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45" windowWidth="11115" windowHeight="5130" tabRatio="929" activeTab="1"/>
  </bookViews>
  <sheets>
    <sheet name="Пр 1 дох" sheetId="1" r:id="rId1"/>
    <sheet name="Пр 2 функц" sheetId="2" r:id="rId2"/>
    <sheet name="Пр 3 ведом" sheetId="3" r:id="rId3"/>
    <sheet name="Пр 4 кцп" sheetId="4" r:id="rId4"/>
    <sheet name="ПР 5 дот" sheetId="5" r:id="rId5"/>
    <sheet name="ПР 6 ВУС" sheetId="6" r:id="rId6"/>
    <sheet name="ПР 7 рез.фонд" sheetId="7" r:id="rId7"/>
    <sheet name="ПР 8 сбал" sheetId="8" r:id="rId8"/>
  </sheets>
  <definedNames>
    <definedName name="_xlnm._FilterDatabase" localSheetId="1" hidden="1">'Пр 2 функц'!$B$13:$E$736</definedName>
    <definedName name="_xlnm._FilterDatabase" localSheetId="2" hidden="1">'Пр 3 ведом'!$B$14:$E$800</definedName>
    <definedName name="_xlnm.Print_Titles" localSheetId="2">'Пр 3 ведом'!$14:$14</definedName>
    <definedName name="_xlnm.Print_Area" localSheetId="0">'Пр 1 дох'!$A$1:$E$86</definedName>
    <definedName name="_xlnm.Print_Area" localSheetId="1">'Пр 2 функц'!$A$1:$P$736</definedName>
    <definedName name="_xlnm.Print_Area" localSheetId="2">'Пр 3 ведом'!$A$1:$Q$800</definedName>
    <definedName name="_xlnm.Print_Area" localSheetId="4">'ПР 5 дот'!$A$1:$F$21</definedName>
    <definedName name="_xlnm.Print_Area" localSheetId="6">'ПР 7 рез.фонд'!$A$1:$I$27</definedName>
    <definedName name="_xlnm.Print_Area" localSheetId="7">'ПР 8 сбал'!$A$1:$H$40</definedName>
  </definedNames>
  <calcPr fullCalcOnLoad="1"/>
</workbook>
</file>

<file path=xl/sharedStrings.xml><?xml version="1.0" encoding="utf-8"?>
<sst xmlns="http://schemas.openxmlformats.org/spreadsheetml/2006/main" count="7765" uniqueCount="757">
  <si>
    <t>Другие вопросы в области национальной безопасности и правоохранительной деятельности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</si>
  <si>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</si>
  <si>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</si>
  <si>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</si>
  <si>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</si>
  <si>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</si>
  <si>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</si>
  <si>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</si>
  <si>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</si>
  <si>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</si>
  <si>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</si>
  <si>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</si>
  <si>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</si>
  <si>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</si>
  <si>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</si>
  <si>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</si>
  <si>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10</t>
  </si>
  <si>
    <t>Уплата налога на имущество организаций и земельного налога</t>
  </si>
  <si>
    <t>13</t>
  </si>
  <si>
    <t>08</t>
  </si>
  <si>
    <t>Субвенции на реализацию Закона Республики Тыва "О порядке назначения выплаты ежемесячного пособия на ребенка"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</si>
  <si>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</si>
  <si>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предоставление гражданам субсидий на оплату жилого помещения и коммунальных услуг</t>
  </si>
  <si>
    <t>Единый налог на вмененный доход для отдельных видов деятельности</t>
  </si>
  <si>
    <t>Единый сельскохозяйственный налог</t>
  </si>
  <si>
    <t>008</t>
  </si>
  <si>
    <t>004</t>
  </si>
  <si>
    <t>УПРАВЛЕНИЕ ОБРАЗОВАНИЯ</t>
  </si>
  <si>
    <t>006</t>
  </si>
  <si>
    <t>Дошкольное образование</t>
  </si>
  <si>
    <t>УПРАВЛЕНИЕ ТРУДА И СОЦИАЛЬНОГО РАЗВИТИЯ</t>
  </si>
  <si>
    <t>002</t>
  </si>
  <si>
    <t>Публичные нормативные социальные выплаты гражданам</t>
  </si>
  <si>
    <t>310</t>
  </si>
  <si>
    <t>Комплектование книжных фондов библиотек муниципальных образований</t>
  </si>
  <si>
    <t>510</t>
  </si>
  <si>
    <t>511</t>
  </si>
  <si>
    <t>Социальная политика</t>
  </si>
  <si>
    <t>Социальное обеспечение населения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</si>
  <si>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</si>
  <si>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</si>
  <si>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</si>
  <si>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Культура и кинематография</t>
  </si>
  <si>
    <t>Культура</t>
  </si>
  <si>
    <t>Молодежная политика и оздоровление детей</t>
  </si>
  <si>
    <t>Здравоохранение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</si>
  <si>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</si>
  <si>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500</t>
  </si>
  <si>
    <t>520</t>
  </si>
  <si>
    <t>Другие вопросы в области здравоохранения</t>
  </si>
  <si>
    <t>Другие вопросы в области культуры, кинематографии</t>
  </si>
  <si>
    <t>"Бай-Тайгинский кожуун Республики Тыва"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</si>
  <si>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</si>
  <si>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800</t>
  </si>
  <si>
    <t>Национальная экономика</t>
  </si>
  <si>
    <t>Другие вопросы в области национальной экономики</t>
  </si>
  <si>
    <t>12</t>
  </si>
  <si>
    <t>521</t>
  </si>
  <si>
    <t>Социальное обеспечение и иные выплаты населению</t>
  </si>
  <si>
    <t>300</t>
  </si>
  <si>
    <t>Субвенции</t>
  </si>
  <si>
    <t>Субсидии автономным учреждениям</t>
  </si>
  <si>
    <t xml:space="preserve"> муниципального района </t>
  </si>
  <si>
    <t>АДМИНИСТРАЦИЯ МУНИЦИПАЛЬНОГО РАЙОНА  "БАЙ-ТАЙГИНСКИЙ КОЖУУН РЕСПУБЛИКИ ТЫВА"</t>
  </si>
  <si>
    <t>Социальное обеспечение  населения</t>
  </si>
  <si>
    <t>МУНИЦИПАЛЬНОЕ УЧРЕЖДЕНИЕ УПРАВЛЕНИЕ СЕЛЬСКОГО ХОЗЯЙСТВА БАЙ-ТАЙГИНСКОГО КОЖУУНА</t>
  </si>
  <si>
    <t>ФИНАНСОВОЕ УПРАВЛЕНИЕ АДМИНИСТРАЦИИ МУНИЦИПАЛЬНОГО РАЙОНА "БАЙ-ТАЙГИНСКИЙ КОЖУУН РЕСПУБЛИКИ ТЫВА"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</si>
  <si>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</si>
  <si>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</si>
  <si>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2 02 01000 00 0000 151</t>
  </si>
  <si>
    <t>Прочие межбюджетные трансферты общего характера</t>
  </si>
  <si>
    <t>1 08 00000 00 0000 000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</si>
  <si>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</si>
  <si>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</si>
  <si>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</si>
  <si>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</si>
  <si>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</si>
  <si>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</si>
  <si>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</si>
  <si>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</si>
  <si>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</si>
  <si>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</si>
  <si>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</si>
  <si>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</si>
  <si>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Образование</t>
  </si>
  <si>
    <t>07</t>
  </si>
  <si>
    <t>05</t>
  </si>
  <si>
    <t>1 12 01000 01 0000 120</t>
  </si>
  <si>
    <t>2 02 03000 00 0000 151</t>
  </si>
  <si>
    <t>2 02 04000 00 0000 151</t>
  </si>
  <si>
    <t>Иные межбюджетные трансферты</t>
  </si>
  <si>
    <t xml:space="preserve">ИТОГО ДОХОДОВ </t>
  </si>
  <si>
    <t>Предоставление гражданам субсидий на оплату жилого помещения и коммунальных услуг</t>
  </si>
  <si>
    <t>Прочие субсидии бюджетам муниципальных образований</t>
  </si>
  <si>
    <t>Субвенции бюджетам муниципальных образований</t>
  </si>
  <si>
    <t>2 02 03001 05 0000 151</t>
  </si>
  <si>
    <t>2 02 03013 05 0000 151</t>
  </si>
  <si>
    <t>2 02 03015 05 0000 151</t>
  </si>
  <si>
    <t>2 02 03022 05 0000 151</t>
  </si>
  <si>
    <t>2 02 03024 05 0000 151</t>
  </si>
  <si>
    <t>Субвенции на выполнение передаваемых полномочий субъектов Российской Федерации</t>
  </si>
  <si>
    <t>Поддержка мер по обеспечению сбалансированности бюджетов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</si>
  <si>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</si>
  <si>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</si>
  <si>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11</t>
  </si>
  <si>
    <t>Субсидии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</si>
  <si>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</si>
  <si>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</si>
  <si>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</si>
  <si>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</si>
  <si>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</si>
  <si>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</si>
  <si>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</si>
  <si>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</si>
  <si>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</si>
  <si>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</si>
  <si>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09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</si>
  <si>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</si>
  <si>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</si>
  <si>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</si>
  <si>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</si>
  <si>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</si>
  <si>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</si>
  <si>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</si>
  <si>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</si>
  <si>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</si>
  <si>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</si>
  <si>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</si>
  <si>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</si>
  <si>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</si>
  <si>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</si>
  <si>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</si>
  <si>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</si>
  <si>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</si>
  <si>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</si>
  <si>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</si>
  <si>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</si>
  <si>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850</t>
  </si>
  <si>
    <t>851</t>
  </si>
  <si>
    <t>Уплата прочих налогов, сборов и иных платежей</t>
  </si>
  <si>
    <t>852</t>
  </si>
  <si>
    <t>Дотации бюджетам муниципальных образований</t>
  </si>
  <si>
    <t>2 02 01001 05 0000 151</t>
  </si>
  <si>
    <t>2 02 01003 05 0000 151</t>
  </si>
  <si>
    <t>2 02 02999 05 0000 151</t>
  </si>
  <si>
    <t>Национальная безопасность и правоохранительная деятельность</t>
  </si>
  <si>
    <t>Субвенции на оплату жилищно-коммунальных услуг отдельным категориям граждан</t>
  </si>
  <si>
    <t>2 02 02000 00 0000 151</t>
  </si>
  <si>
    <t>Субсидии бюджетам субъектов Российской Федерации и муниципальных образований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</si>
  <si>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</si>
  <si>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</si>
  <si>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</si>
  <si>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</si>
  <si>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</si>
  <si>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</si>
  <si>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</si>
  <si>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</si>
  <si>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</si>
  <si>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</si>
  <si>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</si>
  <si>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</si>
  <si>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</si>
  <si>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1 06 02000 02 0000 110</t>
  </si>
  <si>
    <t>Налог на имущество организаций</t>
  </si>
  <si>
    <t>ГОСУДАРСТВЕННАЯ ПОШЛИНА</t>
  </si>
  <si>
    <t>Учреждения культуры и мероприятия в сфере культуры и кинематографии</t>
  </si>
  <si>
    <t>Расходы на выплаты персоналу казенных учреждений</t>
  </si>
  <si>
    <t xml:space="preserve">Образование </t>
  </si>
  <si>
    <t>007</t>
  </si>
  <si>
    <t>Другие вопросы в области социальной политики</t>
  </si>
  <si>
    <t>Физическая культура и спорт</t>
  </si>
  <si>
    <t>Пенсионное обеспечение</t>
  </si>
  <si>
    <t>Выплата пенсий по государственному пенсионному обеспечению</t>
  </si>
  <si>
    <t>Ежемесячное пособие на ребенка</t>
  </si>
  <si>
    <t>Охрана семьи и детства</t>
  </si>
  <si>
    <t>Сельское хозяйство и рыболовство</t>
  </si>
  <si>
    <t>Наименование</t>
  </si>
  <si>
    <t>2 02 04025 02 0000 151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</si>
  <si>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</si>
  <si>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</si>
  <si>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физической культуры и спорта</t>
  </si>
  <si>
    <t>Глава мунициального образования</t>
  </si>
  <si>
    <t>Обеспечение деятельности (оказание услуг) подведомственных учреждений</t>
  </si>
  <si>
    <t>Руководство и управление в сфере установленных функций органов местного самоуправления</t>
  </si>
  <si>
    <t>Уплата налогов, сборов и иных платежей</t>
  </si>
  <si>
    <t>Дотации</t>
  </si>
  <si>
    <t>Национальная оборона</t>
  </si>
  <si>
    <t>Мобилизация и невойсковая подготовка</t>
  </si>
  <si>
    <t>530</t>
  </si>
  <si>
    <t>Иные дотации</t>
  </si>
  <si>
    <t>Субсидии на долевое финансирование подготовки документов территориального планирования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</si>
  <si>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</si>
  <si>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Субвенции на реализацию Закона Республики Тыва "О погребении и похоронном деле в Республике Тыва"</t>
  </si>
  <si>
    <t>РАСПРЕДЕЛЕНИЕ БЮДЖЕТНЫХ АССИГНОВАНИЙ ПО РАЗДЕЛАМ И ПОДРАЗДЕЛАМ, ЦЕЛЕВЫМ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</si>
  <si>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</si>
  <si>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Субсидии на ремонт автомобильных дорог общего пользования населенных пунктов за счет средств дорожного фонда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</si>
  <si>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</si>
  <si>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1 11 05035 00 0000 120</t>
  </si>
  <si>
    <t>Программа "Развитие сельского хозяйства и продовольственного рынка РТ на 2013-2020гг."</t>
  </si>
  <si>
    <t>Программа "Развитие физической культуры и спорта в муниципальном районе "Бай-Тайгинский кожуун Республики Тыва""</t>
  </si>
  <si>
    <t xml:space="preserve">2 02 04014 05 0000 151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</si>
  <si>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</si>
  <si>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Жилищно-коммунальное хозяйство</t>
  </si>
  <si>
    <t>Благоустройство</t>
  </si>
  <si>
    <t>Выравнивание бюджетной обеспеченности сельских (городских ) поселений из районного фонда финансовой поддержки</t>
  </si>
  <si>
    <t>001</t>
  </si>
  <si>
    <t>УПРАВЛЕНИЕ КУЛЬТУРЫ</t>
  </si>
  <si>
    <t>КОНТРОЛЬНО-СЧЕТНАЯ ПАЛАТА МУНИЦИПАЛЬНОГО РАЙОНА "БАЙ-ТАЙГИНСКИЙ КОЖУУН РТ"</t>
  </si>
  <si>
    <t>ХУРАЛ ПРЕДСТАВИТЕЛЕЙ МУНИЦИПАЛЬНОГО РАЙОНА "БАЙ-ТАЙГИНСКИЙ КОЖУУН РТ"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</si>
  <si>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</si>
  <si>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Непрограммные расходы</t>
  </si>
  <si>
    <t>Сумма на год</t>
  </si>
  <si>
    <t>026</t>
  </si>
  <si>
    <t>Обеспечение проведения выборов и референдумов</t>
  </si>
  <si>
    <t>Проведение выборов и референдумов</t>
  </si>
  <si>
    <t>Прочие доходы от компенсации затрат бюджетов муниципальных районов</t>
  </si>
  <si>
    <t>1 13 01995 05 0000 130</t>
  </si>
  <si>
    <t>1 13 02995 05 0000 130</t>
  </si>
  <si>
    <t>2 19 05000 05 0000 151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</si>
  <si>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</si>
  <si>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</si>
  <si>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</si>
  <si>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1 14 06013 10 0000 430</t>
  </si>
  <si>
    <t>Финансовое управление администрации муниципального района "Бай-Тайгинский кожуун Республики Тыва"</t>
  </si>
  <si>
    <t>№ п/п</t>
  </si>
  <si>
    <t>Подпрограмма "Развитие дошкольного образования"</t>
  </si>
  <si>
    <t>Подпрограмма "Развитие общего образования"</t>
  </si>
  <si>
    <t>РАСПРЕДЕЛЕНИЕ</t>
  </si>
  <si>
    <t>Разработчики</t>
  </si>
  <si>
    <t>Наименование программ</t>
  </si>
  <si>
    <t xml:space="preserve">ВСЕГО </t>
  </si>
  <si>
    <t>Развитие сельского хозяйства и расширение рынка сельскохозяйственной продукции</t>
  </si>
  <si>
    <t>Подпрограмма "Создание условий для реализации муниципальной программы"</t>
  </si>
  <si>
    <t xml:space="preserve">04 </t>
  </si>
  <si>
    <t>Обеспечение деятельности муниципальных учреждений- средства республиканского бюджета</t>
  </si>
  <si>
    <t>Обеспечение деятельности муниципальных учреждений- местного бюджета</t>
  </si>
  <si>
    <t>Подпрограмма "Дополнительное образование и развитие детей"</t>
  </si>
  <si>
    <t>Подпрограмма "Организация досуга и предоставление услуг организаций культуры"</t>
  </si>
  <si>
    <t>Обеспечение деятельности муниципальных учреждений (оказание услуг)</t>
  </si>
  <si>
    <t>1 03 00000 00 0000 000</t>
  </si>
  <si>
    <t xml:space="preserve"> Создание условий для развития физической культуры и спорта </t>
  </si>
  <si>
    <t>Программа "Создание условий для развития физической культуры и спорта"</t>
  </si>
  <si>
    <t>02 0 00 00000</t>
  </si>
  <si>
    <t>02 1 00 00000</t>
  </si>
  <si>
    <t>02 1 01 00000</t>
  </si>
  <si>
    <t>02 1 02 51440</t>
  </si>
  <si>
    <t>02 1 01 00590</t>
  </si>
  <si>
    <t>02 2 00 00000</t>
  </si>
  <si>
    <t>02 5 00 00000</t>
  </si>
  <si>
    <t>02 2 00 00590</t>
  </si>
  <si>
    <t>01 0 00 00000</t>
  </si>
  <si>
    <t>01 1 00 00000</t>
  </si>
  <si>
    <t>01 1 00 76020</t>
  </si>
  <si>
    <t>01 1 00 00590</t>
  </si>
  <si>
    <t>01 2 00 00000</t>
  </si>
  <si>
    <t>01 2 00 00590</t>
  </si>
  <si>
    <t>01 5 00 00000</t>
  </si>
  <si>
    <t>01 3 00 00000</t>
  </si>
  <si>
    <t>01 3 00 00590</t>
  </si>
  <si>
    <t>97 0 00 00000</t>
  </si>
  <si>
    <t>02 5 01 00110</t>
  </si>
  <si>
    <t>02 5 01 00190</t>
  </si>
  <si>
    <t>02 5 02 00000</t>
  </si>
  <si>
    <t>02 5 02 00110</t>
  </si>
  <si>
    <t>02 5 02 00190</t>
  </si>
  <si>
    <t>01 9 00 00000</t>
  </si>
  <si>
    <t>01 9 01 00110</t>
  </si>
  <si>
    <t>01 9 03 72900</t>
  </si>
  <si>
    <t>01 9 02 00000</t>
  </si>
  <si>
    <t>01 9 02 00110</t>
  </si>
  <si>
    <t>01 9 02 00190</t>
  </si>
  <si>
    <t>Обеспечение реализации муниципальной программы "Развитие образования на 2016-2017 годы муниципального района "Бай-Тайгинский кожуун РТ"</t>
  </si>
  <si>
    <t>Организация деятельности централизованной бухгалтерии</t>
  </si>
  <si>
    <t>Обеспечение деятельности Управления образования муниципального района "Бай-Тайгинский кожуун РТ"</t>
  </si>
  <si>
    <t>01 2 00 76020</t>
  </si>
  <si>
    <t>Муниципальная программа "Развитие образования на 2016-2017 годы муниципального района "Бай-Тайгинский кожуун РТ""</t>
  </si>
  <si>
    <t>Муниципальная программа "Развитие культуры на 2014-2017 годы"</t>
  </si>
  <si>
    <t>Подпрограмма "Библиотечное обслуживание населения"</t>
  </si>
  <si>
    <t>02 2 01 00590</t>
  </si>
  <si>
    <t>Создание условий для обеспечения поселений, входящий в состав муниципального района, услугами по организации досуга и услугами организаций культуры</t>
  </si>
  <si>
    <t>Реализация мероприятий в сфере культуры, не отнесенных к другим подпрограммам муниципальной программы</t>
  </si>
  <si>
    <t>02 5 01 00000</t>
  </si>
  <si>
    <t>Обеспечение деятельности Управления культуры администрации Бай-Тайгинского кожууна</t>
  </si>
  <si>
    <t>02 5 02 70200</t>
  </si>
  <si>
    <t>Реализация мероприятий в сфере образования и воспитания, не отнесенных к другим подпрограммам муниципальной программы</t>
  </si>
  <si>
    <t>03 5 01 00000</t>
  </si>
  <si>
    <t>03 5 00 00000</t>
  </si>
  <si>
    <t>03 0 00 00000</t>
  </si>
  <si>
    <t>Программа "Развитие сельского хозяйства и расширение рынка сельскохозяйственной продукции</t>
  </si>
  <si>
    <t>Подпрограмма "Обеспечение реализации муниципальной программы"</t>
  </si>
  <si>
    <t>Обеспечение деятельности Управления сельского хозяйства администрации Бай-Тайгинского кожууна</t>
  </si>
  <si>
    <t>03 5 01 00110</t>
  </si>
  <si>
    <t>03 5 01 00190</t>
  </si>
  <si>
    <t>05 0 00 00000</t>
  </si>
  <si>
    <t>05 3 00 00000</t>
  </si>
  <si>
    <t>05 3 01 00000</t>
  </si>
  <si>
    <t>Обеспечение деятельности Финансового управления администрации Бай-Тайгинского кожууна</t>
  </si>
  <si>
    <t>Программа "Управление муниципальными финансами муниципального района "Бай-Тайгинский кожуун РТ" на 2016-2018гг"</t>
  </si>
  <si>
    <t>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2016-2018годы""</t>
  </si>
  <si>
    <t>05 3 01 00110</t>
  </si>
  <si>
    <t>05 3 01 00190</t>
  </si>
  <si>
    <t>97 0 00 76050</t>
  </si>
  <si>
    <t>97 0 00 51180</t>
  </si>
  <si>
    <t>78 7 00 00000</t>
  </si>
  <si>
    <t>78 7 00 70010</t>
  </si>
  <si>
    <t>78 7 00 70020</t>
  </si>
  <si>
    <t>78 7 00 75060</t>
  </si>
  <si>
    <t>78 6 00 00110</t>
  </si>
  <si>
    <t>78 6 00 00000</t>
  </si>
  <si>
    <t>78 6 00 00190</t>
  </si>
  <si>
    <t>78 5 00 00000</t>
  </si>
  <si>
    <t>78 5 00 00110</t>
  </si>
  <si>
    <t>78 5 00 00190</t>
  </si>
  <si>
    <t>94 5 00 00190</t>
  </si>
  <si>
    <t>97 0 00 76130</t>
  </si>
  <si>
    <t>77 7 00 70160</t>
  </si>
  <si>
    <t>Обеспечение деятельности ЕДДС</t>
  </si>
  <si>
    <t>97 0 00 76100</t>
  </si>
  <si>
    <t>Фонд оплаты труда государственных (муниципальных)органов и взносы по обязательному социальному страхованию</t>
  </si>
  <si>
    <t>Подпрограмма "Отдых и оздоровление  детей"</t>
  </si>
  <si>
    <t>01 5 01 00000</t>
  </si>
  <si>
    <t>Организация отдыха детей в каникулярное время</t>
  </si>
  <si>
    <t>01 5 01 75040</t>
  </si>
  <si>
    <t>Подпрограмма "Развитие дополнительного образования детей"</t>
  </si>
  <si>
    <t>79 6 00 00000</t>
  </si>
  <si>
    <t>79 6 00 00110</t>
  </si>
  <si>
    <t>Расходы на выплаты по оплате труда работников органов местного самоуправления</t>
  </si>
  <si>
    <t>79 6 00 00190</t>
  </si>
  <si>
    <t>79 7 00 00000</t>
  </si>
  <si>
    <t>Секретарь Хурала Представителей</t>
  </si>
  <si>
    <t>79 7 00 00110</t>
  </si>
  <si>
    <t>79 7 00 00190</t>
  </si>
  <si>
    <t>79 8 00 00000</t>
  </si>
  <si>
    <t>Контрольно-счетный орган</t>
  </si>
  <si>
    <t>79 8 00 00110</t>
  </si>
  <si>
    <t>79 8 00 00190</t>
  </si>
  <si>
    <t>04 0 00 00000</t>
  </si>
  <si>
    <t>04 1 00 00000</t>
  </si>
  <si>
    <t>Подпрограмма "Предоставление мер социальной поддержки отдельным категориям граждан и семьям с детьми в Бай-Тайгинском кожууне"</t>
  </si>
  <si>
    <t>04 1 02 00000</t>
  </si>
  <si>
    <t>04 1 02 53800</t>
  </si>
  <si>
    <t>04 1 01 76070</t>
  </si>
  <si>
    <t>04 1 03 76040</t>
  </si>
  <si>
    <t>04 1 05 76120</t>
  </si>
  <si>
    <t>Подпрограмма "Социальная поддержка и обслуживание граждан возраста, инвалидов и иных категорий граждан в Бай-Тайгинском кожууне"</t>
  </si>
  <si>
    <t>04 2 00 00000</t>
  </si>
  <si>
    <t>Обеспечение реализации Закона РТ "О мерах социальной поддержки ветеранов труда и тружеников тыла"</t>
  </si>
  <si>
    <t>04 2 01 00000</t>
  </si>
  <si>
    <t>Субвенция на реализацию Закона РТ "О мерах социальной поддержки ветеранов труда и тружеников тыла"</t>
  </si>
  <si>
    <t>04 2 01 76060</t>
  </si>
  <si>
    <t>Обеспечение реализации Закона РТ "О порядке назначения и выплаты ежемесячного пособия на ребенка"</t>
  </si>
  <si>
    <t>04 1 01 00000</t>
  </si>
  <si>
    <t>Предоставление государственных пособий лицам, не подлежащим  обязательному социальному страхованию на случай временной нетрудоспособности и в связи с  материнством и лицам, уволенными в связи с ликвидацией организаций</t>
  </si>
  <si>
    <t>04 1 04 00000</t>
  </si>
  <si>
    <t>04 1 04 76030</t>
  </si>
  <si>
    <t>Обеспечение реализации Закона Республики Тыва "О погребении и похоронном деле в Республике Тыва"</t>
  </si>
  <si>
    <t>04 1 05 00000</t>
  </si>
  <si>
    <t>Субвенции на реализацию Закона Республики Тыва  "О погребении и похоронном деле в РТ"</t>
  </si>
  <si>
    <t>Предоставление поддержку на оплату жилищно-коммунальных услуг отдельным категориям граждан</t>
  </si>
  <si>
    <t>04 2 03 00000</t>
  </si>
  <si>
    <t>04 2 03 52500</t>
  </si>
  <si>
    <t>Обеспечение реализации Закона РТ "О мерах социальной поддержки реабилитированных лиц и лиц признанных пострадавшими от политических репрессий"</t>
  </si>
  <si>
    <t>Субвенции на реализацию Закона РТ "О мерах социальной поддержки реабилитированных лиц и лиц признанных пострадавшими от политических репрессий"</t>
  </si>
  <si>
    <t>04 2 02 00000</t>
  </si>
  <si>
    <t>04 2 02 76080</t>
  </si>
  <si>
    <t>Обеспечение равной доступности услуг общественного транспорта для отдельных категорий граждан</t>
  </si>
  <si>
    <t>Субвенция на обеспечение равной доступности услуг общественного транспорта для отдельных категорий граждан</t>
  </si>
  <si>
    <t>04 2 04 00000</t>
  </si>
  <si>
    <t>04 2 04 76110</t>
  </si>
  <si>
    <t>Обеспечение деятельности Управления труда и социального развития администрации Бай-Тайгинского кожууна</t>
  </si>
  <si>
    <t>04 4 00 00000</t>
  </si>
  <si>
    <t>04 4 01 00000</t>
  </si>
  <si>
    <t>04 4 01 00110</t>
  </si>
  <si>
    <t>04 4 01 00190</t>
  </si>
  <si>
    <t>04 1 03 00000</t>
  </si>
  <si>
    <t>Обеспечение выполнения передаваемых государственных полномочий в соответствии с действующим законодательством РФ по расчету предоставления жилищных субсидий гражданам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</si>
  <si>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</si>
  <si>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01 1 07 00000</t>
  </si>
  <si>
    <t>01 1 07 76090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</si>
  <si>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</si>
  <si>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Налог на товары (работы,услуги), реализуемые на территории Российской Федерации</t>
  </si>
  <si>
    <t>1 05 02000 02 0000 110</t>
  </si>
  <si>
    <t>1 05 03000 02 0000 110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</si>
  <si>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</si>
  <si>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</si>
  <si>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</si>
  <si>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</si>
  <si>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</si>
  <si>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</si>
  <si>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117 00000 00 0000 000 </t>
  </si>
  <si>
    <t>ПРОЧИЕ  НЕНАЛОГОВЫЕ ДОХОДЫ</t>
  </si>
  <si>
    <t>117 01050 05 0000 180</t>
  </si>
  <si>
    <t>Невыясненные поступления в бюджеты муниципальных районов</t>
  </si>
  <si>
    <t xml:space="preserve">117 05050 05 0000 180 </t>
  </si>
  <si>
    <t>Прочие неналоговые доходы</t>
  </si>
  <si>
    <t>2 02 03122 05 0000 151</t>
  </si>
  <si>
    <t>2 02 04041 05 0000 151</t>
  </si>
  <si>
    <t>Межбюджетные трансферты на подключение общедоступных библиотек РТ, нуждающихся на проведение мероприятий по подключению  к сети Интернет и развитии системы библиотечного дела с учетом задачи расширения информационных технологий и оцифровки</t>
  </si>
  <si>
    <t>2 02 00089 05 0000 151</t>
  </si>
  <si>
    <t>Межбюджетные 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метного значения и мостов в целях ликвидации последствий крупномасштабного наводнения</t>
  </si>
  <si>
    <t>Возврат остатков субсидий, субвенций и иных межбюджетных трансфертов, имеющих целевое назначение, прошлых лет</t>
  </si>
  <si>
    <t>Дотации бюджетам муниципальных районов на выравнивание бюджетной обеспеченности муниципальных районов (городских округов)из Регионального фонда финансовой поддержки муниципальных районов и городских округов Республики Тыва на 2015-2017 годы</t>
  </si>
  <si>
    <t>Дотации на  поддержку мер по обеспечению сбалансированности бюджетов муниципальных районов (городских округов)  Республики Тыва на 2015-2017 годы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</si>
  <si>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учреждений (с учетом доставки и услуг поставщика)</t>
  </si>
  <si>
    <t>Субсидии на закупку и доставку угля для казенных, бюджетных и автономных  учреждений, расположенных в труднодоступных населенных пунктах</t>
  </si>
  <si>
    <t>Субсидии на мероприятия по проведению оздоровительной кампании детей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</si>
  <si>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</si>
  <si>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Субвенции на осуществление переданных полномочий по комиссии по делам несовершеннолетних</t>
  </si>
  <si>
    <t xml:space="preserve">Субвенции на осуществление государственных полномочий по созданию, организации и обеспечению деятельности административных комиссий 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</si>
  <si>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</si>
  <si>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Субвенции на осуществление полномочий по подготовке и проведению Всероссийской переписи населения 2016 года</t>
  </si>
  <si>
    <t>2 02 03007 00 0000 151</t>
  </si>
  <si>
    <t>Субвенции на составление (изменение)списков кандидатов в присяжные заседатели федеральных судов общей юрисдикции в Российской Федерации</t>
  </si>
  <si>
    <t>Иные межбюджетные трансферты бюджетам муниципальных районов и городских округов Республики Тыва на комплектование книжных фондов библиотек муниципальных образований и государственных библиотек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</si>
  <si>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</si>
  <si>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</si>
  <si>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</si>
  <si>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</si>
  <si>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</si>
  <si>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97 0 00 51200</t>
  </si>
  <si>
    <t>Председатель администрации муниципального образования</t>
  </si>
  <si>
    <t>01 8 00 00000</t>
  </si>
  <si>
    <t>01 8 00 76140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</si>
  <si>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</si>
  <si>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Социальное обеспечение и  иные выплаты населению</t>
  </si>
  <si>
    <t>Публичные нормативные выплаты гражданам несоциального характера</t>
  </si>
  <si>
    <t>Развитие образования на 2016-2018 годы муниципального района "Бай-Тайгинский кожуун Республики Тыва"</t>
  </si>
  <si>
    <t>Муниципальная программа "Развитие образования на 2015-2017 годы муниципального района "Бай-Тайгинский кожуун РТ""</t>
  </si>
  <si>
    <t>Развитие культуры на 2014-2017 годы</t>
  </si>
  <si>
    <t>Программа "Социальная поддержка граждан в Бай-Тайгинском кожууне на 2016-2018годы"</t>
  </si>
  <si>
    <t>Социальная поддержка граждан в Бай-Тайгинском кожууне на 2016-2018годы</t>
  </si>
  <si>
    <t>Управление муниципальными финансами муниципального района "Бай-Тайгинский кожуун РТ" на 2016-2018гг</t>
  </si>
  <si>
    <t>Сохранение и формирование здорового образа жизни населения в Бай-Тайгинском кожууне на 2015-2017гг</t>
  </si>
  <si>
    <t>Создание благоприятных условий для ведения бизнеса в Бай-Тайгинском кожууне  на 2016-2018 годы</t>
  </si>
  <si>
    <t xml:space="preserve"> Предупреждение и ликвидация последствий чрезвычайных ситуаций, реализация мер пожарной безопасности  на территории Бай-Тайгинского кожууна на 2015-2020 годы</t>
  </si>
  <si>
    <t>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2015-2020 годы"</t>
  </si>
  <si>
    <t>Управление муниципальным имуществом и земельными ресурсами муниципального района "Бай-Тайгинский кожуун РТ" на 2016-2018гг</t>
  </si>
  <si>
    <t>Реализация молодежной политики  муниципального района "Бай-Тайгинский кожуун РТ" на 2016-2018гг</t>
  </si>
  <si>
    <t>Развитие информационного общества и средств массовой информации в Бай-Тайгинском кожууне на 2016-2018 годы</t>
  </si>
  <si>
    <t>Развитие и функционирование дорожно-транспортного хозяйства муниципального района "Бай-Тайгинский кожуун РТ" на 2015-2017гг</t>
  </si>
  <si>
    <t>Энергосбережение и повышение энергетической эффективности на 2015-2017 годы</t>
  </si>
  <si>
    <t>Развитие муниципальной службы и резерва управленческих кадров муниципального района "Бай-Тайгинский кожуун РТ" на 2015-2017гг</t>
  </si>
  <si>
    <t>Обеспечение жителей Бай-Тайгинского кожууна доступным и комфортным жильем на 2016-2018годы</t>
  </si>
  <si>
    <t>Муниципальное казенное учреждение "Управление образования" администрации муниципального района "Бай-Тайгинский кожуун Республики Тыва"</t>
  </si>
  <si>
    <t>Муниципальное казенное учреждение "Управление культуры" администрации муниципального района "Бай-Тайгинский кожуун Республики Тыва"</t>
  </si>
  <si>
    <t>Управление труда и социального развития администрации муниципального района "Бай-Тайгинский кожуун Республики Тыва"</t>
  </si>
  <si>
    <t>Муниципальное учреждение Управление сельского хозяйства Бай-Тайгинского кожууна</t>
  </si>
  <si>
    <t>Администрация муниципального района "Бай-Тайгинский кожуун Республики Тыва"</t>
  </si>
  <si>
    <t>Реализация мероприятий в сфере социальной политики, не отнесенных к другим подпрограммам муниципальной программы</t>
  </si>
  <si>
    <t>04 4 02 00000</t>
  </si>
  <si>
    <t>04 4 0270190</t>
  </si>
  <si>
    <t>04 4 02 70200</t>
  </si>
  <si>
    <t>Программа "Сохранение и формирование здорового образа жизни населения в Бай-Тайгинском кожууне на 2015-2017гг"</t>
  </si>
  <si>
    <t>02 3 01 70200</t>
  </si>
  <si>
    <t>Подпрограмма "Реализация национальной политики, развитие местного народного творчества"</t>
  </si>
  <si>
    <t>02 3 00 00000</t>
  </si>
  <si>
    <t>Создание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</si>
  <si>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Подпрограмма "Развитие отраслей сельского хозяйства"</t>
  </si>
  <si>
    <t>Развитие отрасли растениеводства, переработки и реализации продукции растениеводства</t>
  </si>
  <si>
    <t>Развитие мелиорации земель сельскохозяйственного назначения Бай-Тайгинского кожууна</t>
  </si>
  <si>
    <t>Развитие ветеринарии и обеспечение эпизоотического благополучия территории Бай-Тайгинского кожууна на территории Бай-Тайгинского кожууна</t>
  </si>
  <si>
    <t>Регулирование численности волков</t>
  </si>
  <si>
    <t>Организация мероприятий по проведении праздников животноводов "Наадым-2016" и дня работников сельского хозяйства</t>
  </si>
  <si>
    <t>Уничтожение дикорастущей конопли</t>
  </si>
  <si>
    <t>03 1 00 00000</t>
  </si>
  <si>
    <t>03 1 01 70200</t>
  </si>
  <si>
    <t>03 1 05 70200</t>
  </si>
  <si>
    <t>03 1 06 70200</t>
  </si>
  <si>
    <t>03 1 07 70200</t>
  </si>
  <si>
    <t>03 1 08 70200</t>
  </si>
  <si>
    <t>03 1 09 70200</t>
  </si>
  <si>
    <t>Подпрограмма "Устойчивое сельских территорий Бай-Тайгинского кожууна</t>
  </si>
  <si>
    <t>03 3 00 00000</t>
  </si>
  <si>
    <t>Улучшение жилищных условий граждан, проживающих в сельской местности, в том числе молодых специалистов</t>
  </si>
  <si>
    <t>03 3 01 00000</t>
  </si>
  <si>
    <t>Подпрограмма "Создание условий для оказания медицинской помощи населению, профилактика заболеваний и формирование здорового образа жизни"</t>
  </si>
  <si>
    <t>Реализация на территории муниципального образования мероприятий по профилактике заболеваний и формированию здрового образа жизни в соответсвии законом РТ</t>
  </si>
  <si>
    <t>06 0 00 00000</t>
  </si>
  <si>
    <t>06 1 00 00000</t>
  </si>
  <si>
    <t>06 1 05 70200</t>
  </si>
  <si>
    <t>Программа "Реализация молодежной политики муниципального района "Бай-Тайгинский кожуун Республики Тыва" на 2016-2018 годы</t>
  </si>
  <si>
    <t>Поддержка молодой семьи и организация досуговой деятельности молодожи"</t>
  </si>
  <si>
    <t>11 0 02 70200</t>
  </si>
  <si>
    <t>11 0 00 00000</t>
  </si>
  <si>
    <t>12 0 00 00000</t>
  </si>
  <si>
    <t>Организация и проведение спортивно-массовых мероприятий различной направленности на территории  Бай-Тайгинского кожууна</t>
  </si>
  <si>
    <t>12 0 01 70200</t>
  </si>
  <si>
    <t>10 0 00 00000</t>
  </si>
  <si>
    <t>Программа "Управление муниципальным имуществом и земельными ресурсами муниципального района "Бай-Тайгинский кожуун Республики Тыва" на 2015-2017 годы</t>
  </si>
  <si>
    <t>10 0 01 70200</t>
  </si>
  <si>
    <t>10 0 03 70200</t>
  </si>
  <si>
    <t>Организация эффективного управления земельными ресурсами на территории Бай-Тайгинского кожууна"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</si>
  <si>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</si>
  <si>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08 0 02 00000</t>
  </si>
  <si>
    <t>08 0 02 70080</t>
  </si>
  <si>
    <t>Программа "Обеспечение общественного порядка и противодействие преступности в Бай-Тайгинском кожууне на 2015-2017 годы"</t>
  </si>
  <si>
    <t>09 0 00 00000</t>
  </si>
  <si>
    <t>09 0 01 70200</t>
  </si>
  <si>
    <t>09 0 02 70200</t>
  </si>
  <si>
    <t>Программа "Развитие транспортной системы Бай-Тайгинского кожууна на 2016-2018 годы"</t>
  </si>
  <si>
    <t xml:space="preserve">3) 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</si>
  <si>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Программа "Создание благоприятных условий  для ведения бизнеса в Бай-Тайгинском кожууне на 2016 – 2018 годы"</t>
  </si>
  <si>
    <t>Создание благоприятной административной среды для инвесторов</t>
  </si>
  <si>
    <t>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Бай-Тайгинского кожууна;</t>
  </si>
  <si>
    <t>Подпрограмма "Развитие малого и среднего предпринимательства в Бай-Тайгинском кожууне"</t>
  </si>
  <si>
    <t>Подпрограмма "Развитие инвестиционной привлекательности и улучшения инвестиционного климата Бай-Тайгинского кожууна"</t>
  </si>
  <si>
    <t>07 0 00 00000</t>
  </si>
  <si>
    <t>07 1 00 00000</t>
  </si>
  <si>
    <t>07 1 03 70200</t>
  </si>
  <si>
    <t>07 2 00 00000</t>
  </si>
  <si>
    <t>07 2 02 70200</t>
  </si>
  <si>
    <t>16 0 00 00000</t>
  </si>
  <si>
    <t>Программа "Развитие муниципальной службы и резерва управленческих кадров муниципального района Бай-Тайгинский кожуун Республики Тыва " на 2015-2017 годы"</t>
  </si>
  <si>
    <t>17 0 00 00000</t>
  </si>
  <si>
    <t>Средства массовой информации</t>
  </si>
  <si>
    <t xml:space="preserve"> Периодическая печать и издательства</t>
  </si>
  <si>
    <t>Программа "Развитие информационного общества и средств массовой информации в Бай-тайгинском кожууне на 2016-2018 годы"</t>
  </si>
  <si>
    <t>Развитие средств массовой информации в Бай-Тайгинском кожууне</t>
  </si>
  <si>
    <t>13 0 00 00000</t>
  </si>
  <si>
    <t>13 0 03 70200</t>
  </si>
  <si>
    <t>02 4 01 70200</t>
  </si>
  <si>
    <t>Программа "Развитие туризма в Бай-Тайгинском кожууне"</t>
  </si>
  <si>
    <t>02 4 00 00000</t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</si>
  <si>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Развитие туристско-рекреационного комплекса на территории Бай-Тайгинского кожууна;</t>
    </r>
  </si>
  <si>
    <t>Судебная система</t>
  </si>
  <si>
    <t>Подпрограмма "Организация и проведение Всероссийской сельскохозяйственной переписи 2016 года на территории Бай-Тайгинского кожууна "Республики Тыва</t>
  </si>
  <si>
    <t>03 4 00 00000</t>
  </si>
  <si>
    <t>03 4 00 53910</t>
  </si>
  <si>
    <t>Обслуживание государственного и муниципального долга</t>
  </si>
  <si>
    <t>Обслуживание государственного  (муниципального) долга</t>
  </si>
  <si>
    <t>Обслуживание муниципального долга</t>
  </si>
  <si>
    <t xml:space="preserve">                                                                                   Приложение № 6</t>
  </si>
  <si>
    <t xml:space="preserve"> СТАТЬЯМ И ВИДАМ РАСХОДОВ КЛАССИФИКАЦИИ РАСХОДОВ БЮДЖЕТА НА 2016 ГОД</t>
  </si>
  <si>
    <t xml:space="preserve">                           Приложение № 7</t>
  </si>
  <si>
    <t>Приложение №8</t>
  </si>
  <si>
    <t>ВЕДОМСТВЕННАЯ СТРУКТУРА РАСХОДОВ БЮДЖЕТА НА 2016 ГОД</t>
  </si>
  <si>
    <t>14 0 00 70140</t>
  </si>
  <si>
    <t>14 0 03 70140</t>
  </si>
  <si>
    <t>Территориальное развитие Бай-Тайгинского кожууна в 2016 – 2018 годы</t>
  </si>
  <si>
    <t>Обеспечение общественного порядка и противодействие преступности на территории муниципального района "Бай-Тайгинский кожуун республики Тыва" на 2016-2018гг</t>
  </si>
  <si>
    <t>19 0 01 75030</t>
  </si>
  <si>
    <t>Разработка карта (план) населенных пунктов Бай-Тайгинского кожууна</t>
  </si>
  <si>
    <t>19 0 02 70200</t>
  </si>
  <si>
    <t>Программа "Территориальное развитие Бай-Тайгинского кожууна в 2016 – 2018 годы"</t>
  </si>
  <si>
    <t>19 0 00 00000</t>
  </si>
  <si>
    <t>Повышение эффективности надежности функционирования жилищно-коммунального хозяйства в Бай-Тайгинском кожууне на 2016-2018 годы</t>
  </si>
  <si>
    <t>Программа "Повышение эффективности надежности функционирования жилищно-коммунального хозяйства в Бай-Тайгинском кожууне на 2016-2018 годы"</t>
  </si>
  <si>
    <t>Повышение профессиональной компетентности муниципальных служащих и лиц, включенных  в резерв управленческих кадров Бай-Тайгинского кожууна</t>
  </si>
  <si>
    <t>17 0 04 70200</t>
  </si>
  <si>
    <t>16 0 05 70150</t>
  </si>
  <si>
    <t>Переход во всех муниципальных учреждениях района к использованию энергосберегающих приборов освещения вместо ламп накаливания</t>
  </si>
  <si>
    <t>78 8 00 70200</t>
  </si>
  <si>
    <t>Членский взнос Ассоциации "Совет муниципальных образований"</t>
  </si>
  <si>
    <t>Программа "Энергосбережение и повышение энергетической эффективности муниципального района "Бай-Тайгинский кожуун Республики Тыва" до 2020 года"</t>
  </si>
  <si>
    <t>Обеспечение общественного порядка и противодействие преступности в Бай-Тайгинском кожууне</t>
  </si>
  <si>
    <t>Профилактика безнадзорности и правонарушений несовершеннолетних в Бай-Тайгинском кожууне</t>
  </si>
  <si>
    <t>05 2 03 70030</t>
  </si>
  <si>
    <t>Управление муниципальным долгом</t>
  </si>
  <si>
    <t>Исполнение обязательств по обслуживанию муниципального долга в соответствии с программой муниципальных заимствований муниципального района 2Бай-Тайгиснкий кожуун Республики Тыва" и заключенными конрактами (соглашениями)</t>
  </si>
  <si>
    <t>05 2 00 00000</t>
  </si>
  <si>
    <t>15 0 00 00000</t>
  </si>
  <si>
    <t>Комплексное развитие и модернизация систем коммунальной инфраструктуры в Бай-Тайгинском кожууне</t>
  </si>
  <si>
    <t>15 0 01 70100</t>
  </si>
  <si>
    <t>Снабжение населения Бай-Тайгинского кожууна чистой водопроводной водой</t>
  </si>
  <si>
    <t>15 0 02 70110</t>
  </si>
  <si>
    <t>Организация утилизации и переработки бытовых и промышленных отходов</t>
  </si>
  <si>
    <t>15 0 03 70120</t>
  </si>
  <si>
    <t>15 0 03 70130</t>
  </si>
  <si>
    <t>Организация ритуальных услуг и содержание мест захоронения (для муниципальных районов-межпоселенческих)</t>
  </si>
  <si>
    <t xml:space="preserve">бюджетных ассигнований на реализацию муниципальных программ на 2016 год </t>
  </si>
  <si>
    <t xml:space="preserve"> 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</si>
  <si>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</si>
  <si>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</si>
  <si>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</si>
  <si>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</si>
  <si>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</si>
  <si>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 xml:space="preserve"> Дотации на выравнивание бюджетной обеспеченности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</si>
  <si>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</si>
  <si>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</si>
  <si>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 xml:space="preserve"> Уплата налогов, сборов и иных платежей</t>
  </si>
  <si>
    <t>Уплата прочих налогов, сборов</t>
  </si>
  <si>
    <t>Дорожное хозяйство (дорожные фонды)</t>
  </si>
  <si>
    <t xml:space="preserve">Культура, кинематография
</t>
  </si>
  <si>
    <t>Межбюджетные трансферты общего характера бюджетам бюджетной системы Российской Федерации</t>
  </si>
  <si>
    <t>025</t>
  </si>
  <si>
    <t>Изменение "+,-"</t>
  </si>
  <si>
    <t>Закупка товаров, работ и услуг в сфере информационно-коммуникационных технологий</t>
  </si>
  <si>
    <t>Закупка товаров, работ, услуг в сфере информационно-коммуникационных технологий</t>
  </si>
  <si>
    <t xml:space="preserve"> 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</si>
  <si>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</si>
  <si>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Уплата иных платежей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</si>
  <si>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</si>
  <si>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Премии и гранты</t>
  </si>
  <si>
    <t>Субсидии на выполнение мероприятий государственной программы Республики Тыва "Доступная среда на 2016-2020 годы" (дошкольных образовательных организаций)</t>
  </si>
  <si>
    <t>01 5 01 54570</t>
  </si>
  <si>
    <t>01 1 00 50270</t>
  </si>
  <si>
    <t>01 1 00 75120</t>
  </si>
  <si>
    <t>03 2 01 00000</t>
  </si>
  <si>
    <t>Поддержка начинающим фермерам</t>
  </si>
  <si>
    <t>83 8 00 54040</t>
  </si>
  <si>
    <t>судебная строительно-техническая экспертиза</t>
  </si>
  <si>
    <t>02 1 01 51480</t>
  </si>
  <si>
    <t>02 2 01 43440</t>
  </si>
  <si>
    <t>01 3 00 43440</t>
  </si>
  <si>
    <t>01 2 00 50970</t>
  </si>
  <si>
    <t>01 2 00 75220</t>
  </si>
  <si>
    <t xml:space="preserve"> Исполнение судебных актов</t>
  </si>
  <si>
    <t xml:space="preserve">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</si>
  <si>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 в рамках государственной программы Российской Федерации "Развитие образования" на 2013-2020 годы</t>
  </si>
  <si>
    <t>Иные межбюджетные трансферты на реализацию подпрограммы  "Социально-творческий заказ" Государственной программы Республики Тыва "Развитие культуры и туризма на 2014-2020 годы"</t>
  </si>
  <si>
    <t>Иные межбюджетные трансферты бюджетам муниципальных районов и городских округов Республики Тыва на государственную поддержку лучших работников муниципальных учреждений культуры, находящихся на территориях сельских поселений</t>
  </si>
  <si>
    <t>2 02 02215 05 0000 151</t>
  </si>
  <si>
    <t>2 02 02207 05 0000 151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</si>
  <si>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</si>
  <si>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2 02 04053 05 0000 151</t>
  </si>
  <si>
    <t>Иные межбюджетные трансферты на реализацию подпрограммы "Социально-творческий заказ" Государственной программы Республики Тыва "Развитие культуры и туризма на 2014-2010 годы"</t>
  </si>
  <si>
    <t xml:space="preserve">Иные межбюджетные трансферты бюджетам муниципальных районов и гордских округов Республики Тыва на государственную поддержку лучших работников муниципальных учреждений культуры, находящихся на территориях сельских поселений </t>
  </si>
  <si>
    <t>88 2 00 76240</t>
  </si>
  <si>
    <t>88 0 00 00000</t>
  </si>
  <si>
    <t>Льготы ЖКУ сельским специалистам учреждений культуры</t>
  </si>
  <si>
    <t>18 0 00 00000</t>
  </si>
  <si>
    <t>18 0 00 05402</t>
  </si>
  <si>
    <t>Обеспечение жильем молодых семей</t>
  </si>
  <si>
    <t>Программа "Обеспечение жителей Бай-Тайгинского кожууна доступным и комфортным жильем на 2016-2018гг."</t>
  </si>
  <si>
    <t>Субсидии гражданам на приобретение жилья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</si>
  <si>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</si>
  <si>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02 1 02 51460</t>
  </si>
  <si>
    <t>Иные межбюджетные трансферты на подключение общедоступных библиотек Российской Федерации к сети "Интернет" т развитие системы библиотечного дела с учетом задачи расширения информационных технологий и оцифровки</t>
  </si>
  <si>
    <t xml:space="preserve"> Иные выплаты персоналу учреждений, за исключением фонда оплаты труда</t>
  </si>
  <si>
    <t>01 9 01 00190</t>
  </si>
  <si>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Развитие туристско-рекреационного комплекса на территории Бай-Тайгинского кожууна;</t>
    </r>
  </si>
  <si>
    <t>Уточненый план</t>
  </si>
  <si>
    <t>Исполнение за 2016г</t>
  </si>
  <si>
    <t>% исполнение</t>
  </si>
  <si>
    <t>Уточненный план</t>
  </si>
  <si>
    <t>% исполнения</t>
  </si>
  <si>
    <t xml:space="preserve">                                                                                                                                        Приложение № 1</t>
  </si>
  <si>
    <t xml:space="preserve">                                                              муниципального района </t>
  </si>
  <si>
    <t xml:space="preserve">                                              "Бай-Тайгинский кожуун Республики Тыва"</t>
  </si>
  <si>
    <t>"Об исполнении бюджета</t>
  </si>
  <si>
    <t>муниципального района "Бай-Тайгинский кожуун РТ"</t>
  </si>
  <si>
    <t>за 2016 год"</t>
  </si>
  <si>
    <t>ПОСТУПЛЕНИЯ ДОХОДОВ, В ТОМ ЧИСЛЕ БЕЗВОЗМЕЗДНЫЕ ПОСТУПЛЕНИЯ, ПОЛУЧАЕМЫЕ ИЗ РЕСПУБЛИКАНСКОГО БЮДЖЕТА ЗА  2016 ГОД</t>
  </si>
  <si>
    <t>Уточненный бюджет 2016 года</t>
  </si>
  <si>
    <t>Исполнено за  2016 г</t>
  </si>
  <si>
    <t xml:space="preserve"> </t>
  </si>
  <si>
    <t>2 02 03121 05 0000 151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</si>
  <si>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</si>
  <si>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 другого уровня</t>
  </si>
  <si>
    <t>2 02 04118 05 0000 151</t>
  </si>
  <si>
    <t>Межбюджетные трансферты , передаваемые бюджетам муниципальных районов на финансовое обеспечение мероприятий, связанных с отдыхом и оздоровлением детей, находящихся в трудной жизненной ситуации</t>
  </si>
  <si>
    <t>2 02 04999 05 0000 151</t>
  </si>
  <si>
    <t>"Об исполнении бюджета муниципального района</t>
  </si>
  <si>
    <t>за  2016 год "</t>
  </si>
  <si>
    <t>Исполнение</t>
  </si>
  <si>
    <t>межбюджетных трансфертов бюджетам сельских поселений в виде дотаций на выравнивание бюджетной обеспеченности за   2016 год</t>
  </si>
  <si>
    <t>(тыс.руб.)</t>
  </si>
  <si>
    <t>Наименование сельских поселений</t>
  </si>
  <si>
    <t>Исполнено за  2016г</t>
  </si>
  <si>
    <t>1.</t>
  </si>
  <si>
    <t>сумон Тээли</t>
  </si>
  <si>
    <t>сумон Бай-Тал</t>
  </si>
  <si>
    <t>сумон Кызыл-Даг</t>
  </si>
  <si>
    <t>сумон Кара-Хол</t>
  </si>
  <si>
    <t>сумон Хемчик</t>
  </si>
  <si>
    <t>сумон Шуй</t>
  </si>
  <si>
    <t>сумон Ээр-Хавак</t>
  </si>
  <si>
    <t xml:space="preserve">Всего </t>
  </si>
  <si>
    <t>Исполнение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за  2016 год</t>
  </si>
  <si>
    <t xml:space="preserve">В С Е Г О </t>
  </si>
  <si>
    <t>Приложение № 7</t>
  </si>
  <si>
    <t xml:space="preserve"> района "Бай-Тайгинский кожуун Республики Тыва"</t>
  </si>
  <si>
    <t xml:space="preserve"> "Бай-Тайгинский кожуун Республики Тыва"</t>
  </si>
  <si>
    <t xml:space="preserve"> за  2016 год"</t>
  </si>
  <si>
    <t>ИСПОЛНЕНИЕ</t>
  </si>
  <si>
    <t>резервного фонда Администрации муниципального района "Бай-Тайгинский кожуун Республики Тыва"   за   2016 год</t>
  </si>
  <si>
    <t>Основание</t>
  </si>
  <si>
    <t>Кому направлено</t>
  </si>
  <si>
    <t>Наименование мероприятий</t>
  </si>
  <si>
    <t>Постановление № 42 от 25.01.2016г</t>
  </si>
  <si>
    <t>Администрации кожууна</t>
  </si>
  <si>
    <t>"О выделении финансовых средств на создание неприкосновенного запаса ГСМ"</t>
  </si>
  <si>
    <t>Постановление № 132 от 24.02.2016г</t>
  </si>
  <si>
    <t>"О выделении финансовых средств на недопущение и ликвидации весеннего наводнения и паводка на территории кожууна"</t>
  </si>
  <si>
    <t>Постановление № 221 от 25.03.2016г</t>
  </si>
  <si>
    <t>Постановление № 242 от 01.04.2016г.</t>
  </si>
  <si>
    <t>"О выделении финансовых средств на приобретение противопожарного оборудования для тушения лесных и степных пожаров</t>
  </si>
  <si>
    <t>Постановление № 306 от 26.04.2016г.</t>
  </si>
  <si>
    <t>Постановление № 359 от 13.05.2016г.</t>
  </si>
  <si>
    <t>"О выделении финансовых средств для тушения лесных и степных пожаров</t>
  </si>
  <si>
    <t>Постановление № 437 от 07.06.2016г.</t>
  </si>
  <si>
    <t>Постановление № 531 от 27.07.2016г.</t>
  </si>
  <si>
    <t>"О выделении финансовых средств по предупреждению чрезвычайных ситуаций социальных объектах на территории кожууна</t>
  </si>
  <si>
    <t>Постановление № 605 от 05.09.2016г.</t>
  </si>
  <si>
    <t xml:space="preserve"> "О выделении финансовых средств по предупреждению чрезвычайных ситуаций в период сенокоса, а также проверить социальные объекты на территории кожууна</t>
  </si>
  <si>
    <t>Постановление № 707 от 07.11.2016г.</t>
  </si>
  <si>
    <t>"О выделении финансовых средств для материально-технического резерва в связи с введением чрезвычайной ситуации в Бай-Тайгинском кожууне"</t>
  </si>
  <si>
    <t>Постановление № 769 от 01.12.2016г.</t>
  </si>
  <si>
    <t>"О выделении финансовых средств на недопущение и ликвидации чрезвычайных ситуаций на водных объектах в период ледохода и ледостава на территории кожууна"</t>
  </si>
  <si>
    <t>Постановление № 770 от 02.12.2016г.</t>
  </si>
  <si>
    <t>"О выделении финансовых средств на очистку автодорог к чабанским стоянкам ГУП "Бай-Тал"</t>
  </si>
  <si>
    <t>Постановление № 768 от 30.11.2016г.</t>
  </si>
  <si>
    <t>"О выделении финансовых средств на приобретение кормов для сельскохозяйственных животных"</t>
  </si>
  <si>
    <t>Постановление № 798 от 19.12.2016г.</t>
  </si>
  <si>
    <t>"О выделении финансовых средств на профилактику и предотвращения пожарной безопастности и черезвычайных ситуаций и создания материально-технических средств и ГСМ во время прохождения зимнего периода 2016/17 года и новогодних праздников"</t>
  </si>
  <si>
    <t>ВСЕГО:</t>
  </si>
  <si>
    <t xml:space="preserve">                        </t>
  </si>
  <si>
    <t xml:space="preserve">                         </t>
  </si>
  <si>
    <t>Дотации бюджетам  муниципальных образований на поддержку мер по обеспечению сбалансированности бюджетов за   2016 год</t>
  </si>
  <si>
    <t>2.</t>
  </si>
  <si>
    <t>3.</t>
  </si>
  <si>
    <t>4.</t>
  </si>
  <si>
    <t>5.</t>
  </si>
  <si>
    <t>6.</t>
  </si>
  <si>
    <t>Приложение №6</t>
  </si>
  <si>
    <t>Приложение № 5</t>
  </si>
  <si>
    <t>19.01. Субсидии на долевое финансирование подготовки документов территориального планирования</t>
  </si>
  <si>
    <t>19.02. Разработка карта (план) населенных пунктов Бай-Тайгинского кожууна</t>
  </si>
  <si>
    <t>15.01 . Комплексное развитие и модернизация систем коммунальной инфраструктуры в Бай-Тайгинском кожууне</t>
  </si>
  <si>
    <t>15.02. Снабжение населения Бай-Тайгинского кожууна чистой водопроводной водой</t>
  </si>
  <si>
    <t>15.03. Организация утилизации и переработки бытовых и промышленных отходов</t>
  </si>
  <si>
    <t>9.1. Обеспечение общественного порядка и противодействие преступности в Бай-Тайгинском кожууне</t>
  </si>
  <si>
    <t>9.2. Профилактика безнадзорности и правонарушений несовершеннолетних в Бай-Тайгинском кожууне</t>
  </si>
  <si>
    <t>7.1. Подпрограмма "Развитие инвестиционной привлекательности и улучшения инвестиционного климата Бай-Тайгинского кожууна"</t>
  </si>
  <si>
    <t>7.2. Подпрограмма "Развитие малого и среднего предпринимательства в Бай-Тайгинском кожууне"</t>
  </si>
  <si>
    <t>5.2. Управление муниципальным долгом</t>
  </si>
  <si>
    <t>5.3. 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2016-2018годы""</t>
  </si>
  <si>
    <t>4.1. Подпрограмма "Предоставление мер социальной поддержки отдельным категориям граждан и семьям с детьми в Бай-Тайгинском кожууне"</t>
  </si>
  <si>
    <t>4.2. Подпрограмма "Социальная поддержка и обслуживание граждан возраста, инвалидов и иных категорий граждан в Бай-Тайгинском кожууне"</t>
  </si>
  <si>
    <t>4.4. Подпрограмма "Обеспечение реализации муниципальной программы"</t>
  </si>
  <si>
    <t>3.1. Подпрограмма "Развитие отраслей сельского хозяйства"</t>
  </si>
  <si>
    <t>3.2. Подпрограмма "Поддержка начинающим фермерам"</t>
  </si>
  <si>
    <t>3.4.  Подпрограмма "Организация и проведение Всероссийской сельскохозяйственной переписи 2016 года на территории Бай-Тайгинского кожууна "Республики Тыва</t>
  </si>
  <si>
    <t>3.5. Подпрограмма "Обеспечение реализации муниципальной программы"</t>
  </si>
  <si>
    <t>2.1. Подпрограмма "Библиотечное обслуживание населения"</t>
  </si>
  <si>
    <t>2.2. Подпрограмма "Организация досуга и предоставление услуг организаций культуры"</t>
  </si>
  <si>
    <t>2.3. Подпрограмма "Реализация национальной политики, развитие местного народного творчества"</t>
  </si>
  <si>
    <t>2.4. Программа "Развитие туризма в Бай-Тайгинском кожууне"</t>
  </si>
  <si>
    <t>2.5. Подпрограмма "Создание условий для реализации муниципальной программы"</t>
  </si>
  <si>
    <t>1.1. Подпрограмма "Развитие дошкольного образования"</t>
  </si>
  <si>
    <t>1.2. Подпрограмма "Развитие общего образования"</t>
  </si>
  <si>
    <t>1.3. Подпрограмма "Дополнительное образование и развитие детей"</t>
  </si>
  <si>
    <t>1.5. Подпрограмма "Отдых и оздоровление  детей"</t>
  </si>
  <si>
    <t>1.8. 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</si>
  <si>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1.9. Подпрограмма "Обеспечение реализации муниципальной программы "Развитие образования на 2016-2017 годы муниципального района "Бай-Тайгинский кожуун РТ"</t>
  </si>
  <si>
    <t xml:space="preserve">от "     " ___________ 2017 года №____ </t>
  </si>
  <si>
    <t xml:space="preserve">"Бай-Тайгинский кожуун Республики Тыва" </t>
  </si>
  <si>
    <t>от "     " ___________ 2017 года № ___</t>
  </si>
  <si>
    <t xml:space="preserve">                                                              к Решению Хурала представителей</t>
  </si>
  <si>
    <t>к Решению Хурала представителей</t>
  </si>
  <si>
    <t xml:space="preserve"> к Решению Хурала представителей</t>
  </si>
  <si>
    <t>к Решению Хурала представителей муниципального</t>
  </si>
  <si>
    <t xml:space="preserve">  к Решению Хурала представителей</t>
  </si>
  <si>
    <t xml:space="preserve">                                                         от "12" апреля 2017 года № 47</t>
  </si>
  <si>
    <t xml:space="preserve">от "12"апреля 2017 года № 47 </t>
  </si>
  <si>
    <t xml:space="preserve">от "12" апреля 2017 года № 47 </t>
  </si>
  <si>
    <t>от  "12"апреля  2017 года № 47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</si>
</sst>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800]dddd\,\ mmmm\ dd\,\ yyyy"/>
    <numFmt numFmtId="185" formatCode="#,##0.0_ ;[Red]\-#,##0.0\ "/>
    <numFmt numFmtId="186" formatCode="0.0"/>
    <numFmt numFmtId="187" formatCode="#,##0.0"/>
    <numFmt numFmtId="188" formatCode="_(* #,##0.0_);_(* \(#,##0.0\);_(* &quot;-&quot;??_);_(@_)"/>
    <numFmt numFmtId="189" formatCode="0.000"/>
    <numFmt numFmtId="190" formatCode="0.0000"/>
    <numFmt numFmtId="191" formatCode="_-* #,##0_р_._-;\-* #,##0_р_._-;_-* &quot;-&quot;??_р_._-;_-@_-"/>
    <numFmt numFmtId="192" formatCode="_-* #,##0.0_р_._-;\-* #,##0.0_р_._-;_-* &quot;-&quot;?_р_._-;_-@_-"/>
    <numFmt numFmtId="193" formatCode="#,##0.000"/>
    <numFmt numFmtId="194" formatCode="#,##0.0000"/>
    <numFmt numFmtId="195" formatCode="[$-FC19]d\ mmmm\ yyyy\ &quot;г.&quot;"/>
    <numFmt numFmtId="196" formatCode="0.0%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7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61" applyFont="1" applyFill="1">
      <alignment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0" xfId="61" applyFont="1" applyFill="1" applyBorder="1" applyAlignment="1">
      <alignment horizontal="center" vertical="top" wrapText="1"/>
      <protection/>
    </xf>
    <xf numFmtId="0" fontId="1" fillId="0" borderId="10" xfId="61" applyFont="1" applyFill="1" applyBorder="1" applyAlignment="1">
      <alignment horizontal="center" vertical="top" wrapText="1"/>
      <protection/>
    </xf>
    <xf numFmtId="3" fontId="8" fillId="0" borderId="10" xfId="61" applyNumberFormat="1" applyFont="1" applyFill="1" applyBorder="1" applyAlignment="1">
      <alignment horizontal="center" vertical="top" wrapText="1"/>
      <protection/>
    </xf>
    <xf numFmtId="0" fontId="38" fillId="0" borderId="10" xfId="61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vertical="top" wrapText="1"/>
    </xf>
    <xf numFmtId="0" fontId="1" fillId="0" borderId="10" xfId="56" applyFont="1" applyFill="1" applyBorder="1" applyAlignment="1">
      <alignment vertical="top" wrapText="1"/>
      <protection/>
    </xf>
    <xf numFmtId="0" fontId="2" fillId="0" borderId="10" xfId="61" applyFont="1" applyFill="1" applyBorder="1" applyAlignment="1">
      <alignment horizontal="center" vertical="top" wrapText="1"/>
      <protection/>
    </xf>
    <xf numFmtId="0" fontId="1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vertical="top" wrapText="1"/>
      <protection/>
    </xf>
    <xf numFmtId="0" fontId="1" fillId="0" borderId="10" xfId="61" applyFont="1" applyFill="1" applyBorder="1" applyAlignment="1">
      <alignment vertical="top" wrapText="1"/>
      <protection/>
    </xf>
    <xf numFmtId="0" fontId="11" fillId="0" borderId="10" xfId="61" applyFont="1" applyFill="1" applyBorder="1" applyAlignment="1">
      <alignment vertical="top" wrapText="1"/>
      <protection/>
    </xf>
    <xf numFmtId="0" fontId="9" fillId="0" borderId="10" xfId="61" applyFont="1" applyFill="1" applyBorder="1" applyAlignment="1">
      <alignment vertical="top" wrapText="1"/>
      <protection/>
    </xf>
    <xf numFmtId="0" fontId="11" fillId="0" borderId="10" xfId="0" applyFont="1" applyFill="1" applyBorder="1" applyAlignment="1">
      <alignment horizontal="justify" vertical="top" wrapText="1"/>
    </xf>
    <xf numFmtId="0" fontId="39" fillId="0" borderId="10" xfId="0" applyFont="1" applyFill="1" applyBorder="1" applyAlignment="1">
      <alignment vertical="top" wrapText="1"/>
    </xf>
    <xf numFmtId="0" fontId="11" fillId="0" borderId="10" xfId="61" applyFont="1" applyFill="1" applyBorder="1" applyAlignment="1">
      <alignment horizontal="justify" vertical="top" wrapText="1"/>
      <protection/>
    </xf>
    <xf numFmtId="0" fontId="1" fillId="0" borderId="0" xfId="61" applyFont="1" applyFill="1" applyAlignment="1">
      <alignment horizontal="justify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justify"/>
    </xf>
    <xf numFmtId="0" fontId="30" fillId="0" borderId="10" xfId="55" applyNumberFormat="1" applyFont="1" applyFill="1" applyBorder="1" applyAlignment="1">
      <alignment horizontal="left" vertical="center" wrapText="1"/>
      <protection/>
    </xf>
    <xf numFmtId="0" fontId="30" fillId="0" borderId="0" xfId="55" applyFont="1" applyFill="1">
      <alignment/>
      <protection/>
    </xf>
    <xf numFmtId="0" fontId="40" fillId="0" borderId="0" xfId="55" applyFont="1" applyFill="1">
      <alignment/>
      <protection/>
    </xf>
    <xf numFmtId="0" fontId="1" fillId="0" borderId="0" xfId="55" applyFont="1" applyFill="1">
      <alignment/>
      <protection/>
    </xf>
    <xf numFmtId="0" fontId="33" fillId="0" borderId="10" xfId="55" applyFont="1" applyFill="1" applyBorder="1">
      <alignment/>
      <protection/>
    </xf>
    <xf numFmtId="0" fontId="8" fillId="0" borderId="0" xfId="55" applyFont="1" applyFill="1">
      <alignment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29" fillId="0" borderId="10" xfId="0" applyNumberFormat="1" applyFont="1" applyFill="1" applyBorder="1" applyAlignment="1">
      <alignment vertical="center" wrapText="1"/>
    </xf>
    <xf numFmtId="0" fontId="30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187" fontId="2" fillId="0" borderId="10" xfId="69" applyNumberFormat="1" applyFont="1" applyFill="1" applyBorder="1" applyAlignment="1">
      <alignment horizontal="center" vertical="center" wrapText="1"/>
    </xf>
    <xf numFmtId="187" fontId="3" fillId="0" borderId="10" xfId="69" applyNumberFormat="1" applyFont="1" applyFill="1" applyBorder="1" applyAlignment="1">
      <alignment horizontal="center" vertical="center" wrapText="1"/>
    </xf>
    <xf numFmtId="187" fontId="36" fillId="0" borderId="10" xfId="69" applyNumberFormat="1" applyFont="1" applyFill="1" applyBorder="1" applyAlignment="1">
      <alignment horizontal="center" vertical="center" wrapText="1"/>
    </xf>
    <xf numFmtId="187" fontId="37" fillId="0" borderId="10" xfId="69" applyNumberFormat="1" applyFont="1" applyFill="1" applyBorder="1" applyAlignment="1">
      <alignment horizontal="center" vertical="center" wrapText="1"/>
    </xf>
    <xf numFmtId="187" fontId="1" fillId="0" borderId="0" xfId="61" applyNumberFormat="1" applyFont="1" applyFill="1" applyAlignment="1">
      <alignment horizontal="center"/>
      <protection/>
    </xf>
    <xf numFmtId="187" fontId="2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10" fillId="0" borderId="10" xfId="0" applyNumberFormat="1" applyFont="1" applyFill="1" applyBorder="1" applyAlignment="1">
      <alignment horizontal="center" vertical="center"/>
    </xf>
    <xf numFmtId="187" fontId="3" fillId="0" borderId="0" xfId="61" applyNumberFormat="1" applyFont="1" applyFill="1" applyAlignment="1">
      <alignment horizontal="center"/>
      <protection/>
    </xf>
    <xf numFmtId="0" fontId="30" fillId="24" borderId="10" xfId="0" applyNumberFormat="1" applyFont="1" applyFill="1" applyBorder="1" applyAlignment="1">
      <alignment horizontal="center" wrapText="1"/>
    </xf>
    <xf numFmtId="187" fontId="30" fillId="24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/>
    </xf>
    <xf numFmtId="0" fontId="30" fillId="24" borderId="10" xfId="0" applyNumberFormat="1" applyFont="1" applyFill="1" applyBorder="1" applyAlignment="1">
      <alignment vertical="center" wrapText="1"/>
    </xf>
    <xf numFmtId="49" fontId="30" fillId="24" borderId="10" xfId="0" applyNumberFormat="1" applyFont="1" applyFill="1" applyBorder="1" applyAlignment="1">
      <alignment horizontal="center" wrapText="1"/>
    </xf>
    <xf numFmtId="0" fontId="30" fillId="24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wrapText="1"/>
    </xf>
    <xf numFmtId="0" fontId="31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vertical="center" wrapText="1"/>
    </xf>
    <xf numFmtId="187" fontId="8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187" fontId="29" fillId="24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33" fillId="25" borderId="10" xfId="0" applyNumberFormat="1" applyFont="1" applyFill="1" applyBorder="1" applyAlignment="1">
      <alignment vertical="center" wrapText="1"/>
    </xf>
    <xf numFmtId="0" fontId="33" fillId="25" borderId="10" xfId="0" applyNumberFormat="1" applyFont="1" applyFill="1" applyBorder="1" applyAlignment="1">
      <alignment vertical="center" wrapText="1"/>
    </xf>
    <xf numFmtId="0" fontId="33" fillId="25" borderId="10" xfId="0" applyFont="1" applyFill="1" applyBorder="1" applyAlignment="1">
      <alignment wrapText="1"/>
    </xf>
    <xf numFmtId="0" fontId="32" fillId="0" borderId="10" xfId="0" applyNumberFormat="1" applyFont="1" applyFill="1" applyBorder="1" applyAlignment="1">
      <alignment vertical="center" wrapText="1"/>
    </xf>
    <xf numFmtId="0" fontId="30" fillId="0" borderId="10" xfId="57" applyFont="1" applyFill="1" applyBorder="1" applyAlignment="1">
      <alignment vertical="center" wrapText="1"/>
      <protection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 horizontal="center" wrapText="1"/>
    </xf>
    <xf numFmtId="187" fontId="31" fillId="0" borderId="0" xfId="0" applyNumberFormat="1" applyFont="1" applyFill="1" applyAlignment="1">
      <alignment horizontal="center" wrapText="1"/>
    </xf>
    <xf numFmtId="0" fontId="41" fillId="0" borderId="0" xfId="57" applyFont="1" applyFill="1" applyAlignment="1">
      <alignment horizontal="center" vertical="center" wrapText="1"/>
      <protection/>
    </xf>
    <xf numFmtId="0" fontId="41" fillId="0" borderId="0" xfId="57" applyFont="1" applyFill="1" applyAlignment="1">
      <alignment wrapText="1"/>
      <protection/>
    </xf>
    <xf numFmtId="0" fontId="41" fillId="0" borderId="0" xfId="0" applyFont="1" applyFill="1" applyAlignment="1">
      <alignment wrapText="1"/>
    </xf>
    <xf numFmtId="187" fontId="41" fillId="0" borderId="10" xfId="57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4" fontId="31" fillId="0" borderId="10" xfId="69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wrapText="1"/>
    </xf>
    <xf numFmtId="187" fontId="31" fillId="0" borderId="10" xfId="57" applyNumberFormat="1" applyFont="1" applyFill="1" applyBorder="1" applyAlignment="1">
      <alignment horizontal="center" vertical="center" wrapText="1"/>
      <protection/>
    </xf>
    <xf numFmtId="187" fontId="31" fillId="0" borderId="10" xfId="0" applyNumberFormat="1" applyFont="1" applyFill="1" applyBorder="1" applyAlignment="1">
      <alignment horizontal="center" wrapText="1"/>
    </xf>
    <xf numFmtId="0" fontId="33" fillId="24" borderId="10" xfId="0" applyNumberFormat="1" applyFont="1" applyFill="1" applyBorder="1" applyAlignment="1">
      <alignment horizontal="center" wrapText="1"/>
    </xf>
    <xf numFmtId="49" fontId="33" fillId="24" borderId="10" xfId="0" applyNumberFormat="1" applyFont="1" applyFill="1" applyBorder="1" applyAlignment="1">
      <alignment horizontal="center" wrapText="1"/>
    </xf>
    <xf numFmtId="49" fontId="33" fillId="24" borderId="10" xfId="55" applyNumberFormat="1" applyFont="1" applyFill="1" applyBorder="1" applyAlignment="1">
      <alignment horizontal="center" wrapText="1"/>
      <protection/>
    </xf>
    <xf numFmtId="0" fontId="63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justify" vertical="center" wrapText="1"/>
    </xf>
    <xf numFmtId="49" fontId="30" fillId="24" borderId="10" xfId="55" applyNumberFormat="1" applyFont="1" applyFill="1" applyBorder="1" applyAlignment="1">
      <alignment horizontal="center" wrapText="1"/>
      <protection/>
    </xf>
    <xf numFmtId="0" fontId="30" fillId="26" borderId="10" xfId="0" applyFont="1" applyFill="1" applyBorder="1" applyAlignment="1">
      <alignment horizontal="justify" vertical="center" wrapText="1"/>
    </xf>
    <xf numFmtId="0" fontId="1" fillId="0" borderId="10" xfId="55" applyNumberFormat="1" applyFont="1" applyFill="1" applyBorder="1" applyAlignment="1">
      <alignment horizontal="left" vertical="center" wrapText="1"/>
      <protection/>
    </xf>
    <xf numFmtId="0" fontId="1" fillId="26" borderId="0" xfId="0" applyFont="1" applyFill="1" applyAlignment="1">
      <alignment horizontal="justify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30" fillId="0" borderId="10" xfId="56" applyFont="1" applyFill="1" applyBorder="1" applyAlignment="1">
      <alignment vertical="top" wrapText="1"/>
      <protection/>
    </xf>
    <xf numFmtId="0" fontId="9" fillId="0" borderId="10" xfId="55" applyFont="1" applyFill="1" applyBorder="1" applyAlignment="1">
      <alignment wrapText="1"/>
      <protection/>
    </xf>
    <xf numFmtId="0" fontId="1" fillId="0" borderId="10" xfId="0" applyFont="1" applyBorder="1" applyAlignment="1">
      <alignment horizontal="left" wrapText="1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0" fontId="30" fillId="0" borderId="10" xfId="0" applyFont="1" applyBorder="1" applyAlignment="1">
      <alignment horizontal="left" wrapText="1"/>
    </xf>
    <xf numFmtId="0" fontId="30" fillId="0" borderId="10" xfId="57" applyFont="1" applyFill="1" applyBorder="1" applyAlignment="1">
      <alignment horizontal="left" vertical="center" wrapText="1"/>
      <protection/>
    </xf>
    <xf numFmtId="0" fontId="30" fillId="0" borderId="11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187" fontId="30" fillId="24" borderId="12" xfId="0" applyNumberFormat="1" applyFont="1" applyFill="1" applyBorder="1" applyAlignment="1">
      <alignment horizontal="center" wrapText="1"/>
    </xf>
    <xf numFmtId="0" fontId="30" fillId="0" borderId="13" xfId="57" applyFont="1" applyFill="1" applyBorder="1" applyAlignment="1">
      <alignment vertical="center" wrapText="1"/>
      <protection/>
    </xf>
    <xf numFmtId="0" fontId="31" fillId="0" borderId="13" xfId="0" applyFont="1" applyFill="1" applyBorder="1" applyAlignment="1">
      <alignment horizontal="left" wrapText="1"/>
    </xf>
    <xf numFmtId="0" fontId="65" fillId="0" borderId="10" xfId="0" applyFont="1" applyBorder="1" applyAlignment="1">
      <alignment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left" vertical="center" wrapText="1"/>
    </xf>
    <xf numFmtId="187" fontId="30" fillId="0" borderId="10" xfId="0" applyNumberFormat="1" applyFont="1" applyFill="1" applyBorder="1" applyAlignment="1">
      <alignment horizontal="left" wrapText="1"/>
    </xf>
    <xf numFmtId="0" fontId="33" fillId="24" borderId="10" xfId="0" applyNumberFormat="1" applyFont="1" applyFill="1" applyBorder="1" applyAlignment="1">
      <alignment vertical="center" wrapText="1"/>
    </xf>
    <xf numFmtId="0" fontId="30" fillId="24" borderId="10" xfId="56" applyFont="1" applyFill="1" applyBorder="1" applyAlignment="1">
      <alignment vertical="top" wrapText="1"/>
      <protection/>
    </xf>
    <xf numFmtId="0" fontId="30" fillId="24" borderId="10" xfId="0" applyNumberFormat="1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wrapText="1"/>
    </xf>
    <xf numFmtId="0" fontId="30" fillId="24" borderId="10" xfId="0" applyFont="1" applyFill="1" applyBorder="1" applyAlignment="1">
      <alignment/>
    </xf>
    <xf numFmtId="187" fontId="33" fillId="24" borderId="10" xfId="0" applyNumberFormat="1" applyFont="1" applyFill="1" applyBorder="1" applyAlignment="1">
      <alignment horizontal="center" wrapText="1"/>
    </xf>
    <xf numFmtId="187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left" wrapText="1"/>
    </xf>
    <xf numFmtId="0" fontId="33" fillId="24" borderId="10" xfId="0" applyFont="1" applyFill="1" applyBorder="1" applyAlignment="1">
      <alignment/>
    </xf>
    <xf numFmtId="49" fontId="30" fillId="24" borderId="12" xfId="0" applyNumberFormat="1" applyFont="1" applyFill="1" applyBorder="1" applyAlignment="1">
      <alignment horizontal="center" wrapText="1"/>
    </xf>
    <xf numFmtId="49" fontId="33" fillId="24" borderId="12" xfId="0" applyNumberFormat="1" applyFont="1" applyFill="1" applyBorder="1" applyAlignment="1">
      <alignment horizontal="center" wrapText="1"/>
    </xf>
    <xf numFmtId="49" fontId="30" fillId="24" borderId="12" xfId="0" applyNumberFormat="1" applyFont="1" applyFill="1" applyBorder="1" applyAlignment="1">
      <alignment horizontal="center"/>
    </xf>
    <xf numFmtId="0" fontId="35" fillId="0" borderId="10" xfId="0" applyNumberFormat="1" applyFont="1" applyFill="1" applyBorder="1" applyAlignment="1">
      <alignment horizontal="left" vertical="center" wrapText="1"/>
    </xf>
    <xf numFmtId="187" fontId="33" fillId="0" borderId="10" xfId="0" applyNumberFormat="1" applyFont="1" applyFill="1" applyBorder="1" applyAlignment="1">
      <alignment horizontal="left" wrapText="1"/>
    </xf>
    <xf numFmtId="187" fontId="30" fillId="24" borderId="10" xfId="0" applyNumberFormat="1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justify" vertical="center" wrapText="1"/>
    </xf>
    <xf numFmtId="187" fontId="33" fillId="24" borderId="10" xfId="0" applyNumberFormat="1" applyFont="1" applyFill="1" applyBorder="1" applyAlignment="1">
      <alignment horizontal="left" wrapText="1"/>
    </xf>
    <xf numFmtId="0" fontId="30" fillId="0" borderId="10" xfId="0" applyFont="1" applyBorder="1" applyAlignment="1">
      <alignment vertical="center"/>
    </xf>
    <xf numFmtId="0" fontId="33" fillId="24" borderId="10" xfId="0" applyFont="1" applyFill="1" applyBorder="1" applyAlignment="1">
      <alignment/>
    </xf>
    <xf numFmtId="0" fontId="33" fillId="24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187" fontId="33" fillId="24" borderId="10" xfId="0" applyNumberFormat="1" applyFont="1" applyFill="1" applyBorder="1" applyAlignment="1">
      <alignment horizontal="center" wrapText="1"/>
    </xf>
    <xf numFmtId="187" fontId="30" fillId="24" borderId="10" xfId="55" applyNumberFormat="1" applyFont="1" applyFill="1" applyBorder="1" applyAlignment="1">
      <alignment horizontal="center" wrapText="1"/>
      <protection/>
    </xf>
    <xf numFmtId="187" fontId="33" fillId="24" borderId="10" xfId="0" applyNumberFormat="1" applyFont="1" applyFill="1" applyBorder="1" applyAlignment="1">
      <alignment horizontal="center"/>
    </xf>
    <xf numFmtId="4" fontId="33" fillId="24" borderId="10" xfId="0" applyNumberFormat="1" applyFont="1" applyFill="1" applyBorder="1" applyAlignment="1">
      <alignment horizontal="center" wrapText="1"/>
    </xf>
    <xf numFmtId="4" fontId="33" fillId="24" borderId="10" xfId="0" applyNumberFormat="1" applyFont="1" applyFill="1" applyBorder="1" applyAlignment="1">
      <alignment horizontal="center" wrapText="1"/>
    </xf>
    <xf numFmtId="4" fontId="30" fillId="24" borderId="10" xfId="0" applyNumberFormat="1" applyFont="1" applyFill="1" applyBorder="1" applyAlignment="1">
      <alignment horizontal="center" wrapText="1"/>
    </xf>
    <xf numFmtId="187" fontId="33" fillId="24" borderId="10" xfId="55" applyNumberFormat="1" applyFont="1" applyFill="1" applyBorder="1" applyAlignment="1">
      <alignment horizontal="center" wrapText="1"/>
      <protection/>
    </xf>
    <xf numFmtId="187" fontId="30" fillId="0" borderId="0" xfId="55" applyNumberFormat="1" applyFont="1" applyFill="1">
      <alignment/>
      <protection/>
    </xf>
    <xf numFmtId="187" fontId="3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87" fontId="30" fillId="0" borderId="13" xfId="0" applyNumberFormat="1" applyFont="1" applyFill="1" applyBorder="1" applyAlignment="1">
      <alignment horizontal="left" wrapText="1"/>
    </xf>
    <xf numFmtId="187" fontId="30" fillId="24" borderId="13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3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43" fillId="0" borderId="0" xfId="55" applyFont="1">
      <alignment/>
      <protection/>
    </xf>
    <xf numFmtId="0" fontId="44" fillId="0" borderId="0" xfId="55" applyFont="1">
      <alignment/>
      <protection/>
    </xf>
    <xf numFmtId="0" fontId="67" fillId="0" borderId="0" xfId="0" applyFont="1" applyFill="1" applyAlignment="1">
      <alignment/>
    </xf>
    <xf numFmtId="4" fontId="68" fillId="24" borderId="10" xfId="0" applyNumberFormat="1" applyFont="1" applyFill="1" applyBorder="1" applyAlignment="1">
      <alignment horizontal="center" wrapText="1"/>
    </xf>
    <xf numFmtId="4" fontId="67" fillId="0" borderId="0" xfId="0" applyNumberFormat="1" applyFont="1" applyFill="1" applyAlignment="1">
      <alignment/>
    </xf>
    <xf numFmtId="187" fontId="68" fillId="24" borderId="10" xfId="0" applyNumberFormat="1" applyFont="1" applyFill="1" applyBorder="1" applyAlignment="1">
      <alignment horizontal="center" wrapText="1"/>
    </xf>
    <xf numFmtId="187" fontId="67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87" fontId="69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0" fontId="66" fillId="24" borderId="0" xfId="0" applyFont="1" applyFill="1" applyAlignment="1">
      <alignment/>
    </xf>
    <xf numFmtId="0" fontId="68" fillId="0" borderId="0" xfId="0" applyFont="1" applyFill="1" applyAlignment="1">
      <alignment/>
    </xf>
    <xf numFmtId="187" fontId="68" fillId="0" borderId="0" xfId="0" applyNumberFormat="1" applyFont="1" applyFill="1" applyAlignment="1">
      <alignment/>
    </xf>
    <xf numFmtId="0" fontId="67" fillId="0" borderId="0" xfId="0" applyFont="1" applyAlignment="1">
      <alignment/>
    </xf>
    <xf numFmtId="0" fontId="67" fillId="0" borderId="0" xfId="55" applyFont="1" applyFill="1">
      <alignment/>
      <protection/>
    </xf>
    <xf numFmtId="187" fontId="67" fillId="0" borderId="0" xfId="0" applyNumberFormat="1" applyFont="1" applyAlignment="1">
      <alignment/>
    </xf>
    <xf numFmtId="0" fontId="30" fillId="24" borderId="10" xfId="53" applyNumberFormat="1" applyFont="1" applyFill="1" applyBorder="1" applyAlignment="1">
      <alignment horizontal="left" vertical="center" wrapText="1"/>
      <protection/>
    </xf>
    <xf numFmtId="0" fontId="33" fillId="24" borderId="10" xfId="0" applyNumberFormat="1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vertical="center" wrapText="1"/>
    </xf>
    <xf numFmtId="187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187" fontId="30" fillId="24" borderId="10" xfId="0" applyNumberFormat="1" applyFont="1" applyFill="1" applyBorder="1" applyAlignment="1">
      <alignment horizontal="left" vertical="center" wrapText="1"/>
    </xf>
    <xf numFmtId="187" fontId="30" fillId="0" borderId="10" xfId="0" applyNumberFormat="1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vertical="center"/>
    </xf>
    <xf numFmtId="187" fontId="33" fillId="24" borderId="10" xfId="0" applyNumberFormat="1" applyFont="1" applyFill="1" applyBorder="1" applyAlignment="1">
      <alignment horizontal="center" vertical="center" wrapText="1"/>
    </xf>
    <xf numFmtId="187" fontId="30" fillId="24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left" vertical="center" wrapText="1"/>
    </xf>
    <xf numFmtId="187" fontId="33" fillId="0" borderId="10" xfId="0" applyNumberFormat="1" applyFont="1" applyFill="1" applyBorder="1" applyAlignment="1">
      <alignment horizontal="left" vertical="center"/>
    </xf>
    <xf numFmtId="0" fontId="30" fillId="0" borderId="10" xfId="0" applyFont="1" applyFill="1" applyBorder="1" applyAlignment="1">
      <alignment vertical="center" wrapText="1"/>
    </xf>
    <xf numFmtId="49" fontId="30" fillId="24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187" fontId="30" fillId="24" borderId="10" xfId="55" applyNumberFormat="1" applyFont="1" applyFill="1" applyBorder="1" applyAlignment="1">
      <alignment horizontal="center" vertical="center" wrapText="1"/>
      <protection/>
    </xf>
    <xf numFmtId="187" fontId="33" fillId="0" borderId="10" xfId="0" applyNumberFormat="1" applyFont="1" applyFill="1" applyBorder="1" applyAlignment="1">
      <alignment horizontal="left" vertical="center" wrapText="1"/>
    </xf>
    <xf numFmtId="49" fontId="30" fillId="24" borderId="10" xfId="55" applyNumberFormat="1" applyFont="1" applyFill="1" applyBorder="1" applyAlignment="1">
      <alignment horizontal="center" vertical="center" wrapText="1"/>
      <protection/>
    </xf>
    <xf numFmtId="0" fontId="29" fillId="0" borderId="10" xfId="55" applyFont="1" applyFill="1" applyBorder="1" applyAlignment="1">
      <alignment vertical="center" wrapText="1"/>
      <protection/>
    </xf>
    <xf numFmtId="187" fontId="33" fillId="24" borderId="1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10" xfId="0" applyNumberFormat="1" applyFont="1" applyFill="1" applyBorder="1" applyAlignment="1">
      <alignment vertical="center" wrapText="1"/>
    </xf>
    <xf numFmtId="0" fontId="64" fillId="0" borderId="10" xfId="0" applyNumberFormat="1" applyFont="1" applyFill="1" applyBorder="1" applyAlignment="1">
      <alignment vertical="center" wrapText="1"/>
    </xf>
    <xf numFmtId="0" fontId="64" fillId="0" borderId="10" xfId="0" applyNumberFormat="1" applyFont="1" applyFill="1" applyBorder="1" applyAlignment="1">
      <alignment horizontal="left" vertical="center" wrapText="1"/>
    </xf>
    <xf numFmtId="0" fontId="64" fillId="0" borderId="10" xfId="55" applyNumberFormat="1" applyFont="1" applyFill="1" applyBorder="1" applyAlignment="1">
      <alignment horizontal="left" vertical="center" wrapText="1"/>
      <protection/>
    </xf>
    <xf numFmtId="187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187" fontId="72" fillId="24" borderId="10" xfId="0" applyNumberFormat="1" applyFont="1" applyFill="1" applyBorder="1" applyAlignment="1">
      <alignment horizontal="center" vertical="center" wrapText="1"/>
    </xf>
    <xf numFmtId="187" fontId="64" fillId="24" borderId="10" xfId="0" applyNumberFormat="1" applyFont="1" applyFill="1" applyBorder="1" applyAlignment="1">
      <alignment horizontal="center" vertical="center" wrapText="1"/>
    </xf>
    <xf numFmtId="187" fontId="64" fillId="24" borderId="10" xfId="0" applyNumberFormat="1" applyFont="1" applyFill="1" applyBorder="1" applyAlignment="1">
      <alignment horizontal="center" vertical="center"/>
    </xf>
    <xf numFmtId="0" fontId="30" fillId="24" borderId="12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0" fontId="1" fillId="24" borderId="0" xfId="0" applyFont="1" applyFill="1" applyAlignment="1">
      <alignment/>
    </xf>
    <xf numFmtId="0" fontId="33" fillId="24" borderId="13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187" fontId="30" fillId="24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2" fillId="0" borderId="10" xfId="0" applyNumberFormat="1" applyFont="1" applyFill="1" applyBorder="1" applyAlignment="1">
      <alignment horizontal="center" vertical="center" wrapText="1"/>
    </xf>
    <xf numFmtId="0" fontId="4" fillId="0" borderId="0" xfId="58">
      <alignment/>
      <protection/>
    </xf>
    <xf numFmtId="0" fontId="30" fillId="24" borderId="0" xfId="0" applyFont="1" applyFill="1" applyAlignment="1">
      <alignment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96" fontId="3" fillId="0" borderId="10" xfId="0" applyNumberFormat="1" applyFont="1" applyFill="1" applyBorder="1" applyAlignment="1">
      <alignment horizontal="center" wrapText="1"/>
    </xf>
    <xf numFmtId="194" fontId="2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/>
    </xf>
    <xf numFmtId="187" fontId="3" fillId="0" borderId="0" xfId="0" applyNumberFormat="1" applyFont="1" applyFill="1" applyAlignment="1">
      <alignment/>
    </xf>
    <xf numFmtId="187" fontId="10" fillId="0" borderId="0" xfId="0" applyNumberFormat="1" applyFont="1" applyFill="1" applyAlignment="1">
      <alignment/>
    </xf>
    <xf numFmtId="187" fontId="3" fillId="0" borderId="0" xfId="69" applyNumberFormat="1" applyFont="1" applyFill="1" applyBorder="1" applyAlignment="1">
      <alignment horizontal="center" vertical="center" wrapText="1"/>
    </xf>
    <xf numFmtId="187" fontId="3" fillId="0" borderId="0" xfId="69" applyNumberFormat="1" applyFont="1" applyFill="1" applyBorder="1" applyAlignment="1">
      <alignment horizontal="center" wrapText="1"/>
    </xf>
    <xf numFmtId="187" fontId="10" fillId="0" borderId="0" xfId="0" applyNumberFormat="1" applyFont="1" applyFill="1" applyBorder="1" applyAlignment="1">
      <alignment horizontal="center" vertical="center"/>
    </xf>
    <xf numFmtId="187" fontId="3" fillId="0" borderId="0" xfId="61" applyNumberFormat="1" applyFont="1" applyFill="1" applyBorder="1" applyAlignment="1">
      <alignment horizontal="center"/>
      <protection/>
    </xf>
    <xf numFmtId="187" fontId="10" fillId="0" borderId="0" xfId="0" applyNumberFormat="1" applyFont="1" applyFill="1" applyBorder="1" applyAlignment="1">
      <alignment horizontal="center"/>
    </xf>
    <xf numFmtId="0" fontId="45" fillId="0" borderId="10" xfId="61" applyFont="1" applyFill="1" applyBorder="1" applyAlignment="1">
      <alignment horizontal="center" vertical="top" wrapText="1"/>
      <protection/>
    </xf>
    <xf numFmtId="0" fontId="46" fillId="0" borderId="10" xfId="0" applyFont="1" applyFill="1" applyBorder="1" applyAlignment="1">
      <alignment vertical="top" wrapText="1"/>
    </xf>
    <xf numFmtId="187" fontId="47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wrapText="1"/>
    </xf>
    <xf numFmtId="196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0" fontId="8" fillId="0" borderId="10" xfId="56" applyFont="1" applyFill="1" applyBorder="1" applyAlignment="1">
      <alignment vertical="top" wrapText="1"/>
      <protection/>
    </xf>
    <xf numFmtId="0" fontId="45" fillId="0" borderId="10" xfId="56" applyFont="1" applyFill="1" applyBorder="1" applyAlignment="1">
      <alignment vertical="top" wrapText="1"/>
      <protection/>
    </xf>
    <xf numFmtId="187" fontId="3" fillId="24" borderId="10" xfId="0" applyNumberFormat="1" applyFont="1" applyFill="1" applyBorder="1" applyAlignment="1">
      <alignment horizontal="center" vertical="center"/>
    </xf>
    <xf numFmtId="186" fontId="3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0" xfId="61" applyNumberFormat="1" applyFont="1" applyFill="1" applyBorder="1">
      <alignment/>
      <protection/>
    </xf>
    <xf numFmtId="196" fontId="3" fillId="0" borderId="0" xfId="0" applyNumberFormat="1" applyFont="1" applyFill="1" applyBorder="1" applyAlignment="1">
      <alignment horizontal="center" wrapText="1"/>
    </xf>
    <xf numFmtId="187" fontId="3" fillId="0" borderId="0" xfId="61" applyNumberFormat="1" applyFont="1" applyFill="1">
      <alignment/>
      <protection/>
    </xf>
    <xf numFmtId="0" fontId="1" fillId="0" borderId="0" xfId="59" applyFont="1">
      <alignment/>
      <protection/>
    </xf>
    <xf numFmtId="0" fontId="1" fillId="0" borderId="0" xfId="59" applyFont="1" applyAlignment="1">
      <alignment/>
      <protection/>
    </xf>
    <xf numFmtId="0" fontId="31" fillId="0" borderId="0" xfId="53" applyFont="1" applyFill="1" applyAlignment="1">
      <alignment horizontal="left"/>
      <protection/>
    </xf>
    <xf numFmtId="0" fontId="1" fillId="0" borderId="0" xfId="53" applyFont="1" applyFill="1" applyAlignment="1">
      <alignment/>
      <protection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59" applyFont="1" applyAlignment="1">
      <alignment horizontal="left"/>
      <protection/>
    </xf>
    <xf numFmtId="0" fontId="1" fillId="0" borderId="0" xfId="59" applyFont="1" applyAlignment="1">
      <alignment wrapText="1"/>
      <protection/>
    </xf>
    <xf numFmtId="0" fontId="1" fillId="0" borderId="0" xfId="59" applyFont="1" applyAlignment="1">
      <alignment horizontal="center"/>
      <protection/>
    </xf>
    <xf numFmtId="0" fontId="33" fillId="0" borderId="10" xfId="0" applyFont="1" applyFill="1" applyBorder="1" applyAlignment="1">
      <alignment horizontal="center" wrapText="1"/>
    </xf>
    <xf numFmtId="0" fontId="8" fillId="0" borderId="0" xfId="59" applyFont="1">
      <alignment/>
      <protection/>
    </xf>
    <xf numFmtId="0" fontId="1" fillId="0" borderId="14" xfId="59" applyFont="1" applyBorder="1" applyAlignment="1">
      <alignment horizontal="center"/>
      <protection/>
    </xf>
    <xf numFmtId="0" fontId="48" fillId="0" borderId="10" xfId="59" applyFont="1" applyBorder="1" applyAlignment="1">
      <alignment horizontal="center"/>
      <protection/>
    </xf>
    <xf numFmtId="187" fontId="48" fillId="0" borderId="10" xfId="59" applyNumberFormat="1" applyFont="1" applyBorder="1" applyAlignment="1">
      <alignment horizontal="center"/>
      <protection/>
    </xf>
    <xf numFmtId="196" fontId="48" fillId="0" borderId="10" xfId="0" applyNumberFormat="1" applyFont="1" applyFill="1" applyBorder="1" applyAlignment="1">
      <alignment horizontal="center" wrapText="1"/>
    </xf>
    <xf numFmtId="0" fontId="49" fillId="0" borderId="10" xfId="59" applyFont="1" applyBorder="1">
      <alignment/>
      <protection/>
    </xf>
    <xf numFmtId="0" fontId="49" fillId="0" borderId="11" xfId="59" applyFont="1" applyBorder="1" applyAlignment="1">
      <alignment horizontal="center"/>
      <protection/>
    </xf>
    <xf numFmtId="0" fontId="49" fillId="0" borderId="10" xfId="59" applyFont="1" applyBorder="1" applyAlignment="1">
      <alignment horizontal="center"/>
      <protection/>
    </xf>
    <xf numFmtId="186" fontId="49" fillId="0" borderId="10" xfId="59" applyNumberFormat="1" applyFont="1" applyBorder="1" applyAlignment="1">
      <alignment horizontal="center"/>
      <protection/>
    </xf>
    <xf numFmtId="186" fontId="1" fillId="0" borderId="0" xfId="59" applyNumberFormat="1" applyFont="1" applyAlignment="1">
      <alignment horizontal="center"/>
      <protection/>
    </xf>
    <xf numFmtId="0" fontId="8" fillId="0" borderId="15" xfId="59" applyFont="1" applyBorder="1" applyAlignment="1">
      <alignment vertical="center" wrapText="1"/>
      <protection/>
    </xf>
    <xf numFmtId="0" fontId="48" fillId="0" borderId="11" xfId="59" applyFont="1" applyBorder="1" applyAlignment="1">
      <alignment/>
      <protection/>
    </xf>
    <xf numFmtId="0" fontId="49" fillId="0" borderId="11" xfId="59" applyFont="1" applyBorder="1" applyAlignment="1">
      <alignment/>
      <protection/>
    </xf>
    <xf numFmtId="0" fontId="4" fillId="0" borderId="0" xfId="60" applyFill="1">
      <alignment/>
      <protection/>
    </xf>
    <xf numFmtId="0" fontId="31" fillId="0" borderId="0" xfId="59" applyFont="1" applyAlignment="1">
      <alignment/>
      <protection/>
    </xf>
    <xf numFmtId="0" fontId="50" fillId="0" borderId="0" xfId="54" applyFont="1">
      <alignment/>
      <protection/>
    </xf>
    <xf numFmtId="0" fontId="0" fillId="0" borderId="0" xfId="54">
      <alignment/>
      <protection/>
    </xf>
    <xf numFmtId="0" fontId="31" fillId="0" borderId="0" xfId="54" applyFont="1" applyFill="1" applyAlignment="1">
      <alignment/>
      <protection/>
    </xf>
    <xf numFmtId="0" fontId="31" fillId="0" borderId="0" xfId="54" applyFont="1" applyFill="1" applyAlignment="1">
      <alignment horizontal="left"/>
      <protection/>
    </xf>
    <xf numFmtId="0" fontId="31" fillId="0" borderId="0" xfId="55" applyFont="1" applyFill="1">
      <alignment/>
      <protection/>
    </xf>
    <xf numFmtId="0" fontId="42" fillId="0" borderId="0" xfId="54" applyFont="1" applyAlignment="1">
      <alignment wrapText="1" shrinkToFit="1"/>
      <protection/>
    </xf>
    <xf numFmtId="49" fontId="52" fillId="0" borderId="0" xfId="60" applyNumberFormat="1" applyFont="1" applyFill="1" applyBorder="1" applyAlignment="1">
      <alignment horizontal="center" vertical="center"/>
      <protection/>
    </xf>
    <xf numFmtId="0" fontId="53" fillId="0" borderId="0" xfId="60" applyFont="1" applyFill="1" applyAlignment="1">
      <alignment horizontal="right"/>
      <protection/>
    </xf>
    <xf numFmtId="0" fontId="54" fillId="0" borderId="10" xfId="60" applyFont="1" applyFill="1" applyBorder="1" applyAlignment="1">
      <alignment horizontal="center" vertical="center" wrapText="1"/>
      <protection/>
    </xf>
    <xf numFmtId="0" fontId="53" fillId="0" borderId="10" xfId="60" applyFont="1" applyFill="1" applyBorder="1" applyAlignment="1">
      <alignment horizontal="center" vertical="justify" wrapText="1"/>
      <protection/>
    </xf>
    <xf numFmtId="0" fontId="55" fillId="0" borderId="10" xfId="60" applyFont="1" applyFill="1" applyBorder="1" applyAlignment="1">
      <alignment horizontal="center" vertical="top" wrapText="1"/>
      <protection/>
    </xf>
    <xf numFmtId="0" fontId="55" fillId="0" borderId="10" xfId="60" applyFont="1" applyFill="1" applyBorder="1" applyAlignment="1">
      <alignment horizontal="center" vertical="center" wrapText="1"/>
      <protection/>
    </xf>
    <xf numFmtId="186" fontId="1" fillId="0" borderId="10" xfId="0" applyNumberFormat="1" applyFont="1" applyFill="1" applyBorder="1" applyAlignment="1">
      <alignment horizontal="center" wrapText="1"/>
    </xf>
    <xf numFmtId="186" fontId="0" fillId="0" borderId="10" xfId="54" applyNumberFormat="1" applyBorder="1" applyAlignment="1">
      <alignment horizontal="center"/>
      <protection/>
    </xf>
    <xf numFmtId="186" fontId="0" fillId="0" borderId="0" xfId="54" applyNumberFormat="1">
      <alignment/>
      <protection/>
    </xf>
    <xf numFmtId="0" fontId="4" fillId="0" borderId="10" xfId="60" applyFill="1" applyBorder="1">
      <alignment/>
      <protection/>
    </xf>
    <xf numFmtId="0" fontId="56" fillId="0" borderId="10" xfId="60" applyFont="1" applyFill="1" applyBorder="1" applyAlignment="1">
      <alignment horizontal="center"/>
      <protection/>
    </xf>
    <xf numFmtId="186" fontId="57" fillId="0" borderId="10" xfId="54" applyNumberFormat="1" applyFont="1" applyBorder="1" applyAlignment="1">
      <alignment horizontal="center"/>
      <protection/>
    </xf>
    <xf numFmtId="49" fontId="4" fillId="0" borderId="0" xfId="60" applyNumberFormat="1" applyFill="1" applyAlignment="1">
      <alignment horizontal="center" vertical="center"/>
      <protection/>
    </xf>
    <xf numFmtId="0" fontId="1" fillId="0" borderId="0" xfId="59" applyFont="1" applyAlignment="1">
      <alignment horizontal="right"/>
      <protection/>
    </xf>
    <xf numFmtId="0" fontId="1" fillId="0" borderId="0" xfId="0" applyFont="1" applyFill="1" applyAlignment="1">
      <alignment/>
    </xf>
    <xf numFmtId="0" fontId="49" fillId="0" borderId="10" xfId="59" applyFont="1" applyBorder="1" applyAlignment="1">
      <alignment horizontal="center" vertical="center" wrapText="1"/>
      <protection/>
    </xf>
    <xf numFmtId="0" fontId="48" fillId="0" borderId="14" xfId="59" applyFont="1" applyBorder="1" applyAlignment="1">
      <alignment horizontal="center"/>
      <protection/>
    </xf>
    <xf numFmtId="0" fontId="31" fillId="0" borderId="0" xfId="0" applyFont="1" applyFill="1" applyAlignment="1">
      <alignment horizontal="center" vertical="center" wrapText="1"/>
    </xf>
    <xf numFmtId="187" fontId="31" fillId="0" borderId="12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wrapText="1"/>
    </xf>
    <xf numFmtId="0" fontId="33" fillId="24" borderId="16" xfId="0" applyNumberFormat="1" applyFont="1" applyFill="1" applyBorder="1" applyAlignment="1">
      <alignment horizontal="center" vertical="center" wrapText="1"/>
    </xf>
    <xf numFmtId="187" fontId="30" fillId="24" borderId="13" xfId="0" applyNumberFormat="1" applyFont="1" applyFill="1" applyBorder="1" applyAlignment="1">
      <alignment horizontal="center" wrapText="1"/>
    </xf>
    <xf numFmtId="0" fontId="0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30" fillId="24" borderId="0" xfId="0" applyFont="1" applyFill="1" applyAlignment="1">
      <alignment horizontal="center"/>
    </xf>
    <xf numFmtId="0" fontId="30" fillId="24" borderId="0" xfId="0" applyNumberFormat="1" applyFont="1" applyFill="1" applyBorder="1" applyAlignment="1">
      <alignment horizontal="right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0" fontId="33" fillId="24" borderId="17" xfId="0" applyNumberFormat="1" applyFont="1" applyFill="1" applyBorder="1" applyAlignment="1">
      <alignment horizontal="center" wrapText="1"/>
    </xf>
    <xf numFmtId="49" fontId="33" fillId="24" borderId="18" xfId="0" applyNumberFormat="1" applyFont="1" applyFill="1" applyBorder="1" applyAlignment="1">
      <alignment horizontal="center" wrapText="1"/>
    </xf>
    <xf numFmtId="0" fontId="33" fillId="24" borderId="18" xfId="0" applyNumberFormat="1" applyFont="1" applyFill="1" applyBorder="1" applyAlignment="1">
      <alignment horizontal="center" wrapText="1"/>
    </xf>
    <xf numFmtId="0" fontId="33" fillId="24" borderId="10" xfId="0" applyFont="1" applyFill="1" applyBorder="1" applyAlignment="1">
      <alignment horizontal="center" wrapText="1"/>
    </xf>
    <xf numFmtId="0" fontId="33" fillId="24" borderId="10" xfId="0" applyNumberFormat="1" applyFont="1" applyFill="1" applyBorder="1" applyAlignment="1">
      <alignment vertical="center" wrapText="1"/>
    </xf>
    <xf numFmtId="0" fontId="30" fillId="24" borderId="12" xfId="0" applyFont="1" applyFill="1" applyBorder="1" applyAlignment="1">
      <alignment horizontal="center"/>
    </xf>
    <xf numFmtId="49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8" fillId="24" borderId="0" xfId="0" applyFont="1" applyFill="1" applyAlignment="1">
      <alignment/>
    </xf>
    <xf numFmtId="187" fontId="8" fillId="24" borderId="0" xfId="0" applyNumberFormat="1" applyFont="1" applyFill="1" applyAlignment="1">
      <alignment/>
    </xf>
    <xf numFmtId="0" fontId="33" fillId="24" borderId="12" xfId="0" applyNumberFormat="1" applyFont="1" applyFill="1" applyBorder="1" applyAlignment="1">
      <alignment horizontal="center" wrapText="1"/>
    </xf>
    <xf numFmtId="0" fontId="30" fillId="24" borderId="11" xfId="0" applyNumberFormat="1" applyFont="1" applyFill="1" applyBorder="1" applyAlignment="1">
      <alignment horizontal="center" wrapText="1"/>
    </xf>
    <xf numFmtId="0" fontId="33" fillId="24" borderId="0" xfId="0" applyFont="1" applyFill="1" applyAlignment="1">
      <alignment/>
    </xf>
    <xf numFmtId="0" fontId="30" fillId="24" borderId="12" xfId="0" applyNumberFormat="1" applyFont="1" applyFill="1" applyBorder="1" applyAlignment="1">
      <alignment horizontal="center" vertical="center" wrapText="1"/>
    </xf>
    <xf numFmtId="0" fontId="30" fillId="24" borderId="10" xfId="55" applyNumberFormat="1" applyFont="1" applyFill="1" applyBorder="1" applyAlignment="1">
      <alignment horizontal="center" wrapText="1"/>
      <protection/>
    </xf>
    <xf numFmtId="0" fontId="1" fillId="24" borderId="0" xfId="55" applyFont="1" applyFill="1">
      <alignment/>
      <protection/>
    </xf>
    <xf numFmtId="0" fontId="30" fillId="24" borderId="10" xfId="55" applyNumberFormat="1" applyFont="1" applyFill="1" applyBorder="1" applyAlignment="1">
      <alignment horizontal="center" vertical="center" wrapText="1"/>
      <protection/>
    </xf>
    <xf numFmtId="0" fontId="33" fillId="24" borderId="12" xfId="0" applyNumberFormat="1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3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56" applyFont="1" applyFill="1" applyBorder="1" applyAlignment="1">
      <alignment vertical="center" wrapText="1"/>
      <protection/>
    </xf>
    <xf numFmtId="0" fontId="43" fillId="24" borderId="0" xfId="55" applyFont="1" applyFill="1">
      <alignment/>
      <protection/>
    </xf>
    <xf numFmtId="3" fontId="30" fillId="24" borderId="10" xfId="0" applyNumberFormat="1" applyFont="1" applyFill="1" applyBorder="1" applyAlignment="1">
      <alignment horizontal="center" wrapText="1"/>
    </xf>
    <xf numFmtId="0" fontId="44" fillId="24" borderId="0" xfId="55" applyFont="1" applyFill="1">
      <alignment/>
      <protection/>
    </xf>
    <xf numFmtId="49" fontId="33" fillId="24" borderId="12" xfId="0" applyNumberFormat="1" applyFont="1" applyFill="1" applyBorder="1" applyAlignment="1">
      <alignment horizontal="center" vertical="center" wrapText="1"/>
    </xf>
    <xf numFmtId="0" fontId="30" fillId="24" borderId="10" xfId="55" applyNumberFormat="1" applyFont="1" applyFill="1" applyBorder="1" applyAlignment="1">
      <alignment horizontal="left" vertical="center" wrapText="1"/>
      <protection/>
    </xf>
    <xf numFmtId="49" fontId="30" fillId="24" borderId="12" xfId="0" applyNumberFormat="1" applyFont="1" applyFill="1" applyBorder="1" applyAlignment="1">
      <alignment horizontal="center" vertical="center" wrapText="1"/>
    </xf>
    <xf numFmtId="0" fontId="30" fillId="24" borderId="10" xfId="57" applyFont="1" applyFill="1" applyBorder="1" applyAlignment="1">
      <alignment vertical="center" wrapText="1"/>
      <protection/>
    </xf>
    <xf numFmtId="0" fontId="31" fillId="24" borderId="10" xfId="0" applyFont="1" applyFill="1" applyBorder="1" applyAlignment="1">
      <alignment vertical="center" wrapText="1"/>
    </xf>
    <xf numFmtId="0" fontId="30" fillId="24" borderId="12" xfId="55" applyNumberFormat="1" applyFont="1" applyFill="1" applyBorder="1" applyAlignment="1">
      <alignment horizontal="center" wrapText="1"/>
      <protection/>
    </xf>
    <xf numFmtId="0" fontId="34" fillId="24" borderId="10" xfId="0" applyNumberFormat="1" applyFont="1" applyFill="1" applyBorder="1" applyAlignment="1">
      <alignment horizontal="left" vertical="center" wrapText="1"/>
    </xf>
    <xf numFmtId="49" fontId="30" fillId="24" borderId="12" xfId="55" applyNumberFormat="1" applyFont="1" applyFill="1" applyBorder="1" applyAlignment="1">
      <alignment horizontal="center" wrapText="1"/>
      <protection/>
    </xf>
    <xf numFmtId="3" fontId="30" fillId="24" borderId="10" xfId="55" applyNumberFormat="1" applyFont="1" applyFill="1" applyBorder="1" applyAlignment="1">
      <alignment horizontal="center" wrapText="1"/>
      <protection/>
    </xf>
    <xf numFmtId="0" fontId="30" fillId="24" borderId="0" xfId="55" applyFont="1" applyFill="1">
      <alignment/>
      <protection/>
    </xf>
    <xf numFmtId="0" fontId="40" fillId="24" borderId="0" xfId="55" applyFont="1" applyFill="1">
      <alignment/>
      <protection/>
    </xf>
    <xf numFmtId="0" fontId="30" fillId="24" borderId="10" xfId="55" applyFont="1" applyFill="1" applyBorder="1" applyAlignment="1">
      <alignment wrapText="1"/>
      <protection/>
    </xf>
    <xf numFmtId="186" fontId="41" fillId="0" borderId="10" xfId="66" applyNumberFormat="1" applyFont="1" applyFill="1" applyBorder="1" applyAlignment="1">
      <alignment horizontal="center" vertical="center" wrapText="1"/>
    </xf>
    <xf numFmtId="196" fontId="33" fillId="0" borderId="10" xfId="0" applyNumberFormat="1" applyFont="1" applyFill="1" applyBorder="1" applyAlignment="1">
      <alignment horizontal="center" wrapText="1"/>
    </xf>
    <xf numFmtId="49" fontId="30" fillId="24" borderId="0" xfId="0" applyNumberFormat="1" applyFont="1" applyFill="1" applyAlignment="1">
      <alignment horizontal="left"/>
    </xf>
    <xf numFmtId="49" fontId="30" fillId="24" borderId="0" xfId="0" applyNumberFormat="1" applyFont="1" applyFill="1" applyAlignment="1">
      <alignment horizontal="center"/>
    </xf>
    <xf numFmtId="0" fontId="29" fillId="24" borderId="0" xfId="0" applyNumberFormat="1" applyFont="1" applyFill="1" applyBorder="1" applyAlignment="1">
      <alignment horizontal="left" wrapText="1"/>
    </xf>
    <xf numFmtId="0" fontId="29" fillId="24" borderId="0" xfId="0" applyNumberFormat="1" applyFont="1" applyFill="1" applyBorder="1" applyAlignment="1">
      <alignment horizontal="center" wrapText="1"/>
    </xf>
    <xf numFmtId="0" fontId="30" fillId="24" borderId="0" xfId="0" applyNumberFormat="1" applyFont="1" applyFill="1" applyBorder="1" applyAlignment="1">
      <alignment horizontal="center" wrapText="1"/>
    </xf>
    <xf numFmtId="49" fontId="30" fillId="24" borderId="0" xfId="0" applyNumberFormat="1" applyFont="1" applyFill="1" applyBorder="1" applyAlignment="1">
      <alignment horizontal="center" wrapText="1"/>
    </xf>
    <xf numFmtId="0" fontId="29" fillId="24" borderId="0" xfId="0" applyNumberFormat="1" applyFont="1" applyFill="1" applyBorder="1" applyAlignment="1">
      <alignment horizontal="right" wrapText="1"/>
    </xf>
    <xf numFmtId="0" fontId="32" fillId="24" borderId="0" xfId="0" applyNumberFormat="1" applyFont="1" applyFill="1" applyBorder="1" applyAlignment="1">
      <alignment horizontal="center" vertical="center" wrapText="1"/>
    </xf>
    <xf numFmtId="0" fontId="29" fillId="24" borderId="19" xfId="0" applyNumberFormat="1" applyFont="1" applyFill="1" applyBorder="1" applyAlignment="1">
      <alignment horizontal="right" wrapText="1"/>
    </xf>
    <xf numFmtId="49" fontId="33" fillId="24" borderId="17" xfId="0" applyNumberFormat="1" applyFont="1" applyFill="1" applyBorder="1" applyAlignment="1">
      <alignment horizontal="center" wrapText="1"/>
    </xf>
    <xf numFmtId="0" fontId="32" fillId="24" borderId="16" xfId="0" applyNumberFormat="1" applyFont="1" applyFill="1" applyBorder="1" applyAlignment="1">
      <alignment horizontal="center" vertical="center" wrapText="1"/>
    </xf>
    <xf numFmtId="196" fontId="33" fillId="24" borderId="10" xfId="0" applyNumberFormat="1" applyFont="1" applyFill="1" applyBorder="1" applyAlignment="1">
      <alignment horizontal="center" wrapText="1"/>
    </xf>
    <xf numFmtId="49" fontId="33" fillId="24" borderId="12" xfId="0" applyNumberFormat="1" applyFont="1" applyFill="1" applyBorder="1" applyAlignment="1">
      <alignment horizontal="center" vertical="center"/>
    </xf>
    <xf numFmtId="49" fontId="30" fillId="24" borderId="12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49" fontId="30" fillId="24" borderId="12" xfId="55" applyNumberFormat="1" applyFont="1" applyFill="1" applyBorder="1" applyAlignment="1">
      <alignment horizontal="center" vertical="center" wrapText="1"/>
      <protection/>
    </xf>
    <xf numFmtId="3" fontId="30" fillId="24" borderId="10" xfId="55" applyNumberFormat="1" applyFont="1" applyFill="1" applyBorder="1" applyAlignment="1">
      <alignment horizontal="center" vertical="center" wrapText="1"/>
      <protection/>
    </xf>
    <xf numFmtId="49" fontId="72" fillId="24" borderId="12" xfId="0" applyNumberFormat="1" applyFont="1" applyFill="1" applyBorder="1" applyAlignment="1">
      <alignment horizontal="center" vertical="center" wrapText="1"/>
    </xf>
    <xf numFmtId="0" fontId="72" fillId="24" borderId="10" xfId="0" applyNumberFormat="1" applyFont="1" applyFill="1" applyBorder="1" applyAlignment="1">
      <alignment horizontal="center" vertical="center" wrapText="1"/>
    </xf>
    <xf numFmtId="49" fontId="72" fillId="24" borderId="10" xfId="0" applyNumberFormat="1" applyFont="1" applyFill="1" applyBorder="1" applyAlignment="1">
      <alignment horizontal="center" vertical="center" wrapText="1"/>
    </xf>
    <xf numFmtId="49" fontId="64" fillId="24" borderId="12" xfId="0" applyNumberFormat="1" applyFont="1" applyFill="1" applyBorder="1" applyAlignment="1">
      <alignment horizontal="center" vertical="center" wrapText="1"/>
    </xf>
    <xf numFmtId="0" fontId="64" fillId="24" borderId="10" xfId="0" applyNumberFormat="1" applyFont="1" applyFill="1" applyBorder="1" applyAlignment="1">
      <alignment horizontal="center" vertical="center" wrapText="1"/>
    </xf>
    <xf numFmtId="49" fontId="64" fillId="24" borderId="10" xfId="0" applyNumberFormat="1" applyFont="1" applyFill="1" applyBorder="1" applyAlignment="1">
      <alignment horizontal="center" vertical="center" wrapText="1"/>
    </xf>
    <xf numFmtId="0" fontId="33" fillId="24" borderId="10" xfId="55" applyNumberFormat="1" applyFont="1" applyFill="1" applyBorder="1" applyAlignment="1">
      <alignment horizontal="center" wrapText="1"/>
      <protection/>
    </xf>
    <xf numFmtId="49" fontId="33" fillId="24" borderId="12" xfId="0" applyNumberFormat="1" applyFont="1" applyFill="1" applyBorder="1" applyAlignment="1">
      <alignment horizontal="center"/>
    </xf>
    <xf numFmtId="187" fontId="29" fillId="24" borderId="10" xfId="0" applyNumberFormat="1" applyFont="1" applyFill="1" applyBorder="1" applyAlignment="1">
      <alignment horizontal="center" wrapText="1"/>
    </xf>
    <xf numFmtId="49" fontId="30" fillId="24" borderId="12" xfId="55" applyNumberFormat="1" applyFont="1" applyFill="1" applyBorder="1" applyAlignment="1">
      <alignment horizontal="center"/>
      <protection/>
    </xf>
    <xf numFmtId="49" fontId="30" fillId="24" borderId="20" xfId="0" applyNumberFormat="1" applyFont="1" applyFill="1" applyBorder="1" applyAlignment="1">
      <alignment horizontal="center"/>
    </xf>
    <xf numFmtId="0" fontId="30" fillId="24" borderId="13" xfId="0" applyNumberFormat="1" applyFont="1" applyFill="1" applyBorder="1" applyAlignment="1">
      <alignment horizontal="center" wrapText="1"/>
    </xf>
    <xf numFmtId="49" fontId="30" fillId="24" borderId="13" xfId="0" applyNumberFormat="1" applyFont="1" applyFill="1" applyBorder="1" applyAlignment="1">
      <alignment horizontal="center" wrapText="1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49" fontId="30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8" fillId="0" borderId="0" xfId="61" applyFont="1" applyFill="1" applyAlignment="1">
      <alignment horizontal="center" wrapText="1"/>
      <protection/>
    </xf>
    <xf numFmtId="0" fontId="1" fillId="24" borderId="0" xfId="0" applyFont="1" applyFill="1" applyAlignment="1">
      <alignment horizontal="right"/>
    </xf>
    <xf numFmtId="0" fontId="30" fillId="24" borderId="0" xfId="0" applyFont="1" applyFill="1" applyAlignment="1">
      <alignment horizontal="right"/>
    </xf>
    <xf numFmtId="49" fontId="30" fillId="24" borderId="0" xfId="0" applyNumberFormat="1" applyFont="1" applyFill="1" applyAlignment="1">
      <alignment horizontal="right"/>
    </xf>
    <xf numFmtId="0" fontId="33" fillId="24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/>
    </xf>
    <xf numFmtId="0" fontId="33" fillId="0" borderId="10" xfId="0" applyFont="1" applyBorder="1" applyAlignment="1">
      <alignment horizontal="center" wrapText="1"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21" xfId="57" applyFont="1" applyFill="1" applyBorder="1" applyAlignment="1">
      <alignment horizontal="center" vertical="center" wrapText="1"/>
      <protection/>
    </xf>
    <xf numFmtId="0" fontId="30" fillId="0" borderId="14" xfId="57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41" fillId="0" borderId="11" xfId="57" applyFont="1" applyFill="1" applyBorder="1" applyAlignment="1">
      <alignment horizontal="right" vertical="top" wrapText="1"/>
      <protection/>
    </xf>
    <xf numFmtId="0" fontId="41" fillId="0" borderId="22" xfId="57" applyFont="1" applyFill="1" applyBorder="1" applyAlignment="1">
      <alignment horizontal="right" vertical="top" wrapText="1"/>
      <protection/>
    </xf>
    <xf numFmtId="0" fontId="41" fillId="0" borderId="12" xfId="57" applyFont="1" applyFill="1" applyBorder="1" applyAlignment="1">
      <alignment horizontal="right" vertical="top" wrapText="1"/>
      <protection/>
    </xf>
    <xf numFmtId="0" fontId="41" fillId="0" borderId="0" xfId="57" applyFont="1" applyFill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right" wrapText="1"/>
    </xf>
    <xf numFmtId="0" fontId="41" fillId="0" borderId="10" xfId="57" applyFont="1" applyFill="1" applyBorder="1" applyAlignment="1">
      <alignment horizontal="center" vertical="center" wrapText="1"/>
      <protection/>
    </xf>
    <xf numFmtId="0" fontId="31" fillId="0" borderId="10" xfId="57" applyFont="1" applyFill="1" applyBorder="1" applyAlignment="1">
      <alignment horizontal="center" vertical="center" wrapText="1"/>
      <protection/>
    </xf>
    <xf numFmtId="0" fontId="32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wrapText="1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0" fontId="30" fillId="0" borderId="10" xfId="57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center" wrapText="1"/>
      <protection/>
    </xf>
    <xf numFmtId="0" fontId="8" fillId="0" borderId="15" xfId="59" applyFont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/>
      <protection/>
    </xf>
    <xf numFmtId="0" fontId="1" fillId="0" borderId="12" xfId="59" applyFont="1" applyBorder="1" applyAlignment="1">
      <alignment horizontal="center"/>
      <protection/>
    </xf>
    <xf numFmtId="187" fontId="1" fillId="0" borderId="10" xfId="59" applyNumberFormat="1" applyFont="1" applyBorder="1" applyAlignment="1">
      <alignment horizontal="center"/>
      <protection/>
    </xf>
    <xf numFmtId="0" fontId="49" fillId="0" borderId="11" xfId="59" applyFont="1" applyBorder="1" applyAlignment="1">
      <alignment horizontal="center"/>
      <protection/>
    </xf>
    <xf numFmtId="0" fontId="49" fillId="0" borderId="12" xfId="59" applyFont="1" applyBorder="1" applyAlignment="1">
      <alignment horizontal="center"/>
      <protection/>
    </xf>
    <xf numFmtId="0" fontId="48" fillId="0" borderId="11" xfId="59" applyFont="1" applyBorder="1" applyAlignment="1">
      <alignment horizontal="center"/>
      <protection/>
    </xf>
    <xf numFmtId="0" fontId="48" fillId="0" borderId="12" xfId="59" applyFont="1" applyBorder="1" applyAlignment="1">
      <alignment horizontal="center"/>
      <protection/>
    </xf>
    <xf numFmtId="0" fontId="1" fillId="0" borderId="23" xfId="59" applyFont="1" applyBorder="1" applyAlignment="1">
      <alignment horizontal="right"/>
      <protection/>
    </xf>
    <xf numFmtId="0" fontId="31" fillId="0" borderId="0" xfId="53" applyFont="1" applyFill="1" applyAlignment="1">
      <alignment horizontal="left"/>
      <protection/>
    </xf>
    <xf numFmtId="0" fontId="31" fillId="0" borderId="0" xfId="0" applyFont="1" applyFill="1" applyAlignment="1">
      <alignment horizontal="left"/>
    </xf>
    <xf numFmtId="0" fontId="42" fillId="0" borderId="0" xfId="54" applyFont="1" applyAlignment="1">
      <alignment horizontal="center" wrapText="1" shrinkToFit="1"/>
      <protection/>
    </xf>
    <xf numFmtId="0" fontId="51" fillId="0" borderId="0" xfId="60" applyFont="1" applyFill="1" applyAlignment="1">
      <alignment horizontal="center" vertical="center" wrapText="1"/>
      <protection/>
    </xf>
    <xf numFmtId="0" fontId="52" fillId="0" borderId="0" xfId="60" applyFont="1" applyFill="1" applyBorder="1" applyAlignment="1">
      <alignment horizontal="center"/>
      <protection/>
    </xf>
    <xf numFmtId="0" fontId="54" fillId="0" borderId="10" xfId="60" applyFont="1" applyFill="1" applyBorder="1" applyAlignment="1">
      <alignment horizontal="center" vertical="center" wrapText="1"/>
      <protection/>
    </xf>
    <xf numFmtId="0" fontId="55" fillId="0" borderId="11" xfId="60" applyFont="1" applyFill="1" applyBorder="1" applyAlignment="1">
      <alignment horizontal="center" vertical="center" wrapText="1"/>
      <protection/>
    </xf>
    <xf numFmtId="0" fontId="55" fillId="0" borderId="22" xfId="60" applyFont="1" applyFill="1" applyBorder="1" applyAlignment="1">
      <alignment horizontal="center" vertical="center" wrapText="1"/>
      <protection/>
    </xf>
    <xf numFmtId="0" fontId="55" fillId="0" borderId="12" xfId="60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11" xfId="60" applyFill="1" applyBorder="1" applyAlignment="1">
      <alignment horizontal="center"/>
      <protection/>
    </xf>
    <xf numFmtId="0" fontId="4" fillId="0" borderId="22" xfId="60" applyFill="1" applyBorder="1" applyAlignment="1">
      <alignment horizontal="center"/>
      <protection/>
    </xf>
    <xf numFmtId="0" fontId="4" fillId="0" borderId="12" xfId="60" applyFill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15" xfId="59" applyFont="1" applyBorder="1" applyAlignment="1">
      <alignment horizontal="center" vertical="center" wrapText="1"/>
      <protection/>
    </xf>
    <xf numFmtId="0" fontId="49" fillId="0" borderId="20" xfId="59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Взаимные Москв 9мес2006" xfId="56"/>
    <cellStyle name="Обычный_Инвестиц.программа на 2005г. для Минфина по новой структк" xfId="57"/>
    <cellStyle name="Обычный_прил.финпом" xfId="58"/>
    <cellStyle name="Обычный_Проект бюджета на 2012,2013,2014гг.кож.Приложения" xfId="59"/>
    <cellStyle name="Обычный_Резервный Фонд Правительства 2011 год" xfId="60"/>
    <cellStyle name="Обычный_республиканский  2005 г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9"/>
  <sheetViews>
    <sheetView view="pageBreakPreview" zoomScale="60" zoomScalePageLayoutView="0" workbookViewId="0" topLeftCell="A1">
      <selection activeCell="B8" sqref="B8:E8"/>
    </sheetView>
  </sheetViews>
  <sheetFormatPr defaultColWidth="9.140625" defaultRowHeight="12.75"/>
  <cols>
    <col min="1" max="1" width="21.57421875" style="3" customWidth="1"/>
    <col min="2" max="2" width="77.421875" style="20" customWidth="1"/>
    <col min="3" max="3" width="14.00390625" style="54" customWidth="1"/>
    <col min="4" max="4" width="14.57421875" style="3" customWidth="1"/>
    <col min="5" max="5" width="15.00390625" style="3" customWidth="1"/>
    <col min="6" max="6" width="13.7109375" style="3" bestFit="1" customWidth="1"/>
    <col min="7" max="7" width="15.28125" style="3" customWidth="1"/>
    <col min="8" max="16384" width="9.140625" style="3" customWidth="1"/>
  </cols>
  <sheetData>
    <row r="1" spans="1:5" ht="15">
      <c r="A1" s="12"/>
      <c r="B1" s="376" t="s">
        <v>636</v>
      </c>
      <c r="C1" s="376"/>
      <c r="D1" s="376"/>
      <c r="E1" s="376"/>
    </row>
    <row r="2" spans="2:5" s="211" customFormat="1" ht="12.75" customHeight="1">
      <c r="B2" s="376" t="s">
        <v>748</v>
      </c>
      <c r="C2" s="376"/>
      <c r="D2" s="376"/>
      <c r="E2" s="376"/>
    </row>
    <row r="3" spans="2:5" s="211" customFormat="1" ht="12.75" customHeight="1">
      <c r="B3" s="376" t="s">
        <v>637</v>
      </c>
      <c r="C3" s="376"/>
      <c r="D3" s="376"/>
      <c r="E3" s="376"/>
    </row>
    <row r="4" spans="2:5" s="211" customFormat="1" ht="12.75" customHeight="1">
      <c r="B4" s="376" t="s">
        <v>638</v>
      </c>
      <c r="C4" s="376"/>
      <c r="D4" s="376"/>
      <c r="E4" s="376"/>
    </row>
    <row r="5" spans="2:5" s="211" customFormat="1" ht="12.75" customHeight="1">
      <c r="B5" s="376" t="s">
        <v>753</v>
      </c>
      <c r="C5" s="376"/>
      <c r="D5" s="376"/>
      <c r="E5" s="376"/>
    </row>
    <row r="6" spans="1:9" ht="15">
      <c r="A6" s="376" t="s">
        <v>639</v>
      </c>
      <c r="B6" s="376"/>
      <c r="C6" s="376"/>
      <c r="D6" s="376"/>
      <c r="E6" s="376"/>
      <c r="F6" s="9"/>
      <c r="G6" s="9"/>
      <c r="H6" s="9"/>
      <c r="I6" s="9"/>
    </row>
    <row r="7" spans="1:9" ht="15">
      <c r="A7" s="376" t="s">
        <v>640</v>
      </c>
      <c r="B7" s="376"/>
      <c r="C7" s="376"/>
      <c r="D7" s="376"/>
      <c r="E7" s="376"/>
      <c r="F7" s="9"/>
      <c r="G7" s="9"/>
      <c r="H7" s="9"/>
      <c r="I7" s="9"/>
    </row>
    <row r="8" spans="1:9" s="41" customFormat="1" ht="12.75">
      <c r="A8" s="209"/>
      <c r="B8" s="378" t="s">
        <v>641</v>
      </c>
      <c r="C8" s="378"/>
      <c r="D8" s="378"/>
      <c r="E8" s="378"/>
      <c r="F8" s="212"/>
      <c r="G8" s="212"/>
      <c r="H8" s="212"/>
      <c r="I8" s="212"/>
    </row>
    <row r="9" spans="1:5" ht="30.75" customHeight="1">
      <c r="A9" s="377" t="s">
        <v>642</v>
      </c>
      <c r="B9" s="377"/>
      <c r="C9" s="377"/>
      <c r="D9" s="377"/>
      <c r="E9" s="377"/>
    </row>
    <row r="10" spans="1:3" ht="15">
      <c r="A10" s="4"/>
      <c r="B10" s="21"/>
      <c r="C10" s="50" t="s">
        <v>149</v>
      </c>
    </row>
    <row r="11" spans="1:5" ht="38.25">
      <c r="A11" s="22" t="s">
        <v>150</v>
      </c>
      <c r="B11" s="22" t="s">
        <v>151</v>
      </c>
      <c r="C11" s="213" t="s">
        <v>643</v>
      </c>
      <c r="D11" s="214" t="s">
        <v>644</v>
      </c>
      <c r="E11" s="215" t="s">
        <v>635</v>
      </c>
    </row>
    <row r="12" spans="1:5" s="5" customFormat="1" ht="15">
      <c r="A12" s="13" t="s">
        <v>152</v>
      </c>
      <c r="B12" s="23" t="s">
        <v>153</v>
      </c>
      <c r="C12" s="46">
        <f>C13+C15+C16+C20+C22+C23+C24+C27+C29+C32+C34+C35</f>
        <v>38544</v>
      </c>
      <c r="D12" s="46">
        <f>D13+D15+D16+D20+D22+D23+D24+D27+D29+D32+D34+D35</f>
        <v>38544.200000000004</v>
      </c>
      <c r="E12" s="216">
        <f>D12/C12*100%</f>
        <v>1.000005188875052</v>
      </c>
    </row>
    <row r="13" spans="1:5" s="5" customFormat="1" ht="15">
      <c r="A13" s="13" t="s">
        <v>154</v>
      </c>
      <c r="B13" s="23" t="s">
        <v>155</v>
      </c>
      <c r="C13" s="46">
        <f>SUM(C14:C14)</f>
        <v>20976</v>
      </c>
      <c r="D13" s="46">
        <f>SUM(D14:D14)</f>
        <v>20977.7</v>
      </c>
      <c r="E13" s="216">
        <f aca="true" t="shared" si="0" ref="E13:E81">D13/C13*100%</f>
        <v>1.000081045003814</v>
      </c>
    </row>
    <row r="14" spans="1:5" s="5" customFormat="1" ht="15">
      <c r="A14" s="14" t="s">
        <v>156</v>
      </c>
      <c r="B14" s="24" t="s">
        <v>157</v>
      </c>
      <c r="C14" s="47">
        <v>20976</v>
      </c>
      <c r="D14" s="47">
        <v>20977.7</v>
      </c>
      <c r="E14" s="216">
        <f t="shared" si="0"/>
        <v>1.000081045003814</v>
      </c>
    </row>
    <row r="15" spans="1:5" s="5" customFormat="1" ht="15">
      <c r="A15" s="13" t="s">
        <v>239</v>
      </c>
      <c r="B15" s="23" t="s">
        <v>380</v>
      </c>
      <c r="C15" s="46">
        <v>11652</v>
      </c>
      <c r="D15" s="46">
        <v>11652.1</v>
      </c>
      <c r="E15" s="216">
        <f t="shared" si="0"/>
        <v>1.000008582217645</v>
      </c>
    </row>
    <row r="16" spans="1:5" s="5" customFormat="1" ht="15">
      <c r="A16" s="13" t="s">
        <v>158</v>
      </c>
      <c r="B16" s="23" t="s">
        <v>159</v>
      </c>
      <c r="C16" s="46">
        <f>SUM(C17+C18+C19)</f>
        <v>1220</v>
      </c>
      <c r="D16" s="46">
        <f>SUM(D17+D18+D19)</f>
        <v>1224.1000000000001</v>
      </c>
      <c r="E16" s="216">
        <f t="shared" si="0"/>
        <v>1.003360655737705</v>
      </c>
    </row>
    <row r="17" spans="1:5" s="5" customFormat="1" ht="15">
      <c r="A17" s="14" t="s">
        <v>381</v>
      </c>
      <c r="B17" s="24" t="s">
        <v>23</v>
      </c>
      <c r="C17" s="47">
        <v>952</v>
      </c>
      <c r="D17" s="47">
        <v>952.7</v>
      </c>
      <c r="E17" s="216">
        <f t="shared" si="0"/>
        <v>1.000735294117647</v>
      </c>
    </row>
    <row r="18" spans="1:5" s="5" customFormat="1" ht="15">
      <c r="A18" s="14" t="s">
        <v>382</v>
      </c>
      <c r="B18" s="24" t="s">
        <v>24</v>
      </c>
      <c r="C18" s="47">
        <v>103</v>
      </c>
      <c r="D18" s="47">
        <v>105.9</v>
      </c>
      <c r="E18" s="216">
        <f t="shared" si="0"/>
        <v>1.0281553398058254</v>
      </c>
    </row>
    <row r="19" spans="1:5" s="5" customFormat="1" ht="15">
      <c r="A19" s="14" t="s">
        <v>383</v>
      </c>
      <c r="B19" s="24" t="s">
        <v>384</v>
      </c>
      <c r="C19" s="47">
        <v>165</v>
      </c>
      <c r="D19" s="47">
        <v>165.5</v>
      </c>
      <c r="E19" s="216">
        <f t="shared" si="0"/>
        <v>1.003030303030303</v>
      </c>
    </row>
    <row r="20" spans="1:5" s="5" customFormat="1" ht="15">
      <c r="A20" s="13" t="s">
        <v>160</v>
      </c>
      <c r="B20" s="23" t="s">
        <v>161</v>
      </c>
      <c r="C20" s="46">
        <f>C21</f>
        <v>671</v>
      </c>
      <c r="D20" s="46">
        <f>D21</f>
        <v>671.2</v>
      </c>
      <c r="E20" s="216">
        <f t="shared" si="0"/>
        <v>1.0002980625931446</v>
      </c>
    </row>
    <row r="21" spans="1:5" s="5" customFormat="1" ht="15">
      <c r="A21" s="14" t="s">
        <v>162</v>
      </c>
      <c r="B21" s="24" t="s">
        <v>163</v>
      </c>
      <c r="C21" s="47">
        <v>671</v>
      </c>
      <c r="D21" s="47">
        <v>671.2</v>
      </c>
      <c r="E21" s="216">
        <f t="shared" si="0"/>
        <v>1.0002980625931446</v>
      </c>
    </row>
    <row r="22" spans="1:5" s="5" customFormat="1" ht="15">
      <c r="A22" s="15" t="s">
        <v>71</v>
      </c>
      <c r="B22" s="25" t="s">
        <v>164</v>
      </c>
      <c r="C22" s="48">
        <v>645</v>
      </c>
      <c r="D22" s="48">
        <v>645.4</v>
      </c>
      <c r="E22" s="216">
        <f t="shared" si="0"/>
        <v>1.0006201550387597</v>
      </c>
    </row>
    <row r="23" spans="1:5" s="5" customFormat="1" ht="25.5" hidden="1">
      <c r="A23" s="13" t="s">
        <v>106</v>
      </c>
      <c r="B23" s="25" t="s">
        <v>107</v>
      </c>
      <c r="C23" s="48"/>
      <c r="D23" s="48"/>
      <c r="E23" s="216" t="e">
        <f t="shared" si="0"/>
        <v>#DIV/0!</v>
      </c>
    </row>
    <row r="24" spans="1:5" s="5" customFormat="1" ht="25.5">
      <c r="A24" s="13" t="s">
        <v>108</v>
      </c>
      <c r="B24" s="25" t="s">
        <v>109</v>
      </c>
      <c r="C24" s="48">
        <f>C25+C26</f>
        <v>627</v>
      </c>
      <c r="D24" s="48">
        <f>D25+D26</f>
        <v>627.5999999999999</v>
      </c>
      <c r="E24" s="216">
        <f t="shared" si="0"/>
        <v>1.0009569377990428</v>
      </c>
    </row>
    <row r="25" spans="1:5" s="5" customFormat="1" ht="51">
      <c r="A25" s="14" t="s">
        <v>219</v>
      </c>
      <c r="B25" s="26" t="s">
        <v>220</v>
      </c>
      <c r="C25" s="49">
        <v>357</v>
      </c>
      <c r="D25" s="49">
        <v>356.9</v>
      </c>
      <c r="E25" s="216">
        <f t="shared" si="0"/>
        <v>0.999719887955182</v>
      </c>
    </row>
    <row r="26" spans="1:8" s="5" customFormat="1" ht="38.25">
      <c r="A26" s="14" t="s">
        <v>197</v>
      </c>
      <c r="B26" s="26" t="s">
        <v>221</v>
      </c>
      <c r="C26" s="49">
        <v>270</v>
      </c>
      <c r="D26" s="49">
        <v>270.7</v>
      </c>
      <c r="E26" s="216">
        <f t="shared" si="0"/>
        <v>1.0025925925925925</v>
      </c>
      <c r="H26" s="5" t="s">
        <v>645</v>
      </c>
    </row>
    <row r="27" spans="1:5" s="5" customFormat="1" ht="15">
      <c r="A27" s="13" t="s">
        <v>110</v>
      </c>
      <c r="B27" s="25" t="s">
        <v>111</v>
      </c>
      <c r="C27" s="48">
        <f>SUM(C28)</f>
        <v>628</v>
      </c>
      <c r="D27" s="48">
        <f>SUM(D28)</f>
        <v>628.3</v>
      </c>
      <c r="E27" s="216">
        <f t="shared" si="0"/>
        <v>1.0004777070063693</v>
      </c>
    </row>
    <row r="28" spans="1:9" s="5" customFormat="1" ht="15">
      <c r="A28" s="14" t="s">
        <v>87</v>
      </c>
      <c r="B28" s="26" t="s">
        <v>112</v>
      </c>
      <c r="C28" s="49">
        <v>628</v>
      </c>
      <c r="D28" s="49">
        <v>628.3</v>
      </c>
      <c r="E28" s="216">
        <f t="shared" si="0"/>
        <v>1.0004777070063693</v>
      </c>
      <c r="I28" s="5" t="s">
        <v>645</v>
      </c>
    </row>
    <row r="29" spans="1:5" s="5" customFormat="1" ht="25.5">
      <c r="A29" s="13" t="s">
        <v>385</v>
      </c>
      <c r="B29" s="25" t="s">
        <v>386</v>
      </c>
      <c r="C29" s="48">
        <f>C30</f>
        <v>0</v>
      </c>
      <c r="D29" s="48">
        <f>D30</f>
        <v>0</v>
      </c>
      <c r="E29" s="216" t="e">
        <f t="shared" si="0"/>
        <v>#DIV/0!</v>
      </c>
    </row>
    <row r="30" spans="1:5" s="5" customFormat="1" ht="25.5">
      <c r="A30" s="14" t="s">
        <v>216</v>
      </c>
      <c r="B30" s="26" t="s">
        <v>387</v>
      </c>
      <c r="C30" s="49">
        <v>0</v>
      </c>
      <c r="D30" s="49">
        <v>0</v>
      </c>
      <c r="E30" s="216" t="e">
        <f t="shared" si="0"/>
        <v>#DIV/0!</v>
      </c>
    </row>
    <row r="31" spans="1:8" s="5" customFormat="1" ht="15">
      <c r="A31" s="14" t="s">
        <v>217</v>
      </c>
      <c r="B31" s="26" t="s">
        <v>215</v>
      </c>
      <c r="C31" s="49">
        <v>0</v>
      </c>
      <c r="D31" s="49">
        <v>0</v>
      </c>
      <c r="E31" s="216" t="e">
        <f t="shared" si="0"/>
        <v>#DIV/0!</v>
      </c>
      <c r="H31" s="5" t="s">
        <v>645</v>
      </c>
    </row>
    <row r="32" spans="1:5" s="5" customFormat="1" ht="15">
      <c r="A32" s="13" t="s">
        <v>72</v>
      </c>
      <c r="B32" s="25" t="s">
        <v>73</v>
      </c>
      <c r="C32" s="48">
        <f>C33</f>
        <v>330</v>
      </c>
      <c r="D32" s="48">
        <f>D33</f>
        <v>329.9</v>
      </c>
      <c r="E32" s="216">
        <f t="shared" si="0"/>
        <v>0.9996969696969696</v>
      </c>
    </row>
    <row r="33" spans="1:5" s="5" customFormat="1" ht="25.5">
      <c r="A33" s="14" t="s">
        <v>222</v>
      </c>
      <c r="B33" s="26" t="s">
        <v>388</v>
      </c>
      <c r="C33" s="49">
        <v>330</v>
      </c>
      <c r="D33" s="49">
        <v>329.9</v>
      </c>
      <c r="E33" s="216">
        <f t="shared" si="0"/>
        <v>0.9996969696969696</v>
      </c>
    </row>
    <row r="34" spans="1:5" s="5" customFormat="1" ht="15">
      <c r="A34" s="13" t="s">
        <v>74</v>
      </c>
      <c r="B34" s="25" t="s">
        <v>75</v>
      </c>
      <c r="C34" s="48">
        <v>1062</v>
      </c>
      <c r="D34" s="48">
        <v>1062.3</v>
      </c>
      <c r="E34" s="216">
        <f t="shared" si="0"/>
        <v>1.0002824858757062</v>
      </c>
    </row>
    <row r="35" spans="1:8" s="5" customFormat="1" ht="15">
      <c r="A35" s="13" t="s">
        <v>389</v>
      </c>
      <c r="B35" s="25" t="s">
        <v>390</v>
      </c>
      <c r="C35" s="48">
        <f>C37</f>
        <v>733</v>
      </c>
      <c r="D35" s="48">
        <f>D37</f>
        <v>725.6</v>
      </c>
      <c r="E35" s="216">
        <f t="shared" si="0"/>
        <v>0.9899045020463848</v>
      </c>
      <c r="H35" s="5" t="s">
        <v>645</v>
      </c>
    </row>
    <row r="36" spans="1:7" s="2" customFormat="1" ht="15">
      <c r="A36" s="14" t="s">
        <v>391</v>
      </c>
      <c r="B36" s="26" t="s">
        <v>392</v>
      </c>
      <c r="C36" s="48">
        <v>0</v>
      </c>
      <c r="D36" s="48">
        <v>0</v>
      </c>
      <c r="E36" s="216" t="e">
        <f t="shared" si="0"/>
        <v>#DIV/0!</v>
      </c>
      <c r="F36" s="217"/>
      <c r="G36" s="217"/>
    </row>
    <row r="37" spans="1:7" s="1" customFormat="1" ht="18" customHeight="1">
      <c r="A37" s="14" t="s">
        <v>393</v>
      </c>
      <c r="B37" s="26" t="s">
        <v>394</v>
      </c>
      <c r="C37" s="49">
        <v>733</v>
      </c>
      <c r="D37" s="49">
        <v>725.6</v>
      </c>
      <c r="E37" s="216">
        <f t="shared" si="0"/>
        <v>0.9899045020463848</v>
      </c>
      <c r="G37" s="218"/>
    </row>
    <row r="38" spans="1:5" s="6" customFormat="1" ht="15">
      <c r="A38" s="13" t="s">
        <v>76</v>
      </c>
      <c r="B38" s="27" t="s">
        <v>77</v>
      </c>
      <c r="C38" s="51">
        <f>SUM(C39+C85)</f>
        <v>431957.1</v>
      </c>
      <c r="D38" s="51">
        <f>SUM(D39+D85)</f>
        <v>429132.5</v>
      </c>
      <c r="E38" s="216">
        <f t="shared" si="0"/>
        <v>0.9934609247075694</v>
      </c>
    </row>
    <row r="39" spans="1:7" s="1" customFormat="1" ht="25.5">
      <c r="A39" s="14" t="s">
        <v>78</v>
      </c>
      <c r="B39" s="17" t="s">
        <v>79</v>
      </c>
      <c r="C39" s="52">
        <f>SUM(C40+C46+C54+C75+C43)</f>
        <v>431957.1</v>
      </c>
      <c r="D39" s="52">
        <f>SUM(D40+D46+D54+D75+D43)</f>
        <v>429132.5</v>
      </c>
      <c r="E39" s="216">
        <f t="shared" si="0"/>
        <v>0.9934609247075694</v>
      </c>
      <c r="F39" s="219"/>
      <c r="G39" s="219"/>
    </row>
    <row r="40" spans="1:5" s="1" customFormat="1" ht="15">
      <c r="A40" s="16" t="s">
        <v>69</v>
      </c>
      <c r="B40" s="28" t="s">
        <v>141</v>
      </c>
      <c r="C40" s="53">
        <f>SUM(C41:C42)</f>
        <v>118369.4</v>
      </c>
      <c r="D40" s="53">
        <f>SUM(D41:D42)</f>
        <v>116338.4</v>
      </c>
      <c r="E40" s="216">
        <f t="shared" si="0"/>
        <v>0.982841849329303</v>
      </c>
    </row>
    <row r="41" spans="1:6" s="6" customFormat="1" ht="51">
      <c r="A41" s="14" t="s">
        <v>142</v>
      </c>
      <c r="B41" s="17" t="s">
        <v>401</v>
      </c>
      <c r="C41" s="52">
        <v>86450.4</v>
      </c>
      <c r="D41" s="52">
        <v>86450.4</v>
      </c>
      <c r="E41" s="216">
        <f t="shared" si="0"/>
        <v>1</v>
      </c>
      <c r="F41" s="220"/>
    </row>
    <row r="42" spans="1:7" s="1" customFormat="1" ht="25.5">
      <c r="A42" s="14" t="s">
        <v>143</v>
      </c>
      <c r="B42" s="17" t="s">
        <v>402</v>
      </c>
      <c r="C42" s="52">
        <v>31919</v>
      </c>
      <c r="D42" s="52">
        <v>29888</v>
      </c>
      <c r="E42" s="216">
        <f t="shared" si="0"/>
        <v>0.9363701870359347</v>
      </c>
      <c r="G42" s="219"/>
    </row>
    <row r="43" spans="1:9" s="1" customFormat="1" ht="15">
      <c r="A43" s="16" t="s">
        <v>147</v>
      </c>
      <c r="B43" s="28" t="s">
        <v>148</v>
      </c>
      <c r="C43" s="53">
        <f>SUM(C44:C45)</f>
        <v>2095.6</v>
      </c>
      <c r="D43" s="53">
        <f>SUM(D44:D45)</f>
        <v>2095.6</v>
      </c>
      <c r="E43" s="216">
        <f t="shared" si="0"/>
        <v>1</v>
      </c>
      <c r="F43" s="221"/>
      <c r="G43" s="221"/>
      <c r="H43" s="222"/>
      <c r="I43" s="221"/>
    </row>
    <row r="44" spans="1:9" s="1" customFormat="1" ht="25.5">
      <c r="A44" s="14" t="s">
        <v>612</v>
      </c>
      <c r="B44" s="17" t="s">
        <v>593</v>
      </c>
      <c r="C44" s="53">
        <v>0</v>
      </c>
      <c r="D44" s="53">
        <v>0</v>
      </c>
      <c r="E44" s="216" t="e">
        <f t="shared" si="0"/>
        <v>#DIV/0!</v>
      </c>
      <c r="F44" s="223"/>
      <c r="G44" s="224"/>
      <c r="H44" s="225"/>
      <c r="I44" s="224"/>
    </row>
    <row r="45" spans="1:9" s="1" customFormat="1" ht="38.25">
      <c r="A45" s="14" t="s">
        <v>611</v>
      </c>
      <c r="B45" s="17" t="s">
        <v>613</v>
      </c>
      <c r="C45" s="53">
        <v>2095.6</v>
      </c>
      <c r="D45" s="53">
        <v>2095.6</v>
      </c>
      <c r="E45" s="216">
        <f t="shared" si="0"/>
        <v>1</v>
      </c>
      <c r="F45" s="223"/>
      <c r="G45" s="224"/>
      <c r="H45" s="225"/>
      <c r="I45" s="224"/>
    </row>
    <row r="46" spans="1:7" s="1" customFormat="1" ht="15">
      <c r="A46" s="226" t="s">
        <v>147</v>
      </c>
      <c r="B46" s="227" t="s">
        <v>148</v>
      </c>
      <c r="C46" s="228">
        <f>SUM(C47)</f>
        <v>15846.200000000003</v>
      </c>
      <c r="D46" s="228">
        <f>SUM(D47)</f>
        <v>15834.100000000002</v>
      </c>
      <c r="E46" s="229">
        <f t="shared" si="0"/>
        <v>0.9992364099910388</v>
      </c>
      <c r="G46" s="219"/>
    </row>
    <row r="47" spans="1:8" s="1" customFormat="1" ht="15">
      <c r="A47" s="14" t="s">
        <v>144</v>
      </c>
      <c r="B47" s="17" t="s">
        <v>93</v>
      </c>
      <c r="C47" s="52">
        <f>C48+C49+C50+C51+C52</f>
        <v>15846.200000000003</v>
      </c>
      <c r="D47" s="52">
        <f>D48+D49+D50+D51+D52</f>
        <v>15834.100000000002</v>
      </c>
      <c r="E47" s="216">
        <f t="shared" si="0"/>
        <v>0.9992364099910388</v>
      </c>
      <c r="H47" s="1" t="s">
        <v>645</v>
      </c>
    </row>
    <row r="48" spans="1:9" s="1" customFormat="1" ht="26.25">
      <c r="A48" s="14"/>
      <c r="B48" s="8" t="s">
        <v>404</v>
      </c>
      <c r="C48" s="52">
        <v>2998</v>
      </c>
      <c r="D48" s="52">
        <v>2998</v>
      </c>
      <c r="E48" s="216">
        <f t="shared" si="0"/>
        <v>1</v>
      </c>
      <c r="I48" s="1" t="s">
        <v>645</v>
      </c>
    </row>
    <row r="49" spans="1:5" s="1" customFormat="1" ht="51">
      <c r="A49" s="14"/>
      <c r="B49" s="17" t="s">
        <v>403</v>
      </c>
      <c r="C49" s="52">
        <v>8097.1</v>
      </c>
      <c r="D49" s="52">
        <v>8097.1</v>
      </c>
      <c r="E49" s="230">
        <f t="shared" si="0"/>
        <v>1</v>
      </c>
    </row>
    <row r="50" spans="1:5" s="1" customFormat="1" ht="25.5">
      <c r="A50" s="14"/>
      <c r="B50" s="17" t="s">
        <v>190</v>
      </c>
      <c r="C50" s="52">
        <v>575.2</v>
      </c>
      <c r="D50" s="52">
        <v>563.1</v>
      </c>
      <c r="E50" s="216">
        <f t="shared" si="0"/>
        <v>0.9789638386648122</v>
      </c>
    </row>
    <row r="51" spans="1:5" s="1" customFormat="1" ht="15">
      <c r="A51" s="14"/>
      <c r="B51" s="17" t="s">
        <v>405</v>
      </c>
      <c r="C51" s="52">
        <f>4284.6-218.9</f>
        <v>4065.7000000000003</v>
      </c>
      <c r="D51" s="52">
        <f>4284.6-218.9</f>
        <v>4065.7000000000003</v>
      </c>
      <c r="E51" s="216">
        <f t="shared" si="0"/>
        <v>1</v>
      </c>
    </row>
    <row r="52" spans="1:5" s="1" customFormat="1" ht="38.25">
      <c r="A52" s="14"/>
      <c r="B52" s="17" t="s">
        <v>613</v>
      </c>
      <c r="C52" s="52">
        <v>110.2</v>
      </c>
      <c r="D52" s="52">
        <v>110.2</v>
      </c>
      <c r="E52" s="216">
        <f t="shared" si="0"/>
        <v>1</v>
      </c>
    </row>
    <row r="53" spans="1:7" s="6" customFormat="1" ht="25.5">
      <c r="A53" s="14"/>
      <c r="B53" s="17" t="s">
        <v>195</v>
      </c>
      <c r="C53" s="52">
        <v>0</v>
      </c>
      <c r="D53" s="52">
        <v>0</v>
      </c>
      <c r="E53" s="216" t="e">
        <f t="shared" si="0"/>
        <v>#DIV/0!</v>
      </c>
      <c r="G53" s="231"/>
    </row>
    <row r="54" spans="1:5" s="1" customFormat="1" ht="15">
      <c r="A54" s="226" t="s">
        <v>88</v>
      </c>
      <c r="B54" s="227" t="s">
        <v>94</v>
      </c>
      <c r="C54" s="228">
        <f>SUM(C55+C56+C58+C59+C60+C74+C57+C73)</f>
        <v>293255.4</v>
      </c>
      <c r="D54" s="228">
        <f>SUM(D55+D56+D58+D59+D60+D74+D57+D73)</f>
        <v>292473.9</v>
      </c>
      <c r="E54" s="229">
        <f t="shared" si="0"/>
        <v>0.9973350874357301</v>
      </c>
    </row>
    <row r="55" spans="1:5" s="1" customFormat="1" ht="15">
      <c r="A55" s="14" t="s">
        <v>95</v>
      </c>
      <c r="B55" s="17" t="s">
        <v>146</v>
      </c>
      <c r="C55" s="52">
        <v>7301.8</v>
      </c>
      <c r="D55" s="52">
        <v>7301.8</v>
      </c>
      <c r="E55" s="216">
        <f t="shared" si="0"/>
        <v>1</v>
      </c>
    </row>
    <row r="56" spans="1:5" s="1" customFormat="1" ht="26.25">
      <c r="A56" s="11" t="s">
        <v>411</v>
      </c>
      <c r="B56" s="98" t="s">
        <v>412</v>
      </c>
      <c r="C56" s="57">
        <v>7</v>
      </c>
      <c r="D56" s="57">
        <v>7</v>
      </c>
      <c r="E56" s="216">
        <f t="shared" si="0"/>
        <v>1</v>
      </c>
    </row>
    <row r="57" spans="1:5" s="1" customFormat="1" ht="25.5">
      <c r="A57" s="14" t="s">
        <v>96</v>
      </c>
      <c r="B57" s="93" t="s">
        <v>362</v>
      </c>
      <c r="C57" s="57">
        <v>33</v>
      </c>
      <c r="D57" s="57">
        <v>33</v>
      </c>
      <c r="E57" s="216">
        <f t="shared" si="0"/>
        <v>1</v>
      </c>
    </row>
    <row r="58" spans="1:5" s="1" customFormat="1" ht="25.5">
      <c r="A58" s="14" t="s">
        <v>97</v>
      </c>
      <c r="B58" s="94" t="s">
        <v>406</v>
      </c>
      <c r="C58" s="52">
        <v>744.8</v>
      </c>
      <c r="D58" s="52">
        <v>744.8</v>
      </c>
      <c r="E58" s="216">
        <f t="shared" si="0"/>
        <v>1</v>
      </c>
    </row>
    <row r="59" spans="1:5" s="1" customFormat="1" ht="25.5">
      <c r="A59" s="14" t="s">
        <v>98</v>
      </c>
      <c r="B59" s="95" t="s">
        <v>22</v>
      </c>
      <c r="C59" s="52">
        <v>7911</v>
      </c>
      <c r="D59" s="52">
        <v>7911</v>
      </c>
      <c r="E59" s="216">
        <f t="shared" si="0"/>
        <v>1</v>
      </c>
    </row>
    <row r="60" spans="1:5" s="1" customFormat="1" ht="15">
      <c r="A60" s="13" t="s">
        <v>99</v>
      </c>
      <c r="B60" s="232" t="s">
        <v>100</v>
      </c>
      <c r="C60" s="228">
        <f>SUM(C61:C72)</f>
        <v>244469.1</v>
      </c>
      <c r="D60" s="228">
        <f>SUM(D61:D72)</f>
        <v>243889.69999999998</v>
      </c>
      <c r="E60" s="229">
        <f t="shared" si="0"/>
        <v>0.9976299663229421</v>
      </c>
    </row>
    <row r="61" spans="1:5" s="1" customFormat="1" ht="51">
      <c r="A61" s="14"/>
      <c r="B61" s="18" t="s">
        <v>103</v>
      </c>
      <c r="C61" s="52">
        <v>219118.6</v>
      </c>
      <c r="D61" s="52">
        <v>218646.4</v>
      </c>
      <c r="E61" s="216">
        <f t="shared" si="0"/>
        <v>0.9978450026606596</v>
      </c>
    </row>
    <row r="62" spans="1:5" s="1" customFormat="1" ht="51">
      <c r="A62" s="14"/>
      <c r="B62" s="18" t="s">
        <v>102</v>
      </c>
      <c r="C62" s="52">
        <v>5393.8</v>
      </c>
      <c r="D62" s="52">
        <v>5393.8</v>
      </c>
      <c r="E62" s="216">
        <f t="shared" si="0"/>
        <v>1</v>
      </c>
    </row>
    <row r="63" spans="1:5" s="1" customFormat="1" ht="26.25">
      <c r="A63" s="32"/>
      <c r="B63" s="8" t="s">
        <v>194</v>
      </c>
      <c r="C63" s="52">
        <v>7</v>
      </c>
      <c r="D63" s="52">
        <v>7</v>
      </c>
      <c r="E63" s="216">
        <f t="shared" si="0"/>
        <v>1</v>
      </c>
    </row>
    <row r="64" spans="1:5" s="1" customFormat="1" ht="25.5">
      <c r="A64" s="14"/>
      <c r="B64" s="18" t="s">
        <v>192</v>
      </c>
      <c r="C64" s="52">
        <v>249</v>
      </c>
      <c r="D64" s="52">
        <v>249</v>
      </c>
      <c r="E64" s="216">
        <f t="shared" si="0"/>
        <v>1</v>
      </c>
    </row>
    <row r="65" spans="1:5" s="1" customFormat="1" ht="25.5">
      <c r="A65" s="14"/>
      <c r="B65" s="93" t="s">
        <v>348</v>
      </c>
      <c r="C65" s="52">
        <v>5195.1</v>
      </c>
      <c r="D65" s="52">
        <v>5195</v>
      </c>
      <c r="E65" s="216">
        <f t="shared" si="0"/>
        <v>0.9999807510923754</v>
      </c>
    </row>
    <row r="66" spans="1:5" s="1" customFormat="1" ht="25.5">
      <c r="A66" s="14"/>
      <c r="B66" s="18" t="s">
        <v>20</v>
      </c>
      <c r="C66" s="52">
        <v>9071.5</v>
      </c>
      <c r="D66" s="52">
        <v>9071.4</v>
      </c>
      <c r="E66" s="216">
        <f t="shared" si="0"/>
        <v>0.9999889764647522</v>
      </c>
    </row>
    <row r="67" spans="1:5" s="1" customFormat="1" ht="36" customHeight="1">
      <c r="A67" s="14"/>
      <c r="B67" s="95" t="s">
        <v>21</v>
      </c>
      <c r="C67" s="52">
        <v>542</v>
      </c>
      <c r="D67" s="52">
        <v>497.8</v>
      </c>
      <c r="E67" s="216">
        <f t="shared" si="0"/>
        <v>0.918450184501845</v>
      </c>
    </row>
    <row r="68" spans="1:5" s="1" customFormat="1" ht="29.25" customHeight="1">
      <c r="A68" s="14"/>
      <c r="B68" s="18" t="s">
        <v>407</v>
      </c>
      <c r="C68" s="52">
        <v>407</v>
      </c>
      <c r="D68" s="52">
        <v>390.7</v>
      </c>
      <c r="E68" s="216">
        <f t="shared" si="0"/>
        <v>0.9599508599508599</v>
      </c>
    </row>
    <row r="69" spans="1:5" s="1" customFormat="1" ht="29.25" customHeight="1">
      <c r="A69" s="14"/>
      <c r="B69" s="18" t="s">
        <v>408</v>
      </c>
      <c r="C69" s="52">
        <v>372</v>
      </c>
      <c r="D69" s="52">
        <v>357.1</v>
      </c>
      <c r="E69" s="216">
        <f t="shared" si="0"/>
        <v>0.9599462365591398</v>
      </c>
    </row>
    <row r="70" spans="1:5" s="1" customFormat="1" ht="25.5">
      <c r="A70" s="14"/>
      <c r="B70" s="18" t="s">
        <v>409</v>
      </c>
      <c r="C70" s="52">
        <v>1050</v>
      </c>
      <c r="D70" s="52">
        <v>1018.4</v>
      </c>
      <c r="E70" s="216">
        <f t="shared" si="0"/>
        <v>0.9699047619047619</v>
      </c>
    </row>
    <row r="71" spans="1:5" s="1" customFormat="1" ht="26.25">
      <c r="A71" s="14"/>
      <c r="B71" s="97" t="s">
        <v>366</v>
      </c>
      <c r="C71" s="52">
        <v>0</v>
      </c>
      <c r="D71" s="52">
        <v>0</v>
      </c>
      <c r="E71" s="216" t="e">
        <f t="shared" si="0"/>
        <v>#DIV/0!</v>
      </c>
    </row>
    <row r="72" spans="1:7" s="6" customFormat="1" ht="38.25">
      <c r="A72" s="14" t="s">
        <v>99</v>
      </c>
      <c r="B72" s="95" t="s">
        <v>376</v>
      </c>
      <c r="C72" s="52">
        <v>3063.1</v>
      </c>
      <c r="D72" s="52">
        <v>3063.1</v>
      </c>
      <c r="E72" s="216">
        <f t="shared" si="0"/>
        <v>1</v>
      </c>
      <c r="G72" s="220"/>
    </row>
    <row r="73" spans="1:7" s="6" customFormat="1" ht="26.25">
      <c r="A73" s="14" t="s">
        <v>646</v>
      </c>
      <c r="B73" s="97" t="s">
        <v>410</v>
      </c>
      <c r="C73" s="52">
        <v>532.2</v>
      </c>
      <c r="D73" s="52">
        <v>532.2</v>
      </c>
      <c r="E73" s="216">
        <f>D73/C73*100%</f>
        <v>1</v>
      </c>
      <c r="G73" s="220"/>
    </row>
    <row r="74" spans="1:5" s="6" customFormat="1" ht="39">
      <c r="A74" s="14" t="s">
        <v>395</v>
      </c>
      <c r="B74" s="66" t="s">
        <v>379</v>
      </c>
      <c r="C74" s="52">
        <v>32256.5</v>
      </c>
      <c r="D74" s="52">
        <v>32054.4</v>
      </c>
      <c r="E74" s="216">
        <f t="shared" si="0"/>
        <v>0.9937345961279123</v>
      </c>
    </row>
    <row r="75" spans="1:5" s="1" customFormat="1" ht="15">
      <c r="A75" s="226" t="s">
        <v>89</v>
      </c>
      <c r="B75" s="233" t="s">
        <v>90</v>
      </c>
      <c r="C75" s="228">
        <f>C79+C80+C77+C76+C83+C81+C82+C84+C78</f>
        <v>2390.5</v>
      </c>
      <c r="D75" s="228">
        <f>D79+D80+D77+D76+D83+D81+D82+D84+D78</f>
        <v>2390.5</v>
      </c>
      <c r="E75" s="229">
        <f t="shared" si="0"/>
        <v>1</v>
      </c>
    </row>
    <row r="76" spans="1:8" s="1" customFormat="1" ht="51.75" hidden="1">
      <c r="A76" s="32" t="s">
        <v>396</v>
      </c>
      <c r="B76" s="8" t="s">
        <v>397</v>
      </c>
      <c r="C76" s="57"/>
      <c r="D76" s="57"/>
      <c r="E76" s="216" t="e">
        <f t="shared" si="0"/>
        <v>#DIV/0!</v>
      </c>
      <c r="H76" s="1" t="s">
        <v>645</v>
      </c>
    </row>
    <row r="77" spans="1:5" s="1" customFormat="1" ht="51" hidden="1">
      <c r="A77" s="14" t="s">
        <v>398</v>
      </c>
      <c r="B77" s="18" t="s">
        <v>399</v>
      </c>
      <c r="C77" s="52"/>
      <c r="D77" s="52"/>
      <c r="E77" s="216" t="e">
        <f t="shared" si="0"/>
        <v>#DIV/0!</v>
      </c>
    </row>
    <row r="78" spans="1:5" s="1" customFormat="1" ht="38.25">
      <c r="A78" s="14" t="s">
        <v>647</v>
      </c>
      <c r="B78" s="18" t="s">
        <v>648</v>
      </c>
      <c r="C78" s="52">
        <v>611.1</v>
      </c>
      <c r="D78" s="52">
        <v>611.1</v>
      </c>
      <c r="E78" s="216">
        <f t="shared" si="0"/>
        <v>1</v>
      </c>
    </row>
    <row r="79" spans="1:5" s="1" customFormat="1" ht="38.25">
      <c r="A79" s="14" t="s">
        <v>200</v>
      </c>
      <c r="B79" s="18" t="s">
        <v>201</v>
      </c>
      <c r="C79" s="234">
        <f>478.5+600</f>
        <v>1078.5</v>
      </c>
      <c r="D79" s="234">
        <v>1078.5</v>
      </c>
      <c r="E79" s="216">
        <f t="shared" si="0"/>
        <v>1</v>
      </c>
    </row>
    <row r="80" spans="1:5" s="4" customFormat="1" ht="38.25">
      <c r="A80" s="14" t="s">
        <v>177</v>
      </c>
      <c r="B80" s="18" t="s">
        <v>413</v>
      </c>
      <c r="C80" s="52">
        <v>6</v>
      </c>
      <c r="D80" s="52">
        <v>6</v>
      </c>
      <c r="E80" s="216">
        <f t="shared" si="0"/>
        <v>1</v>
      </c>
    </row>
    <row r="81" spans="1:5" s="4" customFormat="1" ht="38.25">
      <c r="A81" s="14" t="s">
        <v>396</v>
      </c>
      <c r="B81" s="18" t="s">
        <v>625</v>
      </c>
      <c r="C81" s="52">
        <v>26</v>
      </c>
      <c r="D81" s="52">
        <v>26</v>
      </c>
      <c r="E81" s="216">
        <f t="shared" si="0"/>
        <v>1</v>
      </c>
    </row>
    <row r="82" spans="1:5" s="4" customFormat="1" ht="38.25">
      <c r="A82" s="14" t="s">
        <v>614</v>
      </c>
      <c r="B82" s="18" t="s">
        <v>616</v>
      </c>
      <c r="C82" s="52">
        <v>50</v>
      </c>
      <c r="D82" s="235">
        <v>50</v>
      </c>
      <c r="E82" s="216">
        <f>D82/C82*100%</f>
        <v>1</v>
      </c>
    </row>
    <row r="83" spans="1:7" s="4" customFormat="1" ht="38.25">
      <c r="A83" s="14" t="s">
        <v>649</v>
      </c>
      <c r="B83" s="18" t="s">
        <v>650</v>
      </c>
      <c r="C83" s="52">
        <v>218.9</v>
      </c>
      <c r="D83" s="236">
        <v>218.9</v>
      </c>
      <c r="E83" s="216">
        <f>D83/C83*100%</f>
        <v>1</v>
      </c>
      <c r="F83" s="237"/>
      <c r="G83" s="238"/>
    </row>
    <row r="84" spans="1:7" s="4" customFormat="1" ht="38.25">
      <c r="A84" s="14" t="s">
        <v>651</v>
      </c>
      <c r="B84" s="18" t="s">
        <v>615</v>
      </c>
      <c r="C84" s="52">
        <v>400</v>
      </c>
      <c r="D84" s="236">
        <v>400</v>
      </c>
      <c r="E84" s="216">
        <f>D84/C84*100%</f>
        <v>1</v>
      </c>
      <c r="F84" s="237"/>
      <c r="G84" s="238"/>
    </row>
    <row r="85" spans="1:5" ht="25.5">
      <c r="A85" s="14" t="s">
        <v>218</v>
      </c>
      <c r="B85" s="18" t="s">
        <v>400</v>
      </c>
      <c r="C85" s="52">
        <v>0</v>
      </c>
      <c r="D85" s="52">
        <v>0</v>
      </c>
      <c r="E85" s="216" t="e">
        <f>D85/C85*100%</f>
        <v>#DIV/0!</v>
      </c>
    </row>
    <row r="86" spans="1:5" ht="15">
      <c r="A86" s="19"/>
      <c r="B86" s="29" t="s">
        <v>91</v>
      </c>
      <c r="C86" s="51">
        <f>C38+C12</f>
        <v>470501.1</v>
      </c>
      <c r="D86" s="51">
        <f>D38+D12</f>
        <v>467676.7</v>
      </c>
      <c r="E86" s="216">
        <f>D86/C86*100%</f>
        <v>0.993997038476637</v>
      </c>
    </row>
    <row r="87" spans="2:5" ht="15">
      <c r="B87" s="30"/>
      <c r="C87" s="54">
        <v>470501.1</v>
      </c>
      <c r="D87" s="54">
        <v>467676.7</v>
      </c>
      <c r="E87" s="239"/>
    </row>
    <row r="88" spans="2:4" ht="15">
      <c r="B88" s="30"/>
      <c r="C88" s="54">
        <f>C87-C86</f>
        <v>0</v>
      </c>
      <c r="D88" s="54">
        <f>D87-D86</f>
        <v>0</v>
      </c>
    </row>
    <row r="89" ht="15">
      <c r="B89" s="30"/>
    </row>
    <row r="90" ht="15">
      <c r="B90" s="30" t="s">
        <v>645</v>
      </c>
    </row>
    <row r="91" ht="15">
      <c r="B91" s="30" t="s">
        <v>645</v>
      </c>
    </row>
    <row r="92" spans="2:4" ht="15">
      <c r="B92" s="30"/>
      <c r="D92" s="240"/>
    </row>
    <row r="93" ht="15">
      <c r="B93" s="30"/>
    </row>
    <row r="94" ht="15">
      <c r="B94" s="30"/>
    </row>
    <row r="95" ht="15">
      <c r="B95" s="30"/>
    </row>
    <row r="96" ht="15">
      <c r="B96" s="30"/>
    </row>
    <row r="97" ht="15">
      <c r="B97" s="30"/>
    </row>
    <row r="98" spans="1:9" s="54" customFormat="1" ht="15">
      <c r="A98" s="3"/>
      <c r="B98" s="30"/>
      <c r="D98" s="3"/>
      <c r="E98" s="3"/>
      <c r="F98" s="3"/>
      <c r="G98" s="3"/>
      <c r="H98" s="3"/>
      <c r="I98" s="3"/>
    </row>
    <row r="99" spans="1:9" s="54" customFormat="1" ht="15">
      <c r="A99" s="3"/>
      <c r="B99" s="30"/>
      <c r="D99" s="3"/>
      <c r="E99" s="3"/>
      <c r="F99" s="3"/>
      <c r="G99" s="3"/>
      <c r="H99" s="3"/>
      <c r="I99" s="3"/>
    </row>
    <row r="100" spans="1:9" s="54" customFormat="1" ht="15">
      <c r="A100" s="3"/>
      <c r="B100" s="30"/>
      <c r="D100" s="3"/>
      <c r="E100" s="3"/>
      <c r="F100" s="3"/>
      <c r="G100" s="3"/>
      <c r="H100" s="3"/>
      <c r="I100" s="3"/>
    </row>
    <row r="101" spans="1:9" s="54" customFormat="1" ht="15">
      <c r="A101" s="3"/>
      <c r="B101" s="30"/>
      <c r="D101" s="3"/>
      <c r="E101" s="3"/>
      <c r="F101" s="3"/>
      <c r="G101" s="3"/>
      <c r="H101" s="3"/>
      <c r="I101" s="3"/>
    </row>
    <row r="102" spans="1:9" s="54" customFormat="1" ht="15">
      <c r="A102" s="3"/>
      <c r="B102" s="30"/>
      <c r="D102" s="3"/>
      <c r="E102" s="3"/>
      <c r="F102" s="3"/>
      <c r="G102" s="3"/>
      <c r="H102" s="3"/>
      <c r="I102" s="3"/>
    </row>
    <row r="103" spans="1:9" s="54" customFormat="1" ht="15">
      <c r="A103" s="3"/>
      <c r="B103" s="30"/>
      <c r="D103" s="3"/>
      <c r="E103" s="3"/>
      <c r="F103" s="3"/>
      <c r="G103" s="3"/>
      <c r="H103" s="3"/>
      <c r="I103" s="3"/>
    </row>
    <row r="104" spans="1:9" s="54" customFormat="1" ht="15">
      <c r="A104" s="3"/>
      <c r="B104" s="30"/>
      <c r="D104" s="3"/>
      <c r="E104" s="3"/>
      <c r="F104" s="3"/>
      <c r="G104" s="3"/>
      <c r="H104" s="3"/>
      <c r="I104" s="3"/>
    </row>
    <row r="105" spans="1:9" s="54" customFormat="1" ht="15">
      <c r="A105" s="3"/>
      <c r="B105" s="30"/>
      <c r="D105" s="3"/>
      <c r="E105" s="3"/>
      <c r="F105" s="3"/>
      <c r="G105" s="3"/>
      <c r="H105" s="3"/>
      <c r="I105" s="3"/>
    </row>
    <row r="106" spans="1:9" s="54" customFormat="1" ht="15">
      <c r="A106" s="3"/>
      <c r="B106" s="30"/>
      <c r="D106" s="3"/>
      <c r="E106" s="3"/>
      <c r="F106" s="3"/>
      <c r="G106" s="3"/>
      <c r="H106" s="3"/>
      <c r="I106" s="3"/>
    </row>
    <row r="107" spans="1:9" s="54" customFormat="1" ht="15">
      <c r="A107" s="3"/>
      <c r="B107" s="30"/>
      <c r="D107" s="3"/>
      <c r="E107" s="3"/>
      <c r="F107" s="3"/>
      <c r="G107" s="3"/>
      <c r="H107" s="3"/>
      <c r="I107" s="3"/>
    </row>
    <row r="108" spans="1:9" s="54" customFormat="1" ht="15">
      <c r="A108" s="3"/>
      <c r="B108" s="30"/>
      <c r="D108" s="3"/>
      <c r="E108" s="3"/>
      <c r="F108" s="3"/>
      <c r="G108" s="3"/>
      <c r="H108" s="3"/>
      <c r="I108" s="3"/>
    </row>
    <row r="109" spans="1:9" s="54" customFormat="1" ht="15">
      <c r="A109" s="3"/>
      <c r="B109" s="30"/>
      <c r="D109" s="3"/>
      <c r="E109" s="3"/>
      <c r="F109" s="3"/>
      <c r="G109" s="3"/>
      <c r="H109" s="3"/>
      <c r="I109" s="3"/>
    </row>
    <row r="110" spans="1:9" s="54" customFormat="1" ht="15">
      <c r="A110" s="3"/>
      <c r="B110" s="30"/>
      <c r="D110" s="3"/>
      <c r="E110" s="3"/>
      <c r="F110" s="3"/>
      <c r="G110" s="3"/>
      <c r="H110" s="3"/>
      <c r="I110" s="3"/>
    </row>
    <row r="111" spans="1:9" s="54" customFormat="1" ht="15">
      <c r="A111" s="3"/>
      <c r="B111" s="30"/>
      <c r="D111" s="3"/>
      <c r="E111" s="3"/>
      <c r="F111" s="3"/>
      <c r="G111" s="3"/>
      <c r="H111" s="3"/>
      <c r="I111" s="3"/>
    </row>
    <row r="112" spans="1:9" s="54" customFormat="1" ht="15">
      <c r="A112" s="3"/>
      <c r="B112" s="30"/>
      <c r="D112" s="3"/>
      <c r="E112" s="3"/>
      <c r="F112" s="3"/>
      <c r="G112" s="3"/>
      <c r="H112" s="3"/>
      <c r="I112" s="3"/>
    </row>
    <row r="113" spans="1:9" s="54" customFormat="1" ht="15">
      <c r="A113" s="3"/>
      <c r="B113" s="30"/>
      <c r="D113" s="3"/>
      <c r="E113" s="3"/>
      <c r="F113" s="3"/>
      <c r="G113" s="3"/>
      <c r="H113" s="3"/>
      <c r="I113" s="3"/>
    </row>
    <row r="114" spans="1:9" s="54" customFormat="1" ht="15">
      <c r="A114" s="3"/>
      <c r="B114" s="30"/>
      <c r="D114" s="3"/>
      <c r="E114" s="3"/>
      <c r="F114" s="3"/>
      <c r="G114" s="3"/>
      <c r="H114" s="3"/>
      <c r="I114" s="3"/>
    </row>
    <row r="115" spans="1:9" s="54" customFormat="1" ht="15">
      <c r="A115" s="3"/>
      <c r="B115" s="30"/>
      <c r="D115" s="3"/>
      <c r="E115" s="3"/>
      <c r="F115" s="3"/>
      <c r="G115" s="3"/>
      <c r="H115" s="3"/>
      <c r="I115" s="3"/>
    </row>
    <row r="116" spans="1:9" s="54" customFormat="1" ht="15">
      <c r="A116" s="3"/>
      <c r="B116" s="30"/>
      <c r="D116" s="3"/>
      <c r="E116" s="3"/>
      <c r="F116" s="3"/>
      <c r="G116" s="3"/>
      <c r="H116" s="3"/>
      <c r="I116" s="3"/>
    </row>
    <row r="117" spans="1:9" s="54" customFormat="1" ht="15">
      <c r="A117" s="3"/>
      <c r="B117" s="30"/>
      <c r="D117" s="3"/>
      <c r="E117" s="3"/>
      <c r="F117" s="3"/>
      <c r="G117" s="3"/>
      <c r="H117" s="3"/>
      <c r="I117" s="3"/>
    </row>
    <row r="118" spans="1:9" s="54" customFormat="1" ht="15">
      <c r="A118" s="3"/>
      <c r="B118" s="30"/>
      <c r="D118" s="3"/>
      <c r="E118" s="3"/>
      <c r="F118" s="3"/>
      <c r="G118" s="3"/>
      <c r="H118" s="3"/>
      <c r="I118" s="3"/>
    </row>
    <row r="119" spans="1:9" s="54" customFormat="1" ht="15">
      <c r="A119" s="3"/>
      <c r="B119" s="30"/>
      <c r="D119" s="3"/>
      <c r="E119" s="3"/>
      <c r="F119" s="3"/>
      <c r="G119" s="3"/>
      <c r="H119" s="3"/>
      <c r="I119" s="3"/>
    </row>
    <row r="120" spans="1:9" s="54" customFormat="1" ht="15">
      <c r="A120" s="3"/>
      <c r="B120" s="30"/>
      <c r="D120" s="3"/>
      <c r="E120" s="3"/>
      <c r="F120" s="3"/>
      <c r="G120" s="3"/>
      <c r="H120" s="3"/>
      <c r="I120" s="3"/>
    </row>
    <row r="121" spans="1:9" s="54" customFormat="1" ht="15">
      <c r="A121" s="3"/>
      <c r="B121" s="30"/>
      <c r="D121" s="3"/>
      <c r="E121" s="3"/>
      <c r="F121" s="3"/>
      <c r="G121" s="3"/>
      <c r="H121" s="3"/>
      <c r="I121" s="3"/>
    </row>
    <row r="122" spans="1:9" s="54" customFormat="1" ht="15">
      <c r="A122" s="3"/>
      <c r="B122" s="30"/>
      <c r="D122" s="3"/>
      <c r="E122" s="3"/>
      <c r="F122" s="3"/>
      <c r="G122" s="3"/>
      <c r="H122" s="3"/>
      <c r="I122" s="3"/>
    </row>
    <row r="123" spans="1:9" s="54" customFormat="1" ht="15">
      <c r="A123" s="3"/>
      <c r="B123" s="30"/>
      <c r="D123" s="3"/>
      <c r="E123" s="3"/>
      <c r="F123" s="3"/>
      <c r="G123" s="3"/>
      <c r="H123" s="3"/>
      <c r="I123" s="3"/>
    </row>
    <row r="124" spans="1:9" s="54" customFormat="1" ht="15">
      <c r="A124" s="3"/>
      <c r="B124" s="30"/>
      <c r="D124" s="3"/>
      <c r="E124" s="3"/>
      <c r="F124" s="3"/>
      <c r="G124" s="3"/>
      <c r="H124" s="3"/>
      <c r="I124" s="3"/>
    </row>
    <row r="125" spans="1:9" s="54" customFormat="1" ht="15">
      <c r="A125" s="3"/>
      <c r="B125" s="30"/>
      <c r="D125" s="3"/>
      <c r="E125" s="3"/>
      <c r="F125" s="3"/>
      <c r="G125" s="3"/>
      <c r="H125" s="3"/>
      <c r="I125" s="3"/>
    </row>
    <row r="126" spans="1:9" s="54" customFormat="1" ht="15">
      <c r="A126" s="3"/>
      <c r="B126" s="30"/>
      <c r="D126" s="3"/>
      <c r="E126" s="3"/>
      <c r="F126" s="3"/>
      <c r="G126" s="3"/>
      <c r="H126" s="3"/>
      <c r="I126" s="3"/>
    </row>
    <row r="127" spans="1:9" s="54" customFormat="1" ht="15">
      <c r="A127" s="3"/>
      <c r="B127" s="30"/>
      <c r="D127" s="3"/>
      <c r="E127" s="3"/>
      <c r="F127" s="3"/>
      <c r="G127" s="3"/>
      <c r="H127" s="3"/>
      <c r="I127" s="3"/>
    </row>
    <row r="128" spans="1:9" s="54" customFormat="1" ht="15">
      <c r="A128" s="3"/>
      <c r="B128" s="30"/>
      <c r="D128" s="3"/>
      <c r="E128" s="3"/>
      <c r="F128" s="3"/>
      <c r="G128" s="3"/>
      <c r="H128" s="3"/>
      <c r="I128" s="3"/>
    </row>
    <row r="129" spans="1:9" s="54" customFormat="1" ht="15">
      <c r="A129" s="3"/>
      <c r="B129" s="30"/>
      <c r="D129" s="3"/>
      <c r="E129" s="3"/>
      <c r="F129" s="3"/>
      <c r="G129" s="3"/>
      <c r="H129" s="3"/>
      <c r="I129" s="3"/>
    </row>
    <row r="130" spans="1:9" s="54" customFormat="1" ht="15">
      <c r="A130" s="3"/>
      <c r="B130" s="30"/>
      <c r="D130" s="3"/>
      <c r="E130" s="3"/>
      <c r="F130" s="3"/>
      <c r="G130" s="3"/>
      <c r="H130" s="3"/>
      <c r="I130" s="3"/>
    </row>
    <row r="131" spans="1:9" s="54" customFormat="1" ht="15">
      <c r="A131" s="3"/>
      <c r="B131" s="30"/>
      <c r="D131" s="3"/>
      <c r="E131" s="3"/>
      <c r="F131" s="3"/>
      <c r="G131" s="3"/>
      <c r="H131" s="3"/>
      <c r="I131" s="3"/>
    </row>
    <row r="132" spans="1:9" s="54" customFormat="1" ht="15">
      <c r="A132" s="3"/>
      <c r="B132" s="30"/>
      <c r="D132" s="3"/>
      <c r="E132" s="3"/>
      <c r="F132" s="3"/>
      <c r="G132" s="3"/>
      <c r="H132" s="3"/>
      <c r="I132" s="3"/>
    </row>
    <row r="133" spans="1:9" s="54" customFormat="1" ht="15">
      <c r="A133" s="3"/>
      <c r="B133" s="30"/>
      <c r="D133" s="3"/>
      <c r="E133" s="3"/>
      <c r="F133" s="3"/>
      <c r="G133" s="3"/>
      <c r="H133" s="3"/>
      <c r="I133" s="3"/>
    </row>
    <row r="134" spans="1:9" s="54" customFormat="1" ht="15">
      <c r="A134" s="3"/>
      <c r="B134" s="30"/>
      <c r="D134" s="3"/>
      <c r="E134" s="3"/>
      <c r="F134" s="3"/>
      <c r="G134" s="3"/>
      <c r="H134" s="3"/>
      <c r="I134" s="3"/>
    </row>
    <row r="135" spans="1:9" s="54" customFormat="1" ht="15">
      <c r="A135" s="3"/>
      <c r="B135" s="30"/>
      <c r="D135" s="3"/>
      <c r="E135" s="3"/>
      <c r="F135" s="3"/>
      <c r="G135" s="3"/>
      <c r="H135" s="3"/>
      <c r="I135" s="3"/>
    </row>
    <row r="136" spans="1:9" s="54" customFormat="1" ht="15">
      <c r="A136" s="3"/>
      <c r="B136" s="30"/>
      <c r="D136" s="3"/>
      <c r="E136" s="3"/>
      <c r="F136" s="3"/>
      <c r="G136" s="3"/>
      <c r="H136" s="3"/>
      <c r="I136" s="3"/>
    </row>
    <row r="137" spans="1:9" s="54" customFormat="1" ht="15">
      <c r="A137" s="3"/>
      <c r="B137" s="30"/>
      <c r="D137" s="3"/>
      <c r="E137" s="3"/>
      <c r="F137" s="3"/>
      <c r="G137" s="3"/>
      <c r="H137" s="3"/>
      <c r="I137" s="3"/>
    </row>
    <row r="138" spans="1:9" s="54" customFormat="1" ht="15">
      <c r="A138" s="3"/>
      <c r="B138" s="30"/>
      <c r="D138" s="3"/>
      <c r="E138" s="3"/>
      <c r="F138" s="3"/>
      <c r="G138" s="3"/>
      <c r="H138" s="3"/>
      <c r="I138" s="3"/>
    </row>
    <row r="139" spans="1:9" s="54" customFormat="1" ht="15">
      <c r="A139" s="3"/>
      <c r="B139" s="30"/>
      <c r="D139" s="3"/>
      <c r="E139" s="3"/>
      <c r="F139" s="3"/>
      <c r="G139" s="3"/>
      <c r="H139" s="3"/>
      <c r="I139" s="3"/>
    </row>
    <row r="140" spans="1:9" s="54" customFormat="1" ht="15">
      <c r="A140" s="3"/>
      <c r="B140" s="30"/>
      <c r="D140" s="3"/>
      <c r="E140" s="3"/>
      <c r="F140" s="3"/>
      <c r="G140" s="3"/>
      <c r="H140" s="3"/>
      <c r="I140" s="3"/>
    </row>
    <row r="141" spans="1:9" s="54" customFormat="1" ht="15">
      <c r="A141" s="3"/>
      <c r="B141" s="30"/>
      <c r="D141" s="3"/>
      <c r="E141" s="3"/>
      <c r="F141" s="3"/>
      <c r="G141" s="3"/>
      <c r="H141" s="3"/>
      <c r="I141" s="3"/>
    </row>
    <row r="142" spans="1:9" s="54" customFormat="1" ht="15">
      <c r="A142" s="3"/>
      <c r="B142" s="30"/>
      <c r="D142" s="3"/>
      <c r="E142" s="3"/>
      <c r="F142" s="3"/>
      <c r="G142" s="3"/>
      <c r="H142" s="3"/>
      <c r="I142" s="3"/>
    </row>
    <row r="143" spans="1:9" s="54" customFormat="1" ht="15">
      <c r="A143" s="3"/>
      <c r="B143" s="30"/>
      <c r="D143" s="3"/>
      <c r="E143" s="3"/>
      <c r="F143" s="3"/>
      <c r="G143" s="3"/>
      <c r="H143" s="3"/>
      <c r="I143" s="3"/>
    </row>
    <row r="144" spans="1:9" s="54" customFormat="1" ht="15">
      <c r="A144" s="3"/>
      <c r="B144" s="30"/>
      <c r="D144" s="3"/>
      <c r="E144" s="3"/>
      <c r="F144" s="3"/>
      <c r="G144" s="3"/>
      <c r="H144" s="3"/>
      <c r="I144" s="3"/>
    </row>
    <row r="145" spans="1:9" s="54" customFormat="1" ht="15">
      <c r="A145" s="3"/>
      <c r="B145" s="30"/>
      <c r="D145" s="3"/>
      <c r="E145" s="3"/>
      <c r="F145" s="3"/>
      <c r="G145" s="3"/>
      <c r="H145" s="3"/>
      <c r="I145" s="3"/>
    </row>
    <row r="146" spans="1:9" s="54" customFormat="1" ht="15">
      <c r="A146" s="3"/>
      <c r="B146" s="30"/>
      <c r="D146" s="3"/>
      <c r="E146" s="3"/>
      <c r="F146" s="3"/>
      <c r="G146" s="3"/>
      <c r="H146" s="3"/>
      <c r="I146" s="3"/>
    </row>
    <row r="147" spans="1:9" s="54" customFormat="1" ht="15">
      <c r="A147" s="3"/>
      <c r="B147" s="30"/>
      <c r="D147" s="3"/>
      <c r="E147" s="3"/>
      <c r="F147" s="3"/>
      <c r="G147" s="3"/>
      <c r="H147" s="3"/>
      <c r="I147" s="3"/>
    </row>
    <row r="148" spans="1:9" s="54" customFormat="1" ht="15">
      <c r="A148" s="3"/>
      <c r="B148" s="30"/>
      <c r="D148" s="3"/>
      <c r="E148" s="3"/>
      <c r="F148" s="3"/>
      <c r="G148" s="3"/>
      <c r="H148" s="3"/>
      <c r="I148" s="3"/>
    </row>
    <row r="149" spans="1:9" s="54" customFormat="1" ht="15">
      <c r="A149" s="3"/>
      <c r="B149" s="30"/>
      <c r="D149" s="3"/>
      <c r="E149" s="3"/>
      <c r="F149" s="3"/>
      <c r="G149" s="3"/>
      <c r="H149" s="3"/>
      <c r="I149" s="3"/>
    </row>
    <row r="150" spans="1:9" s="54" customFormat="1" ht="15">
      <c r="A150" s="3"/>
      <c r="B150" s="30"/>
      <c r="D150" s="3"/>
      <c r="E150" s="3"/>
      <c r="F150" s="3"/>
      <c r="G150" s="3"/>
      <c r="H150" s="3"/>
      <c r="I150" s="3"/>
    </row>
    <row r="151" spans="1:9" s="54" customFormat="1" ht="15">
      <c r="A151" s="3"/>
      <c r="B151" s="30"/>
      <c r="D151" s="3"/>
      <c r="E151" s="3"/>
      <c r="F151" s="3"/>
      <c r="G151" s="3"/>
      <c r="H151" s="3"/>
      <c r="I151" s="3"/>
    </row>
    <row r="152" spans="1:9" s="54" customFormat="1" ht="15">
      <c r="A152" s="3"/>
      <c r="B152" s="30"/>
      <c r="D152" s="3"/>
      <c r="E152" s="3"/>
      <c r="F152" s="3"/>
      <c r="G152" s="3"/>
      <c r="H152" s="3"/>
      <c r="I152" s="3"/>
    </row>
    <row r="153" spans="1:9" s="54" customFormat="1" ht="15">
      <c r="A153" s="3"/>
      <c r="B153" s="30"/>
      <c r="D153" s="3"/>
      <c r="E153" s="3"/>
      <c r="F153" s="3"/>
      <c r="G153" s="3"/>
      <c r="H153" s="3"/>
      <c r="I153" s="3"/>
    </row>
    <row r="154" spans="1:9" s="54" customFormat="1" ht="15">
      <c r="A154" s="3"/>
      <c r="B154" s="30"/>
      <c r="D154" s="3"/>
      <c r="E154" s="3"/>
      <c r="F154" s="3"/>
      <c r="G154" s="3"/>
      <c r="H154" s="3"/>
      <c r="I154" s="3"/>
    </row>
    <row r="155" spans="1:9" s="54" customFormat="1" ht="15">
      <c r="A155" s="3"/>
      <c r="B155" s="30"/>
      <c r="D155" s="3"/>
      <c r="E155" s="3"/>
      <c r="F155" s="3"/>
      <c r="G155" s="3"/>
      <c r="H155" s="3"/>
      <c r="I155" s="3"/>
    </row>
    <row r="156" spans="1:9" s="54" customFormat="1" ht="15">
      <c r="A156" s="3"/>
      <c r="B156" s="30"/>
      <c r="D156" s="3"/>
      <c r="E156" s="3"/>
      <c r="F156" s="3"/>
      <c r="G156" s="3"/>
      <c r="H156" s="3"/>
      <c r="I156" s="3"/>
    </row>
    <row r="157" spans="1:9" s="54" customFormat="1" ht="15">
      <c r="A157" s="3"/>
      <c r="B157" s="30"/>
      <c r="D157" s="3"/>
      <c r="E157" s="3"/>
      <c r="F157" s="3"/>
      <c r="G157" s="3"/>
      <c r="H157" s="3"/>
      <c r="I157" s="3"/>
    </row>
    <row r="158" spans="1:9" s="54" customFormat="1" ht="15">
      <c r="A158" s="3"/>
      <c r="B158" s="30"/>
      <c r="D158" s="3"/>
      <c r="E158" s="3"/>
      <c r="F158" s="3"/>
      <c r="G158" s="3"/>
      <c r="H158" s="3"/>
      <c r="I158" s="3"/>
    </row>
    <row r="159" spans="1:9" s="54" customFormat="1" ht="15">
      <c r="A159" s="3"/>
      <c r="B159" s="30"/>
      <c r="D159" s="3"/>
      <c r="E159" s="3"/>
      <c r="F159" s="3"/>
      <c r="G159" s="3"/>
      <c r="H159" s="3"/>
      <c r="I159" s="3"/>
    </row>
    <row r="160" spans="1:9" s="54" customFormat="1" ht="15">
      <c r="A160" s="3"/>
      <c r="B160" s="30"/>
      <c r="D160" s="3"/>
      <c r="E160" s="3"/>
      <c r="F160" s="3"/>
      <c r="G160" s="3"/>
      <c r="H160" s="3"/>
      <c r="I160" s="3"/>
    </row>
    <row r="161" spans="1:9" s="54" customFormat="1" ht="15">
      <c r="A161" s="3"/>
      <c r="B161" s="30"/>
      <c r="D161" s="3"/>
      <c r="E161" s="3"/>
      <c r="F161" s="3"/>
      <c r="G161" s="3"/>
      <c r="H161" s="3"/>
      <c r="I161" s="3"/>
    </row>
    <row r="162" spans="1:9" s="54" customFormat="1" ht="15">
      <c r="A162" s="3"/>
      <c r="B162" s="30"/>
      <c r="D162" s="3"/>
      <c r="E162" s="3"/>
      <c r="F162" s="3"/>
      <c r="G162" s="3"/>
      <c r="H162" s="3"/>
      <c r="I162" s="3"/>
    </row>
    <row r="163" spans="1:9" s="54" customFormat="1" ht="15">
      <c r="A163" s="3"/>
      <c r="B163" s="30"/>
      <c r="D163" s="3"/>
      <c r="E163" s="3"/>
      <c r="F163" s="3"/>
      <c r="G163" s="3"/>
      <c r="H163" s="3"/>
      <c r="I163" s="3"/>
    </row>
    <row r="164" spans="1:9" s="54" customFormat="1" ht="15">
      <c r="A164" s="3"/>
      <c r="B164" s="30"/>
      <c r="D164" s="3"/>
      <c r="E164" s="3"/>
      <c r="F164" s="3"/>
      <c r="G164" s="3"/>
      <c r="H164" s="3"/>
      <c r="I164" s="3"/>
    </row>
    <row r="165" spans="1:9" s="54" customFormat="1" ht="15">
      <c r="A165" s="3"/>
      <c r="B165" s="30"/>
      <c r="D165" s="3"/>
      <c r="E165" s="3"/>
      <c r="F165" s="3"/>
      <c r="G165" s="3"/>
      <c r="H165" s="3"/>
      <c r="I165" s="3"/>
    </row>
    <row r="166" spans="1:9" s="54" customFormat="1" ht="15">
      <c r="A166" s="3"/>
      <c r="B166" s="30"/>
      <c r="D166" s="3"/>
      <c r="E166" s="3"/>
      <c r="F166" s="3"/>
      <c r="G166" s="3"/>
      <c r="H166" s="3"/>
      <c r="I166" s="3"/>
    </row>
    <row r="167" spans="1:9" s="54" customFormat="1" ht="15">
      <c r="A167" s="3"/>
      <c r="B167" s="30"/>
      <c r="D167" s="3"/>
      <c r="E167" s="3"/>
      <c r="F167" s="3"/>
      <c r="G167" s="3"/>
      <c r="H167" s="3"/>
      <c r="I167" s="3"/>
    </row>
    <row r="168" spans="1:9" s="54" customFormat="1" ht="15">
      <c r="A168" s="3"/>
      <c r="B168" s="30"/>
      <c r="D168" s="3"/>
      <c r="E168" s="3"/>
      <c r="F168" s="3"/>
      <c r="G168" s="3"/>
      <c r="H168" s="3"/>
      <c r="I168" s="3"/>
    </row>
    <row r="169" spans="1:9" s="54" customFormat="1" ht="15">
      <c r="A169" s="3"/>
      <c r="B169" s="30"/>
      <c r="D169" s="3"/>
      <c r="E169" s="3"/>
      <c r="F169" s="3"/>
      <c r="G169" s="3"/>
      <c r="H169" s="3"/>
      <c r="I169" s="3"/>
    </row>
    <row r="170" spans="1:9" s="54" customFormat="1" ht="15">
      <c r="A170" s="3"/>
      <c r="B170" s="30"/>
      <c r="D170" s="3"/>
      <c r="E170" s="3"/>
      <c r="F170" s="3"/>
      <c r="G170" s="3"/>
      <c r="H170" s="3"/>
      <c r="I170" s="3"/>
    </row>
    <row r="171" spans="1:9" s="54" customFormat="1" ht="15">
      <c r="A171" s="3"/>
      <c r="B171" s="30"/>
      <c r="D171" s="3"/>
      <c r="E171" s="3"/>
      <c r="F171" s="3"/>
      <c r="G171" s="3"/>
      <c r="H171" s="3"/>
      <c r="I171" s="3"/>
    </row>
    <row r="172" spans="1:9" s="54" customFormat="1" ht="15">
      <c r="A172" s="3"/>
      <c r="B172" s="30"/>
      <c r="D172" s="3"/>
      <c r="E172" s="3"/>
      <c r="F172" s="3"/>
      <c r="G172" s="3"/>
      <c r="H172" s="3"/>
      <c r="I172" s="3"/>
    </row>
    <row r="173" spans="1:9" s="54" customFormat="1" ht="15">
      <c r="A173" s="3"/>
      <c r="B173" s="30"/>
      <c r="D173" s="3"/>
      <c r="E173" s="3"/>
      <c r="F173" s="3"/>
      <c r="G173" s="3"/>
      <c r="H173" s="3"/>
      <c r="I173" s="3"/>
    </row>
    <row r="174" spans="1:9" s="54" customFormat="1" ht="15">
      <c r="A174" s="3"/>
      <c r="B174" s="30"/>
      <c r="D174" s="3"/>
      <c r="E174" s="3"/>
      <c r="F174" s="3"/>
      <c r="G174" s="3"/>
      <c r="H174" s="3"/>
      <c r="I174" s="3"/>
    </row>
    <row r="175" spans="1:9" s="54" customFormat="1" ht="15">
      <c r="A175" s="3"/>
      <c r="B175" s="30"/>
      <c r="D175" s="3"/>
      <c r="E175" s="3"/>
      <c r="F175" s="3"/>
      <c r="G175" s="3"/>
      <c r="H175" s="3"/>
      <c r="I175" s="3"/>
    </row>
    <row r="176" spans="1:9" s="54" customFormat="1" ht="15">
      <c r="A176" s="3"/>
      <c r="B176" s="30"/>
      <c r="D176" s="3"/>
      <c r="E176" s="3"/>
      <c r="F176" s="3"/>
      <c r="G176" s="3"/>
      <c r="H176" s="3"/>
      <c r="I176" s="3"/>
    </row>
    <row r="177" spans="1:9" s="54" customFormat="1" ht="15">
      <c r="A177" s="3"/>
      <c r="B177" s="30"/>
      <c r="D177" s="3"/>
      <c r="E177" s="3"/>
      <c r="F177" s="3"/>
      <c r="G177" s="3"/>
      <c r="H177" s="3"/>
      <c r="I177" s="3"/>
    </row>
    <row r="178" spans="1:9" s="54" customFormat="1" ht="15">
      <c r="A178" s="3"/>
      <c r="B178" s="30"/>
      <c r="D178" s="3"/>
      <c r="E178" s="3"/>
      <c r="F178" s="3"/>
      <c r="G178" s="3"/>
      <c r="H178" s="3"/>
      <c r="I178" s="3"/>
    </row>
    <row r="179" spans="1:9" s="54" customFormat="1" ht="15">
      <c r="A179" s="3"/>
      <c r="B179" s="30"/>
      <c r="D179" s="3"/>
      <c r="E179" s="3"/>
      <c r="F179" s="3"/>
      <c r="G179" s="3"/>
      <c r="H179" s="3"/>
      <c r="I179" s="3"/>
    </row>
    <row r="180" spans="1:9" s="54" customFormat="1" ht="15">
      <c r="A180" s="3"/>
      <c r="B180" s="30"/>
      <c r="D180" s="3"/>
      <c r="E180" s="3"/>
      <c r="F180" s="3"/>
      <c r="G180" s="3"/>
      <c r="H180" s="3"/>
      <c r="I180" s="3"/>
    </row>
    <row r="181" spans="1:9" s="54" customFormat="1" ht="15">
      <c r="A181" s="3"/>
      <c r="B181" s="30"/>
      <c r="D181" s="3"/>
      <c r="E181" s="3"/>
      <c r="F181" s="3"/>
      <c r="G181" s="3"/>
      <c r="H181" s="3"/>
      <c r="I181" s="3"/>
    </row>
    <row r="182" spans="1:9" s="54" customFormat="1" ht="15">
      <c r="A182" s="3"/>
      <c r="B182" s="30"/>
      <c r="D182" s="3"/>
      <c r="E182" s="3"/>
      <c r="F182" s="3"/>
      <c r="G182" s="3"/>
      <c r="H182" s="3"/>
      <c r="I182" s="3"/>
    </row>
    <row r="183" spans="1:9" s="54" customFormat="1" ht="15">
      <c r="A183" s="3"/>
      <c r="B183" s="30"/>
      <c r="D183" s="3"/>
      <c r="E183" s="3"/>
      <c r="F183" s="3"/>
      <c r="G183" s="3"/>
      <c r="H183" s="3"/>
      <c r="I183" s="3"/>
    </row>
    <row r="184" spans="1:9" s="54" customFormat="1" ht="15">
      <c r="A184" s="3"/>
      <c r="B184" s="30"/>
      <c r="D184" s="3"/>
      <c r="E184" s="3"/>
      <c r="F184" s="3"/>
      <c r="G184" s="3"/>
      <c r="H184" s="3"/>
      <c r="I184" s="3"/>
    </row>
    <row r="185" spans="1:9" s="54" customFormat="1" ht="15">
      <c r="A185" s="3"/>
      <c r="B185" s="30"/>
      <c r="D185" s="3"/>
      <c r="E185" s="3"/>
      <c r="F185" s="3"/>
      <c r="G185" s="3"/>
      <c r="H185" s="3"/>
      <c r="I185" s="3"/>
    </row>
    <row r="186" spans="1:9" s="54" customFormat="1" ht="15">
      <c r="A186" s="3"/>
      <c r="B186" s="30"/>
      <c r="D186" s="3"/>
      <c r="E186" s="3"/>
      <c r="F186" s="3"/>
      <c r="G186" s="3"/>
      <c r="H186" s="3"/>
      <c r="I186" s="3"/>
    </row>
    <row r="187" spans="1:9" s="54" customFormat="1" ht="15">
      <c r="A187" s="3"/>
      <c r="B187" s="30"/>
      <c r="D187" s="3"/>
      <c r="E187" s="3"/>
      <c r="F187" s="3"/>
      <c r="G187" s="3"/>
      <c r="H187" s="3"/>
      <c r="I187" s="3"/>
    </row>
    <row r="188" spans="1:9" s="54" customFormat="1" ht="15">
      <c r="A188" s="3"/>
      <c r="B188" s="30"/>
      <c r="D188" s="3"/>
      <c r="E188" s="3"/>
      <c r="F188" s="3"/>
      <c r="G188" s="3"/>
      <c r="H188" s="3"/>
      <c r="I188" s="3"/>
    </row>
    <row r="189" spans="1:9" s="54" customFormat="1" ht="15">
      <c r="A189" s="3"/>
      <c r="B189" s="30"/>
      <c r="D189" s="3"/>
      <c r="E189" s="3"/>
      <c r="F189" s="3"/>
      <c r="G189" s="3"/>
      <c r="H189" s="3"/>
      <c r="I189" s="3"/>
    </row>
    <row r="190" spans="1:9" s="54" customFormat="1" ht="15">
      <c r="A190" s="3"/>
      <c r="B190" s="30"/>
      <c r="D190" s="3"/>
      <c r="E190" s="3"/>
      <c r="F190" s="3"/>
      <c r="G190" s="3"/>
      <c r="H190" s="3"/>
      <c r="I190" s="3"/>
    </row>
    <row r="191" spans="1:9" s="54" customFormat="1" ht="15">
      <c r="A191" s="3"/>
      <c r="B191" s="30"/>
      <c r="D191" s="3"/>
      <c r="E191" s="3"/>
      <c r="F191" s="3"/>
      <c r="G191" s="3"/>
      <c r="H191" s="3"/>
      <c r="I191" s="3"/>
    </row>
    <row r="192" spans="1:9" s="54" customFormat="1" ht="15">
      <c r="A192" s="3"/>
      <c r="B192" s="30"/>
      <c r="D192" s="3"/>
      <c r="E192" s="3"/>
      <c r="F192" s="3"/>
      <c r="G192" s="3"/>
      <c r="H192" s="3"/>
      <c r="I192" s="3"/>
    </row>
    <row r="193" spans="1:9" s="54" customFormat="1" ht="15">
      <c r="A193" s="3"/>
      <c r="B193" s="30"/>
      <c r="D193" s="3"/>
      <c r="E193" s="3"/>
      <c r="F193" s="3"/>
      <c r="G193" s="3"/>
      <c r="H193" s="3"/>
      <c r="I193" s="3"/>
    </row>
    <row r="194" spans="1:9" s="54" customFormat="1" ht="15">
      <c r="A194" s="3"/>
      <c r="B194" s="30"/>
      <c r="D194" s="3"/>
      <c r="E194" s="3"/>
      <c r="F194" s="3"/>
      <c r="G194" s="3"/>
      <c r="H194" s="3"/>
      <c r="I194" s="3"/>
    </row>
    <row r="195" spans="1:9" s="54" customFormat="1" ht="15">
      <c r="A195" s="3"/>
      <c r="B195" s="30"/>
      <c r="D195" s="3"/>
      <c r="E195" s="3"/>
      <c r="F195" s="3"/>
      <c r="G195" s="3"/>
      <c r="H195" s="3"/>
      <c r="I195" s="3"/>
    </row>
    <row r="196" spans="1:9" s="54" customFormat="1" ht="15">
      <c r="A196" s="3"/>
      <c r="B196" s="30"/>
      <c r="D196" s="3"/>
      <c r="E196" s="3"/>
      <c r="F196" s="3"/>
      <c r="G196" s="3"/>
      <c r="H196" s="3"/>
      <c r="I196" s="3"/>
    </row>
    <row r="197" spans="1:9" s="54" customFormat="1" ht="15">
      <c r="A197" s="3"/>
      <c r="B197" s="30"/>
      <c r="D197" s="3"/>
      <c r="E197" s="3"/>
      <c r="F197" s="3"/>
      <c r="G197" s="3"/>
      <c r="H197" s="3"/>
      <c r="I197" s="3"/>
    </row>
    <row r="198" spans="1:9" s="54" customFormat="1" ht="15">
      <c r="A198" s="3"/>
      <c r="B198" s="30"/>
      <c r="D198" s="3"/>
      <c r="E198" s="3"/>
      <c r="F198" s="3"/>
      <c r="G198" s="3"/>
      <c r="H198" s="3"/>
      <c r="I198" s="3"/>
    </row>
    <row r="199" spans="1:9" s="54" customFormat="1" ht="15">
      <c r="A199" s="3"/>
      <c r="B199" s="30"/>
      <c r="D199" s="3"/>
      <c r="E199" s="3"/>
      <c r="F199" s="3"/>
      <c r="G199" s="3"/>
      <c r="H199" s="3"/>
      <c r="I199" s="3"/>
    </row>
    <row r="200" spans="1:9" s="54" customFormat="1" ht="15">
      <c r="A200" s="3"/>
      <c r="B200" s="30"/>
      <c r="D200" s="3"/>
      <c r="E200" s="3"/>
      <c r="F200" s="3"/>
      <c r="G200" s="3"/>
      <c r="H200" s="3"/>
      <c r="I200" s="3"/>
    </row>
    <row r="201" spans="1:9" s="54" customFormat="1" ht="15">
      <c r="A201" s="3"/>
      <c r="B201" s="30"/>
      <c r="D201" s="3"/>
      <c r="E201" s="3"/>
      <c r="F201" s="3"/>
      <c r="G201" s="3"/>
      <c r="H201" s="3"/>
      <c r="I201" s="3"/>
    </row>
    <row r="202" spans="1:9" s="54" customFormat="1" ht="15">
      <c r="A202" s="3"/>
      <c r="B202" s="30"/>
      <c r="D202" s="3"/>
      <c r="E202" s="3"/>
      <c r="F202" s="3"/>
      <c r="G202" s="3"/>
      <c r="H202" s="3"/>
      <c r="I202" s="3"/>
    </row>
    <row r="203" spans="1:9" s="54" customFormat="1" ht="15">
      <c r="A203" s="3"/>
      <c r="B203" s="30"/>
      <c r="D203" s="3"/>
      <c r="E203" s="3"/>
      <c r="F203" s="3"/>
      <c r="G203" s="3"/>
      <c r="H203" s="3"/>
      <c r="I203" s="3"/>
    </row>
    <row r="204" spans="1:9" s="54" customFormat="1" ht="15">
      <c r="A204" s="3"/>
      <c r="B204" s="30"/>
      <c r="D204" s="3"/>
      <c r="E204" s="3"/>
      <c r="F204" s="3"/>
      <c r="G204" s="3"/>
      <c r="H204" s="3"/>
      <c r="I204" s="3"/>
    </row>
    <row r="205" spans="1:9" s="54" customFormat="1" ht="15">
      <c r="A205" s="3"/>
      <c r="B205" s="30"/>
      <c r="D205" s="3"/>
      <c r="E205" s="3"/>
      <c r="F205" s="3"/>
      <c r="G205" s="3"/>
      <c r="H205" s="3"/>
      <c r="I205" s="3"/>
    </row>
    <row r="206" spans="1:9" s="54" customFormat="1" ht="15">
      <c r="A206" s="3"/>
      <c r="B206" s="30"/>
      <c r="D206" s="3"/>
      <c r="E206" s="3"/>
      <c r="F206" s="3"/>
      <c r="G206" s="3"/>
      <c r="H206" s="3"/>
      <c r="I206" s="3"/>
    </row>
    <row r="207" spans="1:9" s="54" customFormat="1" ht="15">
      <c r="A207" s="3"/>
      <c r="B207" s="30"/>
      <c r="D207" s="3"/>
      <c r="E207" s="3"/>
      <c r="F207" s="3"/>
      <c r="G207" s="3"/>
      <c r="H207" s="3"/>
      <c r="I207" s="3"/>
    </row>
    <row r="208" spans="1:9" s="54" customFormat="1" ht="15">
      <c r="A208" s="3"/>
      <c r="B208" s="30"/>
      <c r="D208" s="3"/>
      <c r="E208" s="3"/>
      <c r="F208" s="3"/>
      <c r="G208" s="3"/>
      <c r="H208" s="3"/>
      <c r="I208" s="3"/>
    </row>
    <row r="209" spans="1:9" s="54" customFormat="1" ht="15">
      <c r="A209" s="3"/>
      <c r="B209" s="30"/>
      <c r="D209" s="3"/>
      <c r="E209" s="3"/>
      <c r="F209" s="3"/>
      <c r="G209" s="3"/>
      <c r="H209" s="3"/>
      <c r="I209" s="3"/>
    </row>
    <row r="210" spans="1:9" s="54" customFormat="1" ht="15">
      <c r="A210" s="3"/>
      <c r="B210" s="30"/>
      <c r="D210" s="3"/>
      <c r="E210" s="3"/>
      <c r="F210" s="3"/>
      <c r="G210" s="3"/>
      <c r="H210" s="3"/>
      <c r="I210" s="3"/>
    </row>
    <row r="211" spans="1:9" s="54" customFormat="1" ht="15">
      <c r="A211" s="3"/>
      <c r="B211" s="30"/>
      <c r="D211" s="3"/>
      <c r="E211" s="3"/>
      <c r="F211" s="3"/>
      <c r="G211" s="3"/>
      <c r="H211" s="3"/>
      <c r="I211" s="3"/>
    </row>
    <row r="212" spans="1:9" s="54" customFormat="1" ht="15">
      <c r="A212" s="3"/>
      <c r="B212" s="30"/>
      <c r="D212" s="3"/>
      <c r="E212" s="3"/>
      <c r="F212" s="3"/>
      <c r="G212" s="3"/>
      <c r="H212" s="3"/>
      <c r="I212" s="3"/>
    </row>
    <row r="213" spans="1:9" s="54" customFormat="1" ht="15">
      <c r="A213" s="3"/>
      <c r="B213" s="30"/>
      <c r="D213" s="3"/>
      <c r="E213" s="3"/>
      <c r="F213" s="3"/>
      <c r="G213" s="3"/>
      <c r="H213" s="3"/>
      <c r="I213" s="3"/>
    </row>
    <row r="214" spans="1:9" s="54" customFormat="1" ht="15">
      <c r="A214" s="3"/>
      <c r="B214" s="30"/>
      <c r="D214" s="3"/>
      <c r="E214" s="3"/>
      <c r="F214" s="3"/>
      <c r="G214" s="3"/>
      <c r="H214" s="3"/>
      <c r="I214" s="3"/>
    </row>
    <row r="215" spans="1:9" s="54" customFormat="1" ht="15">
      <c r="A215" s="3"/>
      <c r="B215" s="30"/>
      <c r="D215" s="3"/>
      <c r="E215" s="3"/>
      <c r="F215" s="3"/>
      <c r="G215" s="3"/>
      <c r="H215" s="3"/>
      <c r="I215" s="3"/>
    </row>
    <row r="216" spans="1:9" s="54" customFormat="1" ht="15">
      <c r="A216" s="3"/>
      <c r="B216" s="30"/>
      <c r="D216" s="3"/>
      <c r="E216" s="3"/>
      <c r="F216" s="3"/>
      <c r="G216" s="3"/>
      <c r="H216" s="3"/>
      <c r="I216" s="3"/>
    </row>
    <row r="217" spans="1:9" s="54" customFormat="1" ht="15">
      <c r="A217" s="3"/>
      <c r="B217" s="30"/>
      <c r="D217" s="3"/>
      <c r="E217" s="3"/>
      <c r="F217" s="3"/>
      <c r="G217" s="3"/>
      <c r="H217" s="3"/>
      <c r="I217" s="3"/>
    </row>
    <row r="218" spans="1:9" s="54" customFormat="1" ht="15">
      <c r="A218" s="3"/>
      <c r="B218" s="30"/>
      <c r="D218" s="3"/>
      <c r="E218" s="3"/>
      <c r="F218" s="3"/>
      <c r="G218" s="3"/>
      <c r="H218" s="3"/>
      <c r="I218" s="3"/>
    </row>
    <row r="219" spans="1:9" s="54" customFormat="1" ht="15">
      <c r="A219" s="3"/>
      <c r="B219" s="30"/>
      <c r="D219" s="3"/>
      <c r="E219" s="3"/>
      <c r="F219" s="3"/>
      <c r="G219" s="3"/>
      <c r="H219" s="3"/>
      <c r="I219" s="3"/>
    </row>
    <row r="220" spans="1:9" s="54" customFormat="1" ht="15">
      <c r="A220" s="3"/>
      <c r="B220" s="30"/>
      <c r="D220" s="3"/>
      <c r="E220" s="3"/>
      <c r="F220" s="3"/>
      <c r="G220" s="3"/>
      <c r="H220" s="3"/>
      <c r="I220" s="3"/>
    </row>
    <row r="221" spans="1:9" s="54" customFormat="1" ht="15">
      <c r="A221" s="3"/>
      <c r="B221" s="30"/>
      <c r="D221" s="3"/>
      <c r="E221" s="3"/>
      <c r="F221" s="3"/>
      <c r="G221" s="3"/>
      <c r="H221" s="3"/>
      <c r="I221" s="3"/>
    </row>
    <row r="222" spans="1:9" s="54" customFormat="1" ht="15">
      <c r="A222" s="3"/>
      <c r="B222" s="30"/>
      <c r="D222" s="3"/>
      <c r="E222" s="3"/>
      <c r="F222" s="3"/>
      <c r="G222" s="3"/>
      <c r="H222" s="3"/>
      <c r="I222" s="3"/>
    </row>
    <row r="223" spans="1:9" s="54" customFormat="1" ht="15">
      <c r="A223" s="3"/>
      <c r="B223" s="30"/>
      <c r="D223" s="3"/>
      <c r="E223" s="3"/>
      <c r="F223" s="3"/>
      <c r="G223" s="3"/>
      <c r="H223" s="3"/>
      <c r="I223" s="3"/>
    </row>
    <row r="224" spans="1:9" s="54" customFormat="1" ht="15">
      <c r="A224" s="3"/>
      <c r="B224" s="30"/>
      <c r="D224" s="3"/>
      <c r="E224" s="3"/>
      <c r="F224" s="3"/>
      <c r="G224" s="3"/>
      <c r="H224" s="3"/>
      <c r="I224" s="3"/>
    </row>
    <row r="225" spans="1:9" s="54" customFormat="1" ht="15">
      <c r="A225" s="3"/>
      <c r="B225" s="30"/>
      <c r="D225" s="3"/>
      <c r="E225" s="3"/>
      <c r="F225" s="3"/>
      <c r="G225" s="3"/>
      <c r="H225" s="3"/>
      <c r="I225" s="3"/>
    </row>
    <row r="226" spans="1:9" s="54" customFormat="1" ht="15">
      <c r="A226" s="3"/>
      <c r="B226" s="30"/>
      <c r="D226" s="3"/>
      <c r="E226" s="3"/>
      <c r="F226" s="3"/>
      <c r="G226" s="3"/>
      <c r="H226" s="3"/>
      <c r="I226" s="3"/>
    </row>
    <row r="227" spans="1:9" s="54" customFormat="1" ht="15">
      <c r="A227" s="3"/>
      <c r="B227" s="30"/>
      <c r="D227" s="3"/>
      <c r="E227" s="3"/>
      <c r="F227" s="3"/>
      <c r="G227" s="3"/>
      <c r="H227" s="3"/>
      <c r="I227" s="3"/>
    </row>
    <row r="228" spans="1:9" s="54" customFormat="1" ht="15">
      <c r="A228" s="3"/>
      <c r="B228" s="30"/>
      <c r="D228" s="3"/>
      <c r="E228" s="3"/>
      <c r="F228" s="3"/>
      <c r="G228" s="3"/>
      <c r="H228" s="3"/>
      <c r="I228" s="3"/>
    </row>
    <row r="229" spans="1:9" s="54" customFormat="1" ht="15">
      <c r="A229" s="3"/>
      <c r="B229" s="30"/>
      <c r="D229" s="3"/>
      <c r="E229" s="3"/>
      <c r="F229" s="3"/>
      <c r="G229" s="3"/>
      <c r="H229" s="3"/>
      <c r="I229" s="3"/>
    </row>
    <row r="230" spans="1:9" s="54" customFormat="1" ht="15">
      <c r="A230" s="3"/>
      <c r="B230" s="30"/>
      <c r="D230" s="3"/>
      <c r="E230" s="3"/>
      <c r="F230" s="3"/>
      <c r="G230" s="3"/>
      <c r="H230" s="3"/>
      <c r="I230" s="3"/>
    </row>
    <row r="231" spans="1:9" s="54" customFormat="1" ht="15">
      <c r="A231" s="3"/>
      <c r="B231" s="30"/>
      <c r="D231" s="3"/>
      <c r="E231" s="3"/>
      <c r="F231" s="3"/>
      <c r="G231" s="3"/>
      <c r="H231" s="3"/>
      <c r="I231" s="3"/>
    </row>
    <row r="232" spans="1:9" s="54" customFormat="1" ht="15">
      <c r="A232" s="3"/>
      <c r="B232" s="30"/>
      <c r="D232" s="3"/>
      <c r="E232" s="3"/>
      <c r="F232" s="3"/>
      <c r="G232" s="3"/>
      <c r="H232" s="3"/>
      <c r="I232" s="3"/>
    </row>
    <row r="233" spans="1:9" s="54" customFormat="1" ht="15">
      <c r="A233" s="3"/>
      <c r="B233" s="30"/>
      <c r="D233" s="3"/>
      <c r="E233" s="3"/>
      <c r="F233" s="3"/>
      <c r="G233" s="3"/>
      <c r="H233" s="3"/>
      <c r="I233" s="3"/>
    </row>
    <row r="234" spans="1:9" s="54" customFormat="1" ht="15">
      <c r="A234" s="3"/>
      <c r="B234" s="30"/>
      <c r="D234" s="3"/>
      <c r="E234" s="3"/>
      <c r="F234" s="3"/>
      <c r="G234" s="3"/>
      <c r="H234" s="3"/>
      <c r="I234" s="3"/>
    </row>
    <row r="235" spans="1:9" s="54" customFormat="1" ht="15">
      <c r="A235" s="3"/>
      <c r="B235" s="30"/>
      <c r="D235" s="3"/>
      <c r="E235" s="3"/>
      <c r="F235" s="3"/>
      <c r="G235" s="3"/>
      <c r="H235" s="3"/>
      <c r="I235" s="3"/>
    </row>
    <row r="236" spans="1:9" s="54" customFormat="1" ht="15">
      <c r="A236" s="3"/>
      <c r="B236" s="30"/>
      <c r="D236" s="3"/>
      <c r="E236" s="3"/>
      <c r="F236" s="3"/>
      <c r="G236" s="3"/>
      <c r="H236" s="3"/>
      <c r="I236" s="3"/>
    </row>
    <row r="237" spans="1:9" s="54" customFormat="1" ht="15">
      <c r="A237" s="3"/>
      <c r="B237" s="30"/>
      <c r="D237" s="3"/>
      <c r="E237" s="3"/>
      <c r="F237" s="3"/>
      <c r="G237" s="3"/>
      <c r="H237" s="3"/>
      <c r="I237" s="3"/>
    </row>
    <row r="238" spans="1:9" s="54" customFormat="1" ht="15">
      <c r="A238" s="3"/>
      <c r="B238" s="30"/>
      <c r="D238" s="3"/>
      <c r="E238" s="3"/>
      <c r="F238" s="3"/>
      <c r="G238" s="3"/>
      <c r="H238" s="3"/>
      <c r="I238" s="3"/>
    </row>
    <row r="239" spans="1:9" s="54" customFormat="1" ht="15">
      <c r="A239" s="3"/>
      <c r="B239" s="30"/>
      <c r="D239" s="3"/>
      <c r="E239" s="3"/>
      <c r="F239" s="3"/>
      <c r="G239" s="3"/>
      <c r="H239" s="3"/>
      <c r="I239" s="3"/>
    </row>
    <row r="240" spans="1:9" s="54" customFormat="1" ht="15">
      <c r="A240" s="3"/>
      <c r="B240" s="30"/>
      <c r="D240" s="3"/>
      <c r="E240" s="3"/>
      <c r="F240" s="3"/>
      <c r="G240" s="3"/>
      <c r="H240" s="3"/>
      <c r="I240" s="3"/>
    </row>
    <row r="241" spans="1:9" s="54" customFormat="1" ht="15">
      <c r="A241" s="3"/>
      <c r="B241" s="30"/>
      <c r="D241" s="3"/>
      <c r="E241" s="3"/>
      <c r="F241" s="3"/>
      <c r="G241" s="3"/>
      <c r="H241" s="3"/>
      <c r="I241" s="3"/>
    </row>
    <row r="242" spans="1:9" s="54" customFormat="1" ht="15">
      <c r="A242" s="3"/>
      <c r="B242" s="30"/>
      <c r="D242" s="3"/>
      <c r="E242" s="3"/>
      <c r="F242" s="3"/>
      <c r="G242" s="3"/>
      <c r="H242" s="3"/>
      <c r="I242" s="3"/>
    </row>
    <row r="243" spans="1:9" s="54" customFormat="1" ht="15">
      <c r="A243" s="3"/>
      <c r="B243" s="30"/>
      <c r="D243" s="3"/>
      <c r="E243" s="3"/>
      <c r="F243" s="3"/>
      <c r="G243" s="3"/>
      <c r="H243" s="3"/>
      <c r="I243" s="3"/>
    </row>
    <row r="244" spans="1:9" s="54" customFormat="1" ht="15">
      <c r="A244" s="3"/>
      <c r="B244" s="30"/>
      <c r="D244" s="3"/>
      <c r="E244" s="3"/>
      <c r="F244" s="3"/>
      <c r="G244" s="3"/>
      <c r="H244" s="3"/>
      <c r="I244" s="3"/>
    </row>
    <row r="245" spans="1:9" s="54" customFormat="1" ht="15">
      <c r="A245" s="3"/>
      <c r="B245" s="30"/>
      <c r="D245" s="3"/>
      <c r="E245" s="3"/>
      <c r="F245" s="3"/>
      <c r="G245" s="3"/>
      <c r="H245" s="3"/>
      <c r="I245" s="3"/>
    </row>
    <row r="246" spans="1:9" s="54" customFormat="1" ht="15">
      <c r="A246" s="3"/>
      <c r="B246" s="30"/>
      <c r="D246" s="3"/>
      <c r="E246" s="3"/>
      <c r="F246" s="3"/>
      <c r="G246" s="3"/>
      <c r="H246" s="3"/>
      <c r="I246" s="3"/>
    </row>
    <row r="247" spans="1:9" s="54" customFormat="1" ht="15">
      <c r="A247" s="3"/>
      <c r="B247" s="30"/>
      <c r="D247" s="3"/>
      <c r="E247" s="3"/>
      <c r="F247" s="3"/>
      <c r="G247" s="3"/>
      <c r="H247" s="3"/>
      <c r="I247" s="3"/>
    </row>
    <row r="248" spans="1:9" s="54" customFormat="1" ht="15">
      <c r="A248" s="3"/>
      <c r="B248" s="30"/>
      <c r="D248" s="3"/>
      <c r="E248" s="3"/>
      <c r="F248" s="3"/>
      <c r="G248" s="3"/>
      <c r="H248" s="3"/>
      <c r="I248" s="3"/>
    </row>
    <row r="249" spans="1:9" s="54" customFormat="1" ht="15">
      <c r="A249" s="3"/>
      <c r="B249" s="30"/>
      <c r="D249" s="3"/>
      <c r="E249" s="3"/>
      <c r="F249" s="3"/>
      <c r="G249" s="3"/>
      <c r="H249" s="3"/>
      <c r="I249" s="3"/>
    </row>
    <row r="250" spans="1:9" s="54" customFormat="1" ht="15">
      <c r="A250" s="3"/>
      <c r="B250" s="30"/>
      <c r="D250" s="3"/>
      <c r="E250" s="3"/>
      <c r="F250" s="3"/>
      <c r="G250" s="3"/>
      <c r="H250" s="3"/>
      <c r="I250" s="3"/>
    </row>
    <row r="251" spans="1:9" s="54" customFormat="1" ht="15">
      <c r="A251" s="3"/>
      <c r="B251" s="30"/>
      <c r="D251" s="3"/>
      <c r="E251" s="3"/>
      <c r="F251" s="3"/>
      <c r="G251" s="3"/>
      <c r="H251" s="3"/>
      <c r="I251" s="3"/>
    </row>
    <row r="252" spans="1:9" s="54" customFormat="1" ht="15">
      <c r="A252" s="3"/>
      <c r="B252" s="30"/>
      <c r="D252" s="3"/>
      <c r="E252" s="3"/>
      <c r="F252" s="3"/>
      <c r="G252" s="3"/>
      <c r="H252" s="3"/>
      <c r="I252" s="3"/>
    </row>
    <row r="253" spans="1:9" s="54" customFormat="1" ht="15">
      <c r="A253" s="3"/>
      <c r="B253" s="30"/>
      <c r="D253" s="3"/>
      <c r="E253" s="3"/>
      <c r="F253" s="3"/>
      <c r="G253" s="3"/>
      <c r="H253" s="3"/>
      <c r="I253" s="3"/>
    </row>
    <row r="254" spans="1:9" s="54" customFormat="1" ht="15">
      <c r="A254" s="3"/>
      <c r="B254" s="30"/>
      <c r="D254" s="3"/>
      <c r="E254" s="3"/>
      <c r="F254" s="3"/>
      <c r="G254" s="3"/>
      <c r="H254" s="3"/>
      <c r="I254" s="3"/>
    </row>
    <row r="255" spans="1:9" s="54" customFormat="1" ht="15">
      <c r="A255" s="3"/>
      <c r="B255" s="30"/>
      <c r="D255" s="3"/>
      <c r="E255" s="3"/>
      <c r="F255" s="3"/>
      <c r="G255" s="3"/>
      <c r="H255" s="3"/>
      <c r="I255" s="3"/>
    </row>
    <row r="256" spans="1:9" s="54" customFormat="1" ht="15">
      <c r="A256" s="3"/>
      <c r="B256" s="30"/>
      <c r="D256" s="3"/>
      <c r="E256" s="3"/>
      <c r="F256" s="3"/>
      <c r="G256" s="3"/>
      <c r="H256" s="3"/>
      <c r="I256" s="3"/>
    </row>
    <row r="257" spans="1:9" s="54" customFormat="1" ht="15">
      <c r="A257" s="3"/>
      <c r="B257" s="30"/>
      <c r="D257" s="3"/>
      <c r="E257" s="3"/>
      <c r="F257" s="3"/>
      <c r="G257" s="3"/>
      <c r="H257" s="3"/>
      <c r="I257" s="3"/>
    </row>
    <row r="258" spans="1:9" s="54" customFormat="1" ht="15">
      <c r="A258" s="3"/>
      <c r="B258" s="30"/>
      <c r="D258" s="3"/>
      <c r="E258" s="3"/>
      <c r="F258" s="3"/>
      <c r="G258" s="3"/>
      <c r="H258" s="3"/>
      <c r="I258" s="3"/>
    </row>
    <row r="259" spans="1:9" s="54" customFormat="1" ht="15">
      <c r="A259" s="3"/>
      <c r="B259" s="30"/>
      <c r="D259" s="3"/>
      <c r="E259" s="3"/>
      <c r="F259" s="3"/>
      <c r="G259" s="3"/>
      <c r="H259" s="3"/>
      <c r="I259" s="3"/>
    </row>
    <row r="260" spans="1:9" s="54" customFormat="1" ht="15">
      <c r="A260" s="3"/>
      <c r="B260" s="30"/>
      <c r="D260" s="3"/>
      <c r="E260" s="3"/>
      <c r="F260" s="3"/>
      <c r="G260" s="3"/>
      <c r="H260" s="3"/>
      <c r="I260" s="3"/>
    </row>
    <row r="261" spans="1:9" s="54" customFormat="1" ht="15">
      <c r="A261" s="3"/>
      <c r="B261" s="30"/>
      <c r="D261" s="3"/>
      <c r="E261" s="3"/>
      <c r="F261" s="3"/>
      <c r="G261" s="3"/>
      <c r="H261" s="3"/>
      <c r="I261" s="3"/>
    </row>
    <row r="262" spans="1:9" s="54" customFormat="1" ht="15">
      <c r="A262" s="3"/>
      <c r="B262" s="30"/>
      <c r="D262" s="3"/>
      <c r="E262" s="3"/>
      <c r="F262" s="3"/>
      <c r="G262" s="3"/>
      <c r="H262" s="3"/>
      <c r="I262" s="3"/>
    </row>
    <row r="263" spans="1:9" s="54" customFormat="1" ht="15">
      <c r="A263" s="3"/>
      <c r="B263" s="30"/>
      <c r="D263" s="3"/>
      <c r="E263" s="3"/>
      <c r="F263" s="3"/>
      <c r="G263" s="3"/>
      <c r="H263" s="3"/>
      <c r="I263" s="3"/>
    </row>
    <row r="264" spans="1:9" s="54" customFormat="1" ht="15">
      <c r="A264" s="3"/>
      <c r="B264" s="30"/>
      <c r="D264" s="3"/>
      <c r="E264" s="3"/>
      <c r="F264" s="3"/>
      <c r="G264" s="3"/>
      <c r="H264" s="3"/>
      <c r="I264" s="3"/>
    </row>
    <row r="265" spans="1:9" s="54" customFormat="1" ht="15">
      <c r="A265" s="3"/>
      <c r="B265" s="30"/>
      <c r="D265" s="3"/>
      <c r="E265" s="3"/>
      <c r="F265" s="3"/>
      <c r="G265" s="3"/>
      <c r="H265" s="3"/>
      <c r="I265" s="3"/>
    </row>
    <row r="266" spans="1:9" s="54" customFormat="1" ht="15">
      <c r="A266" s="3"/>
      <c r="B266" s="30"/>
      <c r="D266" s="3"/>
      <c r="E266" s="3"/>
      <c r="F266" s="3"/>
      <c r="G266" s="3"/>
      <c r="H266" s="3"/>
      <c r="I266" s="3"/>
    </row>
    <row r="267" spans="1:9" s="54" customFormat="1" ht="15">
      <c r="A267" s="3"/>
      <c r="B267" s="30"/>
      <c r="D267" s="3"/>
      <c r="E267" s="3"/>
      <c r="F267" s="3"/>
      <c r="G267" s="3"/>
      <c r="H267" s="3"/>
      <c r="I267" s="3"/>
    </row>
    <row r="268" spans="1:9" s="54" customFormat="1" ht="15">
      <c r="A268" s="3"/>
      <c r="B268" s="30"/>
      <c r="D268" s="3"/>
      <c r="E268" s="3"/>
      <c r="F268" s="3"/>
      <c r="G268" s="3"/>
      <c r="H268" s="3"/>
      <c r="I268" s="3"/>
    </row>
    <row r="269" spans="1:9" s="54" customFormat="1" ht="15">
      <c r="A269" s="3"/>
      <c r="B269" s="30"/>
      <c r="D269" s="3"/>
      <c r="E269" s="3"/>
      <c r="F269" s="3"/>
      <c r="G269" s="3"/>
      <c r="H269" s="3"/>
      <c r="I269" s="3"/>
    </row>
    <row r="270" spans="1:9" s="54" customFormat="1" ht="15">
      <c r="A270" s="3"/>
      <c r="B270" s="30"/>
      <c r="D270" s="3"/>
      <c r="E270" s="3"/>
      <c r="F270" s="3"/>
      <c r="G270" s="3"/>
      <c r="H270" s="3"/>
      <c r="I270" s="3"/>
    </row>
    <row r="271" spans="1:9" s="54" customFormat="1" ht="15">
      <c r="A271" s="3"/>
      <c r="B271" s="30"/>
      <c r="D271" s="3"/>
      <c r="E271" s="3"/>
      <c r="F271" s="3"/>
      <c r="G271" s="3"/>
      <c r="H271" s="3"/>
      <c r="I271" s="3"/>
    </row>
    <row r="272" spans="1:9" s="54" customFormat="1" ht="15">
      <c r="A272" s="3"/>
      <c r="B272" s="30"/>
      <c r="D272" s="3"/>
      <c r="E272" s="3"/>
      <c r="F272" s="3"/>
      <c r="G272" s="3"/>
      <c r="H272" s="3"/>
      <c r="I272" s="3"/>
    </row>
    <row r="273" spans="1:9" s="54" customFormat="1" ht="15">
      <c r="A273" s="3"/>
      <c r="B273" s="30"/>
      <c r="D273" s="3"/>
      <c r="E273" s="3"/>
      <c r="F273" s="3"/>
      <c r="G273" s="3"/>
      <c r="H273" s="3"/>
      <c r="I273" s="3"/>
    </row>
    <row r="274" spans="1:9" s="54" customFormat="1" ht="15">
      <c r="A274" s="3"/>
      <c r="B274" s="30"/>
      <c r="D274" s="3"/>
      <c r="E274" s="3"/>
      <c r="F274" s="3"/>
      <c r="G274" s="3"/>
      <c r="H274" s="3"/>
      <c r="I274" s="3"/>
    </row>
    <row r="275" spans="1:9" s="54" customFormat="1" ht="15">
      <c r="A275" s="3"/>
      <c r="B275" s="30"/>
      <c r="D275" s="3"/>
      <c r="E275" s="3"/>
      <c r="F275" s="3"/>
      <c r="G275" s="3"/>
      <c r="H275" s="3"/>
      <c r="I275" s="3"/>
    </row>
    <row r="276" spans="1:9" s="54" customFormat="1" ht="15">
      <c r="A276" s="3"/>
      <c r="B276" s="30"/>
      <c r="D276" s="3"/>
      <c r="E276" s="3"/>
      <c r="F276" s="3"/>
      <c r="G276" s="3"/>
      <c r="H276" s="3"/>
      <c r="I276" s="3"/>
    </row>
    <row r="277" spans="1:9" s="54" customFormat="1" ht="15">
      <c r="A277" s="3"/>
      <c r="B277" s="30"/>
      <c r="D277" s="3"/>
      <c r="E277" s="3"/>
      <c r="F277" s="3"/>
      <c r="G277" s="3"/>
      <c r="H277" s="3"/>
      <c r="I277" s="3"/>
    </row>
    <row r="278" spans="1:9" s="54" customFormat="1" ht="15">
      <c r="A278" s="3"/>
      <c r="B278" s="30"/>
      <c r="D278" s="3"/>
      <c r="E278" s="3"/>
      <c r="F278" s="3"/>
      <c r="G278" s="3"/>
      <c r="H278" s="3"/>
      <c r="I278" s="3"/>
    </row>
    <row r="279" spans="1:9" s="54" customFormat="1" ht="15">
      <c r="A279" s="3"/>
      <c r="B279" s="30"/>
      <c r="D279" s="3"/>
      <c r="E279" s="3"/>
      <c r="F279" s="3"/>
      <c r="G279" s="3"/>
      <c r="H279" s="3"/>
      <c r="I279" s="3"/>
    </row>
    <row r="280" spans="1:9" s="54" customFormat="1" ht="15">
      <c r="A280" s="3"/>
      <c r="B280" s="30"/>
      <c r="D280" s="3"/>
      <c r="E280" s="3"/>
      <c r="F280" s="3"/>
      <c r="G280" s="3"/>
      <c r="H280" s="3"/>
      <c r="I280" s="3"/>
    </row>
    <row r="281" spans="1:9" s="54" customFormat="1" ht="15">
      <c r="A281" s="3"/>
      <c r="B281" s="30"/>
      <c r="D281" s="3"/>
      <c r="E281" s="3"/>
      <c r="F281" s="3"/>
      <c r="G281" s="3"/>
      <c r="H281" s="3"/>
      <c r="I281" s="3"/>
    </row>
    <row r="282" spans="1:9" s="54" customFormat="1" ht="15">
      <c r="A282" s="3"/>
      <c r="B282" s="30"/>
      <c r="D282" s="3"/>
      <c r="E282" s="3"/>
      <c r="F282" s="3"/>
      <c r="G282" s="3"/>
      <c r="H282" s="3"/>
      <c r="I282" s="3"/>
    </row>
    <row r="283" spans="1:9" s="54" customFormat="1" ht="15">
      <c r="A283" s="3"/>
      <c r="B283" s="30"/>
      <c r="D283" s="3"/>
      <c r="E283" s="3"/>
      <c r="F283" s="3"/>
      <c r="G283" s="3"/>
      <c r="H283" s="3"/>
      <c r="I283" s="3"/>
    </row>
    <row r="284" spans="1:9" s="54" customFormat="1" ht="15">
      <c r="A284" s="3"/>
      <c r="B284" s="30"/>
      <c r="D284" s="3"/>
      <c r="E284" s="3"/>
      <c r="F284" s="3"/>
      <c r="G284" s="3"/>
      <c r="H284" s="3"/>
      <c r="I284" s="3"/>
    </row>
    <row r="285" spans="1:9" s="54" customFormat="1" ht="15">
      <c r="A285" s="3"/>
      <c r="B285" s="30"/>
      <c r="D285" s="3"/>
      <c r="E285" s="3"/>
      <c r="F285" s="3"/>
      <c r="G285" s="3"/>
      <c r="H285" s="3"/>
      <c r="I285" s="3"/>
    </row>
    <row r="286" spans="1:9" s="54" customFormat="1" ht="15">
      <c r="A286" s="3"/>
      <c r="B286" s="30"/>
      <c r="D286" s="3"/>
      <c r="E286" s="3"/>
      <c r="F286" s="3"/>
      <c r="G286" s="3"/>
      <c r="H286" s="3"/>
      <c r="I286" s="3"/>
    </row>
    <row r="287" spans="1:9" s="54" customFormat="1" ht="15">
      <c r="A287" s="3"/>
      <c r="B287" s="30"/>
      <c r="D287" s="3"/>
      <c r="E287" s="3"/>
      <c r="F287" s="3"/>
      <c r="G287" s="3"/>
      <c r="H287" s="3"/>
      <c r="I287" s="3"/>
    </row>
    <row r="288" spans="1:9" s="54" customFormat="1" ht="15">
      <c r="A288" s="3"/>
      <c r="B288" s="30"/>
      <c r="D288" s="3"/>
      <c r="E288" s="3"/>
      <c r="F288" s="3"/>
      <c r="G288" s="3"/>
      <c r="H288" s="3"/>
      <c r="I288" s="3"/>
    </row>
    <row r="289" spans="1:9" s="54" customFormat="1" ht="15">
      <c r="A289" s="3"/>
      <c r="B289" s="30"/>
      <c r="D289" s="3"/>
      <c r="E289" s="3"/>
      <c r="F289" s="3"/>
      <c r="G289" s="3"/>
      <c r="H289" s="3"/>
      <c r="I289" s="3"/>
    </row>
    <row r="290" spans="1:9" s="54" customFormat="1" ht="15">
      <c r="A290" s="3"/>
      <c r="B290" s="30"/>
      <c r="D290" s="3"/>
      <c r="E290" s="3"/>
      <c r="F290" s="3"/>
      <c r="G290" s="3"/>
      <c r="H290" s="3"/>
      <c r="I290" s="3"/>
    </row>
    <row r="291" spans="1:9" s="54" customFormat="1" ht="15">
      <c r="A291" s="3"/>
      <c r="B291" s="30"/>
      <c r="D291" s="3"/>
      <c r="E291" s="3"/>
      <c r="F291" s="3"/>
      <c r="G291" s="3"/>
      <c r="H291" s="3"/>
      <c r="I291" s="3"/>
    </row>
    <row r="292" spans="1:9" s="54" customFormat="1" ht="15">
      <c r="A292" s="3"/>
      <c r="B292" s="30"/>
      <c r="D292" s="3"/>
      <c r="E292" s="3"/>
      <c r="F292" s="3"/>
      <c r="G292" s="3"/>
      <c r="H292" s="3"/>
      <c r="I292" s="3"/>
    </row>
    <row r="293" spans="1:9" s="54" customFormat="1" ht="15">
      <c r="A293" s="3"/>
      <c r="B293" s="30"/>
      <c r="D293" s="3"/>
      <c r="E293" s="3"/>
      <c r="F293" s="3"/>
      <c r="G293" s="3"/>
      <c r="H293" s="3"/>
      <c r="I293" s="3"/>
    </row>
    <row r="294" spans="1:9" s="54" customFormat="1" ht="15">
      <c r="A294" s="3"/>
      <c r="B294" s="30"/>
      <c r="D294" s="3"/>
      <c r="E294" s="3"/>
      <c r="F294" s="3"/>
      <c r="G294" s="3"/>
      <c r="H294" s="3"/>
      <c r="I294" s="3"/>
    </row>
    <row r="295" spans="1:9" s="54" customFormat="1" ht="15">
      <c r="A295" s="3"/>
      <c r="B295" s="30"/>
      <c r="D295" s="3"/>
      <c r="E295" s="3"/>
      <c r="F295" s="3"/>
      <c r="G295" s="3"/>
      <c r="H295" s="3"/>
      <c r="I295" s="3"/>
    </row>
    <row r="296" spans="1:9" s="54" customFormat="1" ht="15">
      <c r="A296" s="3"/>
      <c r="B296" s="30"/>
      <c r="D296" s="3"/>
      <c r="E296" s="3"/>
      <c r="F296" s="3"/>
      <c r="G296" s="3"/>
      <c r="H296" s="3"/>
      <c r="I296" s="3"/>
    </row>
    <row r="297" spans="1:9" s="54" customFormat="1" ht="15">
      <c r="A297" s="3"/>
      <c r="B297" s="30"/>
      <c r="D297" s="3"/>
      <c r="E297" s="3"/>
      <c r="F297" s="3"/>
      <c r="G297" s="3"/>
      <c r="H297" s="3"/>
      <c r="I297" s="3"/>
    </row>
    <row r="298" spans="1:9" s="54" customFormat="1" ht="15">
      <c r="A298" s="3"/>
      <c r="B298" s="30"/>
      <c r="D298" s="3"/>
      <c r="E298" s="3"/>
      <c r="F298" s="3"/>
      <c r="G298" s="3"/>
      <c r="H298" s="3"/>
      <c r="I298" s="3"/>
    </row>
    <row r="299" spans="1:9" s="54" customFormat="1" ht="15">
      <c r="A299" s="3"/>
      <c r="B299" s="30"/>
      <c r="D299" s="3"/>
      <c r="E299" s="3"/>
      <c r="F299" s="3"/>
      <c r="G299" s="3"/>
      <c r="H299" s="3"/>
      <c r="I299" s="3"/>
    </row>
  </sheetData>
  <sheetProtection/>
  <mergeCells count="9">
    <mergeCell ref="A6:E6"/>
    <mergeCell ref="A7:E7"/>
    <mergeCell ref="A9:E9"/>
    <mergeCell ref="B1:E1"/>
    <mergeCell ref="B2:E2"/>
    <mergeCell ref="B3:E3"/>
    <mergeCell ref="B4:E4"/>
    <mergeCell ref="B5:E5"/>
    <mergeCell ref="B8:E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736"/>
  <sheetViews>
    <sheetView tabSelected="1" view="pageBreakPreview" zoomScale="68" zoomScaleSheetLayoutView="68" zoomScalePageLayoutView="0" workbookViewId="0" topLeftCell="A13">
      <pane xSplit="8" ySplit="1" topLeftCell="I14" activePane="bottomRight" state="frozen"/>
      <selection pane="topLeft" activeCell="A13" sqref="A13"/>
      <selection pane="topRight" activeCell="I13" sqref="I13"/>
      <selection pane="bottomLeft" activeCell="A14" sqref="A14"/>
      <selection pane="bottomRight" activeCell="V29" sqref="V29"/>
    </sheetView>
  </sheetViews>
  <sheetFormatPr defaultColWidth="9.140625" defaultRowHeight="12.75"/>
  <cols>
    <col min="1" max="1" width="47.7109375" style="296" customWidth="1"/>
    <col min="2" max="2" width="3.7109375" style="297" customWidth="1"/>
    <col min="3" max="3" width="5.421875" style="297" customWidth="1"/>
    <col min="4" max="4" width="11.57421875" style="297" customWidth="1"/>
    <col min="5" max="5" width="7.00390625" style="60" bestFit="1" customWidth="1"/>
    <col min="6" max="6" width="8.421875" style="295" hidden="1" customWidth="1"/>
    <col min="7" max="7" width="9.140625" style="295" hidden="1" customWidth="1"/>
    <col min="8" max="8" width="8.421875" style="295" hidden="1" customWidth="1"/>
    <col min="9" max="12" width="0" style="295" hidden="1" customWidth="1"/>
    <col min="13" max="13" width="10.7109375" style="295" hidden="1" customWidth="1"/>
    <col min="14" max="14" width="9.140625" style="295" customWidth="1"/>
    <col min="15" max="16" width="10.28125" style="295" customWidth="1"/>
    <col min="17" max="16384" width="9.140625" style="295" customWidth="1"/>
  </cols>
  <sheetData>
    <row r="1" spans="1:5" ht="12.75">
      <c r="A1" s="379" t="s">
        <v>531</v>
      </c>
      <c r="B1" s="379"/>
      <c r="C1" s="379"/>
      <c r="D1" s="379"/>
      <c r="E1" s="379"/>
    </row>
    <row r="2" spans="1:6" ht="12.75">
      <c r="A2" s="379" t="s">
        <v>749</v>
      </c>
      <c r="B2" s="379"/>
      <c r="C2" s="379"/>
      <c r="D2" s="379"/>
      <c r="E2" s="379"/>
      <c r="F2" s="379"/>
    </row>
    <row r="3" spans="1:6" ht="12.75">
      <c r="A3" s="379" t="s">
        <v>62</v>
      </c>
      <c r="B3" s="379"/>
      <c r="C3" s="379"/>
      <c r="D3" s="379"/>
      <c r="E3" s="379"/>
      <c r="F3" s="379"/>
    </row>
    <row r="4" spans="1:6" ht="12.75">
      <c r="A4" s="379" t="s">
        <v>51</v>
      </c>
      <c r="B4" s="379"/>
      <c r="C4" s="379"/>
      <c r="D4" s="379"/>
      <c r="E4" s="379"/>
      <c r="F4" s="379"/>
    </row>
    <row r="5" spans="1:6" ht="12.75">
      <c r="A5" s="379" t="s">
        <v>745</v>
      </c>
      <c r="B5" s="379"/>
      <c r="C5" s="379"/>
      <c r="D5" s="379"/>
      <c r="E5" s="379"/>
      <c r="F5" s="379"/>
    </row>
    <row r="6" spans="1:6" ht="12.75">
      <c r="A6" s="379" t="s">
        <v>652</v>
      </c>
      <c r="B6" s="379"/>
      <c r="C6" s="379"/>
      <c r="D6" s="379"/>
      <c r="E6" s="379"/>
      <c r="F6" s="379"/>
    </row>
    <row r="7" spans="1:6" ht="12.75">
      <c r="A7" s="380" t="s">
        <v>746</v>
      </c>
      <c r="B7" s="380"/>
      <c r="C7" s="380"/>
      <c r="D7" s="380"/>
      <c r="E7" s="380"/>
      <c r="F7" s="380"/>
    </row>
    <row r="8" spans="1:6" ht="12.75">
      <c r="A8" s="380"/>
      <c r="B8" s="380"/>
      <c r="C8" s="380"/>
      <c r="D8" s="380"/>
      <c r="E8" s="380"/>
      <c r="F8" s="380"/>
    </row>
    <row r="9" spans="1:6" ht="16.5" customHeight="1">
      <c r="A9" s="379" t="s">
        <v>641</v>
      </c>
      <c r="B9" s="379"/>
      <c r="C9" s="379"/>
      <c r="D9" s="379"/>
      <c r="E9" s="379"/>
      <c r="F9" s="379"/>
    </row>
    <row r="10" spans="1:5" ht="20.25" customHeight="1">
      <c r="A10" s="381" t="s">
        <v>193</v>
      </c>
      <c r="B10" s="381"/>
      <c r="C10" s="381"/>
      <c r="D10" s="381"/>
      <c r="E10" s="381"/>
    </row>
    <row r="11" spans="1:5" ht="12.75" customHeight="1">
      <c r="A11" s="381" t="s">
        <v>532</v>
      </c>
      <c r="B11" s="381"/>
      <c r="C11" s="381"/>
      <c r="D11" s="381"/>
      <c r="E11" s="381"/>
    </row>
    <row r="12" ht="22.5">
      <c r="E12" s="298" t="s">
        <v>1</v>
      </c>
    </row>
    <row r="13" spans="1:16" s="204" customFormat="1" ht="21.75">
      <c r="A13" s="299" t="s">
        <v>176</v>
      </c>
      <c r="B13" s="300" t="s">
        <v>3</v>
      </c>
      <c r="C13" s="301" t="s">
        <v>4</v>
      </c>
      <c r="D13" s="302" t="s">
        <v>5</v>
      </c>
      <c r="E13" s="302" t="s">
        <v>6</v>
      </c>
      <c r="F13" s="293" t="s">
        <v>211</v>
      </c>
      <c r="G13" s="303" t="s">
        <v>585</v>
      </c>
      <c r="H13" s="293" t="s">
        <v>211</v>
      </c>
      <c r="I13" s="303" t="s">
        <v>585</v>
      </c>
      <c r="J13" s="293" t="s">
        <v>211</v>
      </c>
      <c r="K13" s="303" t="s">
        <v>585</v>
      </c>
      <c r="L13" s="293" t="s">
        <v>211</v>
      </c>
      <c r="M13" s="303" t="s">
        <v>585</v>
      </c>
      <c r="N13" s="293" t="s">
        <v>634</v>
      </c>
      <c r="O13" s="293" t="s">
        <v>632</v>
      </c>
      <c r="P13" s="293" t="s">
        <v>635</v>
      </c>
    </row>
    <row r="14" spans="1:18" s="308" customFormat="1" ht="12.75" customHeight="1">
      <c r="A14" s="304" t="s">
        <v>7</v>
      </c>
      <c r="B14" s="305"/>
      <c r="C14" s="306"/>
      <c r="D14" s="307"/>
      <c r="E14" s="307"/>
      <c r="F14" s="136" t="e">
        <f aca="true" t="shared" si="0" ref="F14:N14">F15+F131+F146+F171+F284+F303+F471+F559+F567+F693+F703+F710+F716</f>
        <v>#REF!</v>
      </c>
      <c r="G14" s="136" t="e">
        <f t="shared" si="0"/>
        <v>#REF!</v>
      </c>
      <c r="H14" s="136" t="e">
        <f t="shared" si="0"/>
        <v>#REF!</v>
      </c>
      <c r="I14" s="136" t="e">
        <f t="shared" si="0"/>
        <v>#REF!</v>
      </c>
      <c r="J14" s="136" t="e">
        <f t="shared" si="0"/>
        <v>#REF!</v>
      </c>
      <c r="K14" s="136" t="e">
        <f t="shared" si="0"/>
        <v>#REF!</v>
      </c>
      <c r="L14" s="136">
        <f t="shared" si="0"/>
        <v>457527.00000000006</v>
      </c>
      <c r="M14" s="136">
        <f t="shared" si="0"/>
        <v>13260.299999999997</v>
      </c>
      <c r="N14" s="136">
        <f t="shared" si="0"/>
        <v>470787.30000000005</v>
      </c>
      <c r="O14" s="136">
        <f>O15+O131+O146+O171+O284+O303+O471+O559+O567+O693+O703+O710+O716</f>
        <v>464535.4</v>
      </c>
      <c r="P14" s="338">
        <f>O14/N14*100%</f>
        <v>0.98672032996642</v>
      </c>
      <c r="Q14" s="308">
        <v>464535.4</v>
      </c>
      <c r="R14" s="309">
        <f>Q14-O14</f>
        <v>0</v>
      </c>
    </row>
    <row r="15" spans="1:16" s="204" customFormat="1" ht="12.75" customHeight="1">
      <c r="A15" s="114" t="s">
        <v>11</v>
      </c>
      <c r="B15" s="310" t="s">
        <v>12</v>
      </c>
      <c r="C15" s="87" t="s">
        <v>8</v>
      </c>
      <c r="D15" s="86" t="s">
        <v>9</v>
      </c>
      <c r="E15" s="86" t="s">
        <v>10</v>
      </c>
      <c r="F15" s="119" t="e">
        <f aca="true" t="shared" si="1" ref="F15:K15">F16+F27+F38+F64+F69+F100+F105</f>
        <v>#REF!</v>
      </c>
      <c r="G15" s="119" t="e">
        <f t="shared" si="1"/>
        <v>#REF!</v>
      </c>
      <c r="H15" s="119" t="e">
        <f t="shared" si="1"/>
        <v>#REF!</v>
      </c>
      <c r="I15" s="119" t="e">
        <f t="shared" si="1"/>
        <v>#REF!</v>
      </c>
      <c r="J15" s="119" t="e">
        <f t="shared" si="1"/>
        <v>#REF!</v>
      </c>
      <c r="K15" s="119" t="e">
        <f t="shared" si="1"/>
        <v>#REF!</v>
      </c>
      <c r="L15" s="119">
        <f>'Пр 3 ведом'!M377+'Пр 3 ведом'!M433+'Пр 3 ведом'!M762+'Пр 3 ведом'!M786</f>
        <v>24278.3</v>
      </c>
      <c r="M15" s="119">
        <f>'Пр 3 ведом'!N377+'Пр 3 ведом'!N433+'Пр 3 ведом'!N762+'Пр 3 ведом'!N786</f>
        <v>3110.8999999999996</v>
      </c>
      <c r="N15" s="119">
        <f>'Пр 3 ведом'!O377+'Пр 3 ведом'!O433+'Пр 3 ведом'!O762+'Пр 3 ведом'!O786</f>
        <v>27389.2</v>
      </c>
      <c r="O15" s="119">
        <f>'Пр 3 ведом'!P377+'Пр 3 ведом'!P433+'Пр 3 ведом'!P762+'Пр 3 ведом'!P786</f>
        <v>27125.7</v>
      </c>
      <c r="P15" s="338">
        <f aca="true" t="shared" si="2" ref="P15:P78">O15/N15*100%</f>
        <v>0.9903794196252538</v>
      </c>
    </row>
    <row r="16" spans="1:16" s="204" customFormat="1" ht="21" customHeight="1">
      <c r="A16" s="114" t="s">
        <v>82</v>
      </c>
      <c r="B16" s="310" t="s">
        <v>12</v>
      </c>
      <c r="C16" s="87" t="s">
        <v>83</v>
      </c>
      <c r="D16" s="86" t="s">
        <v>9</v>
      </c>
      <c r="E16" s="86" t="s">
        <v>10</v>
      </c>
      <c r="F16" s="119">
        <f aca="true" t="shared" si="3" ref="F16:K16">F17</f>
        <v>1239.8</v>
      </c>
      <c r="G16" s="119">
        <f t="shared" si="3"/>
        <v>0</v>
      </c>
      <c r="H16" s="119">
        <f t="shared" si="3"/>
        <v>1239.8</v>
      </c>
      <c r="I16" s="119">
        <f t="shared" si="3"/>
        <v>0</v>
      </c>
      <c r="J16" s="119">
        <f t="shared" si="3"/>
        <v>1239.8</v>
      </c>
      <c r="K16" s="119">
        <f t="shared" si="3"/>
        <v>0</v>
      </c>
      <c r="L16" s="119">
        <f>'Пр 3 ведом'!M763</f>
        <v>1239.8</v>
      </c>
      <c r="M16" s="119">
        <f>'Пр 3 ведом'!N763</f>
        <v>-21.600000000000023</v>
      </c>
      <c r="N16" s="119">
        <f>'Пр 3 ведом'!O763</f>
        <v>1218.2</v>
      </c>
      <c r="O16" s="119">
        <f>'Пр 3 ведом'!P763</f>
        <v>1198.8000000000002</v>
      </c>
      <c r="P16" s="338">
        <f t="shared" si="2"/>
        <v>0.9840748645542605</v>
      </c>
    </row>
    <row r="17" spans="1:16" s="204" customFormat="1" ht="15.75" customHeight="1">
      <c r="A17" s="58" t="s">
        <v>181</v>
      </c>
      <c r="B17" s="200" t="s">
        <v>12</v>
      </c>
      <c r="C17" s="59" t="s">
        <v>83</v>
      </c>
      <c r="D17" s="55" t="s">
        <v>324</v>
      </c>
      <c r="E17" s="55" t="s">
        <v>10</v>
      </c>
      <c r="F17" s="56">
        <f aca="true" t="shared" si="4" ref="F17:K17">F18+F24</f>
        <v>1239.8</v>
      </c>
      <c r="G17" s="56">
        <f t="shared" si="4"/>
        <v>0</v>
      </c>
      <c r="H17" s="56">
        <f t="shared" si="4"/>
        <v>1239.8</v>
      </c>
      <c r="I17" s="56">
        <f t="shared" si="4"/>
        <v>0</v>
      </c>
      <c r="J17" s="56">
        <f t="shared" si="4"/>
        <v>1239.8</v>
      </c>
      <c r="K17" s="56">
        <f t="shared" si="4"/>
        <v>0</v>
      </c>
      <c r="L17" s="56">
        <f>'Пр 3 ведом'!M764</f>
        <v>1239.8</v>
      </c>
      <c r="M17" s="56">
        <f>'Пр 3 ведом'!N764</f>
        <v>-21.600000000000023</v>
      </c>
      <c r="N17" s="56">
        <f>'Пр 3 ведом'!O764</f>
        <v>1218.2</v>
      </c>
      <c r="O17" s="56">
        <f>'Пр 3 ведом'!P764</f>
        <v>1198.8000000000002</v>
      </c>
      <c r="P17" s="338">
        <f t="shared" si="2"/>
        <v>0.9840748645542605</v>
      </c>
    </row>
    <row r="18" spans="1:16" s="204" customFormat="1" ht="24.75" customHeight="1">
      <c r="A18" s="129" t="s">
        <v>326</v>
      </c>
      <c r="B18" s="200" t="s">
        <v>12</v>
      </c>
      <c r="C18" s="59" t="s">
        <v>83</v>
      </c>
      <c r="D18" s="55" t="s">
        <v>325</v>
      </c>
      <c r="E18" s="55"/>
      <c r="F18" s="56">
        <f aca="true" t="shared" si="5" ref="F18:K19">F19</f>
        <v>1239.8</v>
      </c>
      <c r="G18" s="56">
        <f t="shared" si="5"/>
        <v>0</v>
      </c>
      <c r="H18" s="56">
        <f t="shared" si="5"/>
        <v>1239.8</v>
      </c>
      <c r="I18" s="56">
        <f t="shared" si="5"/>
        <v>0</v>
      </c>
      <c r="J18" s="56">
        <f t="shared" si="5"/>
        <v>1239.8</v>
      </c>
      <c r="K18" s="56">
        <f t="shared" si="5"/>
        <v>0</v>
      </c>
      <c r="L18" s="56">
        <f>'Пр 3 ведом'!M765</f>
        <v>991</v>
      </c>
      <c r="M18" s="56">
        <f>'Пр 3 ведом'!N765</f>
        <v>227.2</v>
      </c>
      <c r="N18" s="56">
        <f>'Пр 3 ведом'!O765</f>
        <v>1218.2</v>
      </c>
      <c r="O18" s="56">
        <f>'Пр 3 ведом'!P765</f>
        <v>1198.8000000000002</v>
      </c>
      <c r="P18" s="338">
        <f t="shared" si="2"/>
        <v>0.9840748645542605</v>
      </c>
    </row>
    <row r="19" spans="1:16" s="308" customFormat="1" ht="45" customHeight="1">
      <c r="A19" s="58" t="s">
        <v>123</v>
      </c>
      <c r="B19" s="200" t="s">
        <v>12</v>
      </c>
      <c r="C19" s="59" t="s">
        <v>83</v>
      </c>
      <c r="D19" s="55" t="s">
        <v>325</v>
      </c>
      <c r="E19" s="55" t="s">
        <v>124</v>
      </c>
      <c r="F19" s="56">
        <f t="shared" si="5"/>
        <v>1239.8</v>
      </c>
      <c r="G19" s="56">
        <f t="shared" si="5"/>
        <v>0</v>
      </c>
      <c r="H19" s="56">
        <f t="shared" si="5"/>
        <v>1239.8</v>
      </c>
      <c r="I19" s="56">
        <f t="shared" si="5"/>
        <v>0</v>
      </c>
      <c r="J19" s="56">
        <f t="shared" si="5"/>
        <v>1239.8</v>
      </c>
      <c r="K19" s="56">
        <f t="shared" si="5"/>
        <v>0</v>
      </c>
      <c r="L19" s="56">
        <f>'Пр 3 ведом'!M766</f>
        <v>991</v>
      </c>
      <c r="M19" s="56">
        <f>'Пр 3 ведом'!N766</f>
        <v>227.2</v>
      </c>
      <c r="N19" s="56">
        <f>'Пр 3 ведом'!O766</f>
        <v>1218.2</v>
      </c>
      <c r="O19" s="56">
        <f>'Пр 3 ведом'!P766</f>
        <v>1198.8000000000002</v>
      </c>
      <c r="P19" s="338">
        <f t="shared" si="2"/>
        <v>0.9840748645542605</v>
      </c>
    </row>
    <row r="20" spans="1:16" s="204" customFormat="1" ht="23.25" customHeight="1">
      <c r="A20" s="58" t="s">
        <v>125</v>
      </c>
      <c r="B20" s="200" t="s">
        <v>12</v>
      </c>
      <c r="C20" s="59" t="s">
        <v>83</v>
      </c>
      <c r="D20" s="55" t="s">
        <v>325</v>
      </c>
      <c r="E20" s="55" t="s">
        <v>126</v>
      </c>
      <c r="F20" s="56">
        <f aca="true" t="shared" si="6" ref="F20:K20">F21+F23+F22</f>
        <v>1239.8</v>
      </c>
      <c r="G20" s="56">
        <f t="shared" si="6"/>
        <v>0</v>
      </c>
      <c r="H20" s="56">
        <f t="shared" si="6"/>
        <v>1239.8</v>
      </c>
      <c r="I20" s="56">
        <f t="shared" si="6"/>
        <v>0</v>
      </c>
      <c r="J20" s="56">
        <f t="shared" si="6"/>
        <v>1239.8</v>
      </c>
      <c r="K20" s="56">
        <f t="shared" si="6"/>
        <v>0</v>
      </c>
      <c r="L20" s="56">
        <f>'Пр 3 ведом'!M767</f>
        <v>991</v>
      </c>
      <c r="M20" s="56">
        <f>'Пр 3 ведом'!N767</f>
        <v>227.2</v>
      </c>
      <c r="N20" s="56">
        <f>'Пр 3 ведом'!O767</f>
        <v>1218.2</v>
      </c>
      <c r="O20" s="56">
        <f>'Пр 3 ведом'!P767</f>
        <v>1198.8000000000002</v>
      </c>
      <c r="P20" s="338">
        <f t="shared" si="2"/>
        <v>0.9840748645542605</v>
      </c>
    </row>
    <row r="21" spans="1:16" s="204" customFormat="1" ht="11.25" customHeight="1">
      <c r="A21" s="117" t="s">
        <v>416</v>
      </c>
      <c r="B21" s="200" t="s">
        <v>12</v>
      </c>
      <c r="C21" s="59" t="s">
        <v>83</v>
      </c>
      <c r="D21" s="55" t="s">
        <v>325</v>
      </c>
      <c r="E21" s="55" t="s">
        <v>128</v>
      </c>
      <c r="F21" s="56">
        <f>'Пр 3 ведом'!G768</f>
        <v>761</v>
      </c>
      <c r="G21" s="56">
        <f>'Пр 3 ведом'!H768</f>
        <v>0</v>
      </c>
      <c r="H21" s="56">
        <f>'Пр 3 ведом'!I768</f>
        <v>761</v>
      </c>
      <c r="I21" s="56">
        <f>'Пр 3 ведом'!J768</f>
        <v>0</v>
      </c>
      <c r="J21" s="56">
        <f>'Пр 3 ведом'!K768</f>
        <v>761</v>
      </c>
      <c r="K21" s="56">
        <f>'Пр 3 ведом'!L768</f>
        <v>0</v>
      </c>
      <c r="L21" s="56">
        <f>'Пр 3 ведом'!M768</f>
        <v>761</v>
      </c>
      <c r="M21" s="56">
        <f>'Пр 3 ведом'!N768</f>
        <v>170.2</v>
      </c>
      <c r="N21" s="56">
        <f>'Пр 3 ведом'!O768</f>
        <v>931.2</v>
      </c>
      <c r="O21" s="56">
        <f>'Пр 3 ведом'!P768</f>
        <v>931.2</v>
      </c>
      <c r="P21" s="338">
        <f t="shared" si="2"/>
        <v>1</v>
      </c>
    </row>
    <row r="22" spans="1:16" s="204" customFormat="1" ht="33.75" customHeight="1">
      <c r="A22" s="117" t="s">
        <v>417</v>
      </c>
      <c r="B22" s="200" t="s">
        <v>12</v>
      </c>
      <c r="C22" s="59" t="s">
        <v>83</v>
      </c>
      <c r="D22" s="55" t="s">
        <v>325</v>
      </c>
      <c r="E22" s="55">
        <v>129</v>
      </c>
      <c r="F22" s="56">
        <f>'Пр 3 ведом'!G769</f>
        <v>230</v>
      </c>
      <c r="G22" s="56">
        <f>'Пр 3 ведом'!H769</f>
        <v>0</v>
      </c>
      <c r="H22" s="56">
        <f>'Пр 3 ведом'!I769</f>
        <v>230</v>
      </c>
      <c r="I22" s="56">
        <f>'Пр 3 ведом'!J769</f>
        <v>0</v>
      </c>
      <c r="J22" s="56">
        <f>'Пр 3 ведом'!K769</f>
        <v>230</v>
      </c>
      <c r="K22" s="56">
        <f>'Пр 3 ведом'!L769</f>
        <v>0</v>
      </c>
      <c r="L22" s="56">
        <f>'Пр 3 ведом'!M769</f>
        <v>230</v>
      </c>
      <c r="M22" s="56">
        <f>'Пр 3 ведом'!N769</f>
        <v>57</v>
      </c>
      <c r="N22" s="56">
        <f>'Пр 3 ведом'!O769</f>
        <v>287</v>
      </c>
      <c r="O22" s="56">
        <f>'Пр 3 ведом'!P769</f>
        <v>267.6</v>
      </c>
      <c r="P22" s="338">
        <f t="shared" si="2"/>
        <v>0.9324041811846691</v>
      </c>
    </row>
    <row r="23" spans="1:16" s="204" customFormat="1" ht="22.5" customHeight="1" hidden="1">
      <c r="A23" s="117" t="s">
        <v>571</v>
      </c>
      <c r="B23" s="200" t="s">
        <v>12</v>
      </c>
      <c r="C23" s="59" t="s">
        <v>83</v>
      </c>
      <c r="D23" s="55" t="s">
        <v>327</v>
      </c>
      <c r="E23" s="55" t="s">
        <v>130</v>
      </c>
      <c r="F23" s="56">
        <f>'Пр 3 ведом'!G770</f>
        <v>248.8</v>
      </c>
      <c r="G23" s="56">
        <f>'Пр 3 ведом'!H770</f>
        <v>0</v>
      </c>
      <c r="H23" s="56">
        <f>'Пр 3 ведом'!I770</f>
        <v>248.8</v>
      </c>
      <c r="I23" s="56">
        <f>'Пр 3 ведом'!J770</f>
        <v>0</v>
      </c>
      <c r="J23" s="56">
        <f>'Пр 3 ведом'!K770</f>
        <v>248.8</v>
      </c>
      <c r="K23" s="56">
        <f>'Пр 3 ведом'!L770</f>
        <v>0</v>
      </c>
      <c r="L23" s="56">
        <f>'Пр 3 ведом'!M770</f>
        <v>248.8</v>
      </c>
      <c r="M23" s="56">
        <f>'Пр 3 ведом'!N770</f>
        <v>-248.8</v>
      </c>
      <c r="N23" s="56">
        <f>'Пр 3 ведом'!O770</f>
        <v>0</v>
      </c>
      <c r="O23" s="56">
        <f>'Пр 3 ведом'!P770</f>
        <v>0</v>
      </c>
      <c r="P23" s="338" t="e">
        <f t="shared" si="2"/>
        <v>#DIV/0!</v>
      </c>
    </row>
    <row r="24" spans="1:16" s="204" customFormat="1" ht="22.5" customHeight="1" hidden="1">
      <c r="A24" s="58" t="s">
        <v>418</v>
      </c>
      <c r="B24" s="200" t="s">
        <v>12</v>
      </c>
      <c r="C24" s="59" t="s">
        <v>83</v>
      </c>
      <c r="D24" s="55" t="s">
        <v>327</v>
      </c>
      <c r="E24" s="55" t="s">
        <v>131</v>
      </c>
      <c r="F24" s="56">
        <f aca="true" t="shared" si="7" ref="F24:K25">F25</f>
        <v>0</v>
      </c>
      <c r="G24" s="56">
        <f t="shared" si="7"/>
        <v>0</v>
      </c>
      <c r="H24" s="56">
        <f t="shared" si="7"/>
        <v>0</v>
      </c>
      <c r="I24" s="56">
        <f t="shared" si="7"/>
        <v>0</v>
      </c>
      <c r="J24" s="56">
        <f t="shared" si="7"/>
        <v>0</v>
      </c>
      <c r="K24" s="56">
        <f t="shared" si="7"/>
        <v>0</v>
      </c>
      <c r="L24" s="56">
        <f>'Пр 3 ведом'!M771</f>
        <v>0</v>
      </c>
      <c r="M24" s="56">
        <f>'Пр 3 ведом'!N771</f>
        <v>0</v>
      </c>
      <c r="N24" s="56">
        <f>'Пр 3 ведом'!O771</f>
        <v>0</v>
      </c>
      <c r="O24" s="56">
        <f>'Пр 3 ведом'!P771</f>
        <v>0</v>
      </c>
      <c r="P24" s="338" t="e">
        <f t="shared" si="2"/>
        <v>#DIV/0!</v>
      </c>
    </row>
    <row r="25" spans="1:16" s="204" customFormat="1" ht="22.5" customHeight="1" hidden="1">
      <c r="A25" s="128" t="s">
        <v>572</v>
      </c>
      <c r="B25" s="200" t="s">
        <v>12</v>
      </c>
      <c r="C25" s="59" t="s">
        <v>83</v>
      </c>
      <c r="D25" s="55" t="s">
        <v>327</v>
      </c>
      <c r="E25" s="55" t="s">
        <v>133</v>
      </c>
      <c r="F25" s="56">
        <f t="shared" si="7"/>
        <v>0</v>
      </c>
      <c r="G25" s="56">
        <f t="shared" si="7"/>
        <v>0</v>
      </c>
      <c r="H25" s="56">
        <f t="shared" si="7"/>
        <v>0</v>
      </c>
      <c r="I25" s="56">
        <f t="shared" si="7"/>
        <v>0</v>
      </c>
      <c r="J25" s="56">
        <f t="shared" si="7"/>
        <v>0</v>
      </c>
      <c r="K25" s="56">
        <f t="shared" si="7"/>
        <v>0</v>
      </c>
      <c r="L25" s="56">
        <f>'Пр 3 ведом'!M772</f>
        <v>0</v>
      </c>
      <c r="M25" s="56">
        <f>'Пр 3 ведом'!N772</f>
        <v>0</v>
      </c>
      <c r="N25" s="56">
        <f>'Пр 3 ведом'!O772</f>
        <v>0</v>
      </c>
      <c r="O25" s="56">
        <f>'Пр 3 ведом'!P772</f>
        <v>0</v>
      </c>
      <c r="P25" s="338" t="e">
        <f t="shared" si="2"/>
        <v>#DIV/0!</v>
      </c>
    </row>
    <row r="26" spans="1:16" s="204" customFormat="1" ht="24" customHeight="1" hidden="1">
      <c r="A26" s="128" t="s">
        <v>573</v>
      </c>
      <c r="B26" s="200" t="s">
        <v>12</v>
      </c>
      <c r="C26" s="59" t="s">
        <v>83</v>
      </c>
      <c r="D26" s="55" t="s">
        <v>327</v>
      </c>
      <c r="E26" s="55" t="s">
        <v>135</v>
      </c>
      <c r="F26" s="56">
        <f>'Пр 3 ведом'!G773</f>
        <v>0</v>
      </c>
      <c r="G26" s="56">
        <f>'Пр 3 ведом'!H773</f>
        <v>0</v>
      </c>
      <c r="H26" s="56">
        <f>'Пр 3 ведом'!I773</f>
        <v>0</v>
      </c>
      <c r="I26" s="56">
        <f>'Пр 3 ведом'!J773</f>
        <v>0</v>
      </c>
      <c r="J26" s="56">
        <f>'Пр 3 ведом'!K773</f>
        <v>0</v>
      </c>
      <c r="K26" s="56">
        <f>'Пр 3 ведом'!L773</f>
        <v>0</v>
      </c>
      <c r="L26" s="56">
        <f>'Пр 3 ведом'!M773</f>
        <v>0</v>
      </c>
      <c r="M26" s="56">
        <f>'Пр 3 ведом'!N773</f>
        <v>0</v>
      </c>
      <c r="N26" s="56">
        <f>'Пр 3 ведом'!O773</f>
        <v>0</v>
      </c>
      <c r="O26" s="56">
        <f>'Пр 3 ведом'!P773</f>
        <v>0</v>
      </c>
      <c r="P26" s="338" t="e">
        <f t="shared" si="2"/>
        <v>#DIV/0!</v>
      </c>
    </row>
    <row r="27" spans="1:16" s="204" customFormat="1" ht="33.75" customHeight="1">
      <c r="A27" s="114" t="s">
        <v>13</v>
      </c>
      <c r="B27" s="310" t="s">
        <v>12</v>
      </c>
      <c r="C27" s="87" t="s">
        <v>14</v>
      </c>
      <c r="D27" s="86" t="s">
        <v>9</v>
      </c>
      <c r="E27" s="86" t="s">
        <v>10</v>
      </c>
      <c r="F27" s="119">
        <f aca="true" t="shared" si="8" ref="F27:K27">F28</f>
        <v>554.1</v>
      </c>
      <c r="G27" s="119">
        <f t="shared" si="8"/>
        <v>-1.4432899320127035E-15</v>
      </c>
      <c r="H27" s="119">
        <f t="shared" si="8"/>
        <v>554.1</v>
      </c>
      <c r="I27" s="119">
        <f t="shared" si="8"/>
        <v>0</v>
      </c>
      <c r="J27" s="119">
        <f t="shared" si="8"/>
        <v>554.1</v>
      </c>
      <c r="K27" s="119">
        <f t="shared" si="8"/>
        <v>0</v>
      </c>
      <c r="L27" s="119">
        <f>'Пр 3 ведом'!M774</f>
        <v>554.1</v>
      </c>
      <c r="M27" s="119">
        <f>'Пр 3 ведом'!N774</f>
        <v>175.60000000000002</v>
      </c>
      <c r="N27" s="119">
        <f>'Пр 3 ведом'!O774</f>
        <v>729.7</v>
      </c>
      <c r="O27" s="119">
        <f>'Пр 3 ведом'!P774</f>
        <v>716.5</v>
      </c>
      <c r="P27" s="338">
        <f t="shared" si="2"/>
        <v>0.9819103741263532</v>
      </c>
    </row>
    <row r="28" spans="1:16" s="204" customFormat="1" ht="16.5" customHeight="1">
      <c r="A28" s="58" t="s">
        <v>329</v>
      </c>
      <c r="B28" s="200" t="s">
        <v>12</v>
      </c>
      <c r="C28" s="59" t="s">
        <v>14</v>
      </c>
      <c r="D28" s="55" t="s">
        <v>328</v>
      </c>
      <c r="E28" s="55" t="s">
        <v>10</v>
      </c>
      <c r="F28" s="56">
        <f aca="true" t="shared" si="9" ref="F28:K28">F29+F34</f>
        <v>554.1</v>
      </c>
      <c r="G28" s="56">
        <f t="shared" si="9"/>
        <v>-1.4432899320127035E-15</v>
      </c>
      <c r="H28" s="56">
        <f t="shared" si="9"/>
        <v>554.1</v>
      </c>
      <c r="I28" s="56">
        <f t="shared" si="9"/>
        <v>0</v>
      </c>
      <c r="J28" s="56">
        <f t="shared" si="9"/>
        <v>554.1</v>
      </c>
      <c r="K28" s="56">
        <f t="shared" si="9"/>
        <v>0</v>
      </c>
      <c r="L28" s="56">
        <f>'Пр 3 ведом'!M775</f>
        <v>554.1</v>
      </c>
      <c r="M28" s="56">
        <f>'Пр 3 ведом'!N775</f>
        <v>175.60000000000002</v>
      </c>
      <c r="N28" s="56">
        <f>'Пр 3 ведом'!O775</f>
        <v>729.7</v>
      </c>
      <c r="O28" s="56">
        <f>'Пр 3 ведом'!P775</f>
        <v>716.5</v>
      </c>
      <c r="P28" s="338">
        <f t="shared" si="2"/>
        <v>0.9819103741263532</v>
      </c>
    </row>
    <row r="29" spans="1:16" s="204" customFormat="1" ht="45">
      <c r="A29" s="58" t="s">
        <v>123</v>
      </c>
      <c r="B29" s="200" t="s">
        <v>12</v>
      </c>
      <c r="C29" s="59" t="s">
        <v>14</v>
      </c>
      <c r="D29" s="55" t="s">
        <v>330</v>
      </c>
      <c r="E29" s="55" t="s">
        <v>124</v>
      </c>
      <c r="F29" s="56">
        <f aca="true" t="shared" si="10" ref="F29:K29">F30</f>
        <v>449.2</v>
      </c>
      <c r="G29" s="56">
        <f t="shared" si="10"/>
        <v>0.6</v>
      </c>
      <c r="H29" s="56">
        <f t="shared" si="10"/>
        <v>449.8</v>
      </c>
      <c r="I29" s="56">
        <f t="shared" si="10"/>
        <v>0</v>
      </c>
      <c r="J29" s="56">
        <f t="shared" si="10"/>
        <v>449.8</v>
      </c>
      <c r="K29" s="56">
        <f t="shared" si="10"/>
        <v>0</v>
      </c>
      <c r="L29" s="56">
        <f>'Пр 3 ведом'!M776</f>
        <v>449.8</v>
      </c>
      <c r="M29" s="56">
        <f>'Пр 3 ведом'!N776</f>
        <v>211.90000000000003</v>
      </c>
      <c r="N29" s="56">
        <f>'Пр 3 ведом'!O776</f>
        <v>661.7</v>
      </c>
      <c r="O29" s="56">
        <f>'Пр 3 ведом'!P776</f>
        <v>648.5</v>
      </c>
      <c r="P29" s="338">
        <f t="shared" si="2"/>
        <v>0.9800513828018739</v>
      </c>
    </row>
    <row r="30" spans="1:16" s="204" customFormat="1" ht="21.75" customHeight="1">
      <c r="A30" s="58" t="s">
        <v>125</v>
      </c>
      <c r="B30" s="200" t="s">
        <v>12</v>
      </c>
      <c r="C30" s="59" t="s">
        <v>14</v>
      </c>
      <c r="D30" s="55" t="s">
        <v>330</v>
      </c>
      <c r="E30" s="55" t="s">
        <v>126</v>
      </c>
      <c r="F30" s="56">
        <f aca="true" t="shared" si="11" ref="F30:K30">F31+F33+F32</f>
        <v>449.2</v>
      </c>
      <c r="G30" s="56">
        <f t="shared" si="11"/>
        <v>0.6</v>
      </c>
      <c r="H30" s="56">
        <f t="shared" si="11"/>
        <v>449.8</v>
      </c>
      <c r="I30" s="56">
        <f t="shared" si="11"/>
        <v>0</v>
      </c>
      <c r="J30" s="56">
        <f t="shared" si="11"/>
        <v>449.8</v>
      </c>
      <c r="K30" s="56">
        <f t="shared" si="11"/>
        <v>0</v>
      </c>
      <c r="L30" s="56">
        <f>'Пр 3 ведом'!M777</f>
        <v>449.8</v>
      </c>
      <c r="M30" s="56">
        <f>'Пр 3 ведом'!N777</f>
        <v>211.90000000000003</v>
      </c>
      <c r="N30" s="56">
        <f>'Пр 3 ведом'!O777</f>
        <v>661.7</v>
      </c>
      <c r="O30" s="56">
        <f>'Пр 3 ведом'!P777</f>
        <v>648.5</v>
      </c>
      <c r="P30" s="338">
        <f t="shared" si="2"/>
        <v>0.9800513828018739</v>
      </c>
    </row>
    <row r="31" spans="1:16" s="204" customFormat="1" ht="14.25" customHeight="1">
      <c r="A31" s="117" t="s">
        <v>416</v>
      </c>
      <c r="B31" s="200" t="s">
        <v>12</v>
      </c>
      <c r="C31" s="59" t="s">
        <v>14</v>
      </c>
      <c r="D31" s="55" t="s">
        <v>330</v>
      </c>
      <c r="E31" s="55" t="s">
        <v>128</v>
      </c>
      <c r="F31" s="56">
        <f>'Пр 3 ведом'!G778</f>
        <v>343</v>
      </c>
      <c r="G31" s="56">
        <f>'Пр 3 ведом'!H778</f>
        <v>0</v>
      </c>
      <c r="H31" s="56">
        <f>'Пр 3 ведом'!I778</f>
        <v>343</v>
      </c>
      <c r="I31" s="56">
        <f>'Пр 3 ведом'!J778</f>
        <v>0</v>
      </c>
      <c r="J31" s="56">
        <f>'Пр 3 ведом'!K778</f>
        <v>343</v>
      </c>
      <c r="K31" s="56">
        <f>'Пр 3 ведом'!L778</f>
        <v>0</v>
      </c>
      <c r="L31" s="56">
        <f>'Пр 3 ведом'!M778</f>
        <v>343</v>
      </c>
      <c r="M31" s="56">
        <f>'Пр 3 ведом'!N778</f>
        <v>155.3</v>
      </c>
      <c r="N31" s="56">
        <f>'Пр 3 ведом'!O778</f>
        <v>498.3</v>
      </c>
      <c r="O31" s="56">
        <f>'Пр 3 ведом'!P778</f>
        <v>498.3</v>
      </c>
      <c r="P31" s="338">
        <f t="shared" si="2"/>
        <v>1</v>
      </c>
    </row>
    <row r="32" spans="1:16" s="204" customFormat="1" ht="36" customHeight="1">
      <c r="A32" s="117" t="s">
        <v>417</v>
      </c>
      <c r="B32" s="200" t="s">
        <v>12</v>
      </c>
      <c r="C32" s="59" t="s">
        <v>14</v>
      </c>
      <c r="D32" s="55" t="s">
        <v>330</v>
      </c>
      <c r="E32" s="55">
        <v>129</v>
      </c>
      <c r="F32" s="56">
        <f>'Пр 3 ведом'!G779</f>
        <v>104</v>
      </c>
      <c r="G32" s="56">
        <f>'Пр 3 ведом'!H779</f>
        <v>0</v>
      </c>
      <c r="H32" s="56">
        <f>'Пр 3 ведом'!I779</f>
        <v>104</v>
      </c>
      <c r="I32" s="56">
        <f>'Пр 3 ведом'!J779</f>
        <v>0</v>
      </c>
      <c r="J32" s="56">
        <f>'Пр 3 ведом'!K779</f>
        <v>104</v>
      </c>
      <c r="K32" s="56">
        <f>'Пр 3 ведом'!L779</f>
        <v>0</v>
      </c>
      <c r="L32" s="56">
        <f>'Пр 3 ведом'!M779</f>
        <v>104</v>
      </c>
      <c r="M32" s="56">
        <f>'Пр 3 ведом'!N779</f>
        <v>47.7</v>
      </c>
      <c r="N32" s="56">
        <f>'Пр 3 ведом'!O779</f>
        <v>151.7</v>
      </c>
      <c r="O32" s="56">
        <f>'Пр 3 ведом'!P779</f>
        <v>138.5</v>
      </c>
      <c r="P32" s="338">
        <f t="shared" si="2"/>
        <v>0.912986156888596</v>
      </c>
    </row>
    <row r="33" spans="1:16" s="204" customFormat="1" ht="21.75" customHeight="1">
      <c r="A33" s="117" t="s">
        <v>571</v>
      </c>
      <c r="B33" s="200" t="s">
        <v>12</v>
      </c>
      <c r="C33" s="59" t="s">
        <v>14</v>
      </c>
      <c r="D33" s="55" t="s">
        <v>331</v>
      </c>
      <c r="E33" s="55" t="s">
        <v>130</v>
      </c>
      <c r="F33" s="56">
        <f>'Пр 3 ведом'!G780</f>
        <v>2.2</v>
      </c>
      <c r="G33" s="56">
        <f>'Пр 3 ведом'!H780</f>
        <v>0.6</v>
      </c>
      <c r="H33" s="56">
        <f>'Пр 3 ведом'!I780</f>
        <v>2.8000000000000003</v>
      </c>
      <c r="I33" s="56">
        <f>'Пр 3 ведом'!J780</f>
        <v>0</v>
      </c>
      <c r="J33" s="56">
        <f>'Пр 3 ведом'!K780</f>
        <v>2.8000000000000003</v>
      </c>
      <c r="K33" s="56">
        <f>'Пр 3 ведом'!L780</f>
        <v>0</v>
      </c>
      <c r="L33" s="56">
        <f>'Пр 3 ведом'!M780</f>
        <v>2.8000000000000003</v>
      </c>
      <c r="M33" s="56">
        <f>'Пр 3 ведом'!N780</f>
        <v>8.9</v>
      </c>
      <c r="N33" s="56">
        <f>'Пр 3 ведом'!O780</f>
        <v>11.700000000000001</v>
      </c>
      <c r="O33" s="56">
        <f>'Пр 3 ведом'!P780</f>
        <v>11.7</v>
      </c>
      <c r="P33" s="338">
        <f t="shared" si="2"/>
        <v>0.9999999999999999</v>
      </c>
    </row>
    <row r="34" spans="1:16" s="204" customFormat="1" ht="21.75" customHeight="1">
      <c r="A34" s="58" t="s">
        <v>418</v>
      </c>
      <c r="B34" s="200" t="s">
        <v>12</v>
      </c>
      <c r="C34" s="59" t="s">
        <v>14</v>
      </c>
      <c r="D34" s="55" t="s">
        <v>331</v>
      </c>
      <c r="E34" s="55" t="s">
        <v>131</v>
      </c>
      <c r="F34" s="56">
        <f aca="true" t="shared" si="12" ref="F34:K34">F35</f>
        <v>104.9</v>
      </c>
      <c r="G34" s="56">
        <f t="shared" si="12"/>
        <v>-0.6000000000000014</v>
      </c>
      <c r="H34" s="56">
        <f t="shared" si="12"/>
        <v>104.30000000000001</v>
      </c>
      <c r="I34" s="56">
        <f t="shared" si="12"/>
        <v>0</v>
      </c>
      <c r="J34" s="56">
        <f t="shared" si="12"/>
        <v>104.30000000000001</v>
      </c>
      <c r="K34" s="56">
        <f t="shared" si="12"/>
        <v>0</v>
      </c>
      <c r="L34" s="56">
        <f>'Пр 3 ведом'!M781</f>
        <v>104.30000000000001</v>
      </c>
      <c r="M34" s="56">
        <f>'Пр 3 ведом'!N781</f>
        <v>-36.3</v>
      </c>
      <c r="N34" s="56">
        <f>'Пр 3 ведом'!O781</f>
        <v>68</v>
      </c>
      <c r="O34" s="56">
        <f>'Пр 3 ведом'!P781</f>
        <v>68</v>
      </c>
      <c r="P34" s="338">
        <f t="shared" si="2"/>
        <v>1</v>
      </c>
    </row>
    <row r="35" spans="1:16" s="204" customFormat="1" ht="27" customHeight="1">
      <c r="A35" s="128" t="s">
        <v>572</v>
      </c>
      <c r="B35" s="200" t="s">
        <v>12</v>
      </c>
      <c r="C35" s="59" t="s">
        <v>14</v>
      </c>
      <c r="D35" s="55" t="s">
        <v>331</v>
      </c>
      <c r="E35" s="55" t="s">
        <v>133</v>
      </c>
      <c r="F35" s="56">
        <f aca="true" t="shared" si="13" ref="F35:K35">F37+F36</f>
        <v>104.9</v>
      </c>
      <c r="G35" s="56">
        <f t="shared" si="13"/>
        <v>-0.6000000000000014</v>
      </c>
      <c r="H35" s="56">
        <f t="shared" si="13"/>
        <v>104.30000000000001</v>
      </c>
      <c r="I35" s="56">
        <f t="shared" si="13"/>
        <v>0</v>
      </c>
      <c r="J35" s="56">
        <f t="shared" si="13"/>
        <v>104.30000000000001</v>
      </c>
      <c r="K35" s="56">
        <f t="shared" si="13"/>
        <v>0</v>
      </c>
      <c r="L35" s="56">
        <f>'Пр 3 ведом'!M782</f>
        <v>104.30000000000001</v>
      </c>
      <c r="M35" s="56">
        <f>'Пр 3 ведом'!N782</f>
        <v>-36.3</v>
      </c>
      <c r="N35" s="56">
        <f>'Пр 3 ведом'!O782</f>
        <v>68</v>
      </c>
      <c r="O35" s="56">
        <f>'Пр 3 ведом'!P782</f>
        <v>68</v>
      </c>
      <c r="P35" s="338">
        <f t="shared" si="2"/>
        <v>1</v>
      </c>
    </row>
    <row r="36" spans="1:16" s="204" customFormat="1" ht="22.5">
      <c r="A36" s="128" t="s">
        <v>587</v>
      </c>
      <c r="B36" s="55" t="s">
        <v>12</v>
      </c>
      <c r="C36" s="59" t="s">
        <v>14</v>
      </c>
      <c r="D36" s="55" t="s">
        <v>331</v>
      </c>
      <c r="E36" s="55">
        <v>242</v>
      </c>
      <c r="F36" s="56">
        <f>'Пр 3 ведом'!G783</f>
        <v>0</v>
      </c>
      <c r="G36" s="56">
        <f>'Пр 3 ведом'!H783</f>
        <v>19.4</v>
      </c>
      <c r="H36" s="56">
        <f>'Пр 3 ведом'!I783</f>
        <v>19.4</v>
      </c>
      <c r="I36" s="56">
        <f>'Пр 3 ведом'!J783</f>
        <v>0</v>
      </c>
      <c r="J36" s="56">
        <f>'Пр 3 ведом'!K783</f>
        <v>19.4</v>
      </c>
      <c r="K36" s="56">
        <f>'Пр 3 ведом'!L783</f>
        <v>0</v>
      </c>
      <c r="L36" s="56">
        <f>'Пр 3 ведом'!M783</f>
        <v>19.4</v>
      </c>
      <c r="M36" s="56">
        <f>'Пр 3 ведом'!N783</f>
        <v>-16.1</v>
      </c>
      <c r="N36" s="56">
        <f>'Пр 3 ведом'!O783</f>
        <v>3.299999999999997</v>
      </c>
      <c r="O36" s="56">
        <f>'Пр 3 ведом'!P783</f>
        <v>3.3</v>
      </c>
      <c r="P36" s="338">
        <f t="shared" si="2"/>
        <v>1.0000000000000009</v>
      </c>
    </row>
    <row r="37" spans="1:16" s="204" customFormat="1" ht="27" customHeight="1">
      <c r="A37" s="128" t="s">
        <v>573</v>
      </c>
      <c r="B37" s="200" t="s">
        <v>12</v>
      </c>
      <c r="C37" s="59" t="s">
        <v>14</v>
      </c>
      <c r="D37" s="55" t="s">
        <v>331</v>
      </c>
      <c r="E37" s="55" t="s">
        <v>135</v>
      </c>
      <c r="F37" s="56">
        <f>'Пр 3 ведом'!G784</f>
        <v>104.9</v>
      </c>
      <c r="G37" s="56">
        <f>'Пр 3 ведом'!H784</f>
        <v>-20</v>
      </c>
      <c r="H37" s="56">
        <f>'Пр 3 ведом'!I784</f>
        <v>84.9</v>
      </c>
      <c r="I37" s="56">
        <f>'Пр 3 ведом'!J784</f>
        <v>0</v>
      </c>
      <c r="J37" s="56">
        <f>'Пр 3 ведом'!K784</f>
        <v>84.9</v>
      </c>
      <c r="K37" s="56">
        <f>'Пр 3 ведом'!L784</f>
        <v>0</v>
      </c>
      <c r="L37" s="56">
        <f>'Пр 3 ведом'!M784</f>
        <v>84.9</v>
      </c>
      <c r="M37" s="56">
        <f>'Пр 3 ведом'!N784</f>
        <v>-20.2</v>
      </c>
      <c r="N37" s="56">
        <f>'Пр 3 ведом'!O784</f>
        <v>64.7</v>
      </c>
      <c r="O37" s="56">
        <f>'Пр 3 ведом'!P784</f>
        <v>64.7</v>
      </c>
      <c r="P37" s="338">
        <f t="shared" si="2"/>
        <v>1</v>
      </c>
    </row>
    <row r="38" spans="1:16" s="204" customFormat="1" ht="31.5" customHeight="1">
      <c r="A38" s="114" t="s">
        <v>178</v>
      </c>
      <c r="B38" s="310" t="s">
        <v>12</v>
      </c>
      <c r="C38" s="87" t="s">
        <v>15</v>
      </c>
      <c r="D38" s="86"/>
      <c r="E38" s="86"/>
      <c r="F38" s="119" t="e">
        <f aca="true" t="shared" si="14" ref="F38:K38">F48+F39</f>
        <v>#REF!</v>
      </c>
      <c r="G38" s="119" t="e">
        <f t="shared" si="14"/>
        <v>#REF!</v>
      </c>
      <c r="H38" s="119" t="e">
        <f t="shared" si="14"/>
        <v>#REF!</v>
      </c>
      <c r="I38" s="119" t="e">
        <f t="shared" si="14"/>
        <v>#REF!</v>
      </c>
      <c r="J38" s="119" t="e">
        <f t="shared" si="14"/>
        <v>#REF!</v>
      </c>
      <c r="K38" s="119" t="e">
        <f t="shared" si="14"/>
        <v>#REF!</v>
      </c>
      <c r="L38" s="119">
        <f>'Пр 3 ведом'!M434</f>
        <v>15203</v>
      </c>
      <c r="M38" s="119">
        <f>'Пр 3 ведом'!N434</f>
        <v>2322.3999999999996</v>
      </c>
      <c r="N38" s="119">
        <f>'Пр 3 ведом'!O434</f>
        <v>17525.4</v>
      </c>
      <c r="O38" s="119">
        <f>'Пр 3 ведом'!P434</f>
        <v>17436.800000000003</v>
      </c>
      <c r="P38" s="338">
        <f t="shared" si="2"/>
        <v>0.994944480582469</v>
      </c>
    </row>
    <row r="39" spans="1:16" s="204" customFormat="1" ht="12" customHeight="1">
      <c r="A39" s="117" t="s">
        <v>420</v>
      </c>
      <c r="B39" s="200" t="s">
        <v>12</v>
      </c>
      <c r="C39" s="59" t="s">
        <v>15</v>
      </c>
      <c r="D39" s="55" t="s">
        <v>310</v>
      </c>
      <c r="E39" s="55" t="s">
        <v>10</v>
      </c>
      <c r="F39" s="56" t="e">
        <f aca="true" t="shared" si="15" ref="F39:K39">F40+F45+F44</f>
        <v>#REF!</v>
      </c>
      <c r="G39" s="56" t="e">
        <f t="shared" si="15"/>
        <v>#REF!</v>
      </c>
      <c r="H39" s="56" t="e">
        <f t="shared" si="15"/>
        <v>#REF!</v>
      </c>
      <c r="I39" s="56" t="e">
        <f t="shared" si="15"/>
        <v>#REF!</v>
      </c>
      <c r="J39" s="56" t="e">
        <f t="shared" si="15"/>
        <v>#REF!</v>
      </c>
      <c r="K39" s="56" t="e">
        <f t="shared" si="15"/>
        <v>#REF!</v>
      </c>
      <c r="L39" s="56">
        <f>'Пр 3 ведом'!M435</f>
        <v>957</v>
      </c>
      <c r="M39" s="56">
        <f>'Пр 3 ведом'!N435</f>
        <v>284.3</v>
      </c>
      <c r="N39" s="56">
        <f>'Пр 3 ведом'!O435</f>
        <v>1241.3</v>
      </c>
      <c r="O39" s="56">
        <f>'Пр 3 ведом'!P435</f>
        <v>1241.3</v>
      </c>
      <c r="P39" s="338">
        <f t="shared" si="2"/>
        <v>1</v>
      </c>
    </row>
    <row r="40" spans="1:16" s="204" customFormat="1" ht="45" customHeight="1">
      <c r="A40" s="58" t="s">
        <v>123</v>
      </c>
      <c r="B40" s="200" t="s">
        <v>12</v>
      </c>
      <c r="C40" s="59" t="s">
        <v>15</v>
      </c>
      <c r="D40" s="55" t="s">
        <v>311</v>
      </c>
      <c r="E40" s="55" t="s">
        <v>124</v>
      </c>
      <c r="F40" s="56">
        <f aca="true" t="shared" si="16" ref="F40:K40">SUM(F41)</f>
        <v>957</v>
      </c>
      <c r="G40" s="56">
        <f t="shared" si="16"/>
        <v>0</v>
      </c>
      <c r="H40" s="56">
        <f t="shared" si="16"/>
        <v>957</v>
      </c>
      <c r="I40" s="56">
        <f t="shared" si="16"/>
        <v>0</v>
      </c>
      <c r="J40" s="56">
        <f t="shared" si="16"/>
        <v>957</v>
      </c>
      <c r="K40" s="56">
        <f t="shared" si="16"/>
        <v>0</v>
      </c>
      <c r="L40" s="56">
        <f>'Пр 3 ведом'!M436</f>
        <v>957</v>
      </c>
      <c r="M40" s="56">
        <f>'Пр 3 ведом'!N436</f>
        <v>284.3</v>
      </c>
      <c r="N40" s="56">
        <f>'Пр 3 ведом'!O436</f>
        <v>1241.3</v>
      </c>
      <c r="O40" s="56">
        <f>'Пр 3 ведом'!P436</f>
        <v>1241.3</v>
      </c>
      <c r="P40" s="338">
        <f t="shared" si="2"/>
        <v>1</v>
      </c>
    </row>
    <row r="41" spans="1:16" s="204" customFormat="1" ht="24" customHeight="1">
      <c r="A41" s="58" t="s">
        <v>125</v>
      </c>
      <c r="B41" s="200" t="s">
        <v>12</v>
      </c>
      <c r="C41" s="59" t="s">
        <v>15</v>
      </c>
      <c r="D41" s="55" t="s">
        <v>311</v>
      </c>
      <c r="E41" s="55" t="s">
        <v>126</v>
      </c>
      <c r="F41" s="56">
        <f aca="true" t="shared" si="17" ref="F41:K41">SUM(F42:F43)</f>
        <v>957</v>
      </c>
      <c r="G41" s="56">
        <f t="shared" si="17"/>
        <v>0</v>
      </c>
      <c r="H41" s="56">
        <f t="shared" si="17"/>
        <v>957</v>
      </c>
      <c r="I41" s="56">
        <f t="shared" si="17"/>
        <v>0</v>
      </c>
      <c r="J41" s="56">
        <f t="shared" si="17"/>
        <v>957</v>
      </c>
      <c r="K41" s="56">
        <f t="shared" si="17"/>
        <v>0</v>
      </c>
      <c r="L41" s="56">
        <f>'Пр 3 ведом'!M437</f>
        <v>957</v>
      </c>
      <c r="M41" s="56">
        <f>'Пр 3 ведом'!N437</f>
        <v>284.3</v>
      </c>
      <c r="N41" s="56">
        <f>'Пр 3 ведом'!O437</f>
        <v>1241.3</v>
      </c>
      <c r="O41" s="56">
        <f>'Пр 3 ведом'!P437</f>
        <v>1241.3</v>
      </c>
      <c r="P41" s="338">
        <f t="shared" si="2"/>
        <v>1</v>
      </c>
    </row>
    <row r="42" spans="1:16" s="204" customFormat="1" ht="15" customHeight="1">
      <c r="A42" s="117" t="s">
        <v>416</v>
      </c>
      <c r="B42" s="200" t="s">
        <v>12</v>
      </c>
      <c r="C42" s="59" t="s">
        <v>15</v>
      </c>
      <c r="D42" s="55" t="s">
        <v>311</v>
      </c>
      <c r="E42" s="55" t="s">
        <v>128</v>
      </c>
      <c r="F42" s="56">
        <f>'Пр 3 ведом'!G438</f>
        <v>735</v>
      </c>
      <c r="G42" s="56">
        <f>'Пр 3 ведом'!H438</f>
        <v>0</v>
      </c>
      <c r="H42" s="56">
        <f>'Пр 3 ведом'!I438</f>
        <v>735</v>
      </c>
      <c r="I42" s="56">
        <f>'Пр 3 ведом'!J438</f>
        <v>0</v>
      </c>
      <c r="J42" s="56">
        <f>'Пр 3 ведом'!K438</f>
        <v>735</v>
      </c>
      <c r="K42" s="56">
        <f>'Пр 3 ведом'!L438</f>
        <v>0</v>
      </c>
      <c r="L42" s="56">
        <f>'Пр 3 ведом'!M438</f>
        <v>735</v>
      </c>
      <c r="M42" s="56">
        <f>'Пр 3 ведом'!N438</f>
        <v>209.3</v>
      </c>
      <c r="N42" s="56">
        <f>'Пр 3 ведом'!O438</f>
        <v>944.3</v>
      </c>
      <c r="O42" s="56">
        <f>'Пр 3 ведом'!P438</f>
        <v>944.3</v>
      </c>
      <c r="P42" s="338">
        <f t="shared" si="2"/>
        <v>1</v>
      </c>
    </row>
    <row r="43" spans="1:16" s="204" customFormat="1" ht="31.5" customHeight="1">
      <c r="A43" s="117" t="s">
        <v>417</v>
      </c>
      <c r="B43" s="200" t="s">
        <v>12</v>
      </c>
      <c r="C43" s="59" t="s">
        <v>15</v>
      </c>
      <c r="D43" s="55" t="s">
        <v>311</v>
      </c>
      <c r="E43" s="55">
        <v>129</v>
      </c>
      <c r="F43" s="56">
        <f>'Пр 3 ведом'!G439</f>
        <v>222</v>
      </c>
      <c r="G43" s="56">
        <f>'Пр 3 ведом'!H439</f>
        <v>0</v>
      </c>
      <c r="H43" s="56">
        <f>'Пр 3 ведом'!I439</f>
        <v>222</v>
      </c>
      <c r="I43" s="56">
        <f>'Пр 3 ведом'!J439</f>
        <v>0</v>
      </c>
      <c r="J43" s="56">
        <f>'Пр 3 ведом'!K439</f>
        <v>222</v>
      </c>
      <c r="K43" s="56">
        <f>'Пр 3 ведом'!L439</f>
        <v>0</v>
      </c>
      <c r="L43" s="56">
        <f>'Пр 3 ведом'!M439</f>
        <v>222</v>
      </c>
      <c r="M43" s="56">
        <f>'Пр 3 ведом'!N439</f>
        <v>75</v>
      </c>
      <c r="N43" s="56">
        <f>'Пр 3 ведом'!O439</f>
        <v>297</v>
      </c>
      <c r="O43" s="56">
        <f>'Пр 3 ведом'!P439</f>
        <v>297</v>
      </c>
      <c r="P43" s="338">
        <f t="shared" si="2"/>
        <v>1</v>
      </c>
    </row>
    <row r="44" spans="1:16" s="204" customFormat="1" ht="21.75" customHeight="1" hidden="1">
      <c r="A44" s="117" t="s">
        <v>571</v>
      </c>
      <c r="B44" s="200" t="s">
        <v>12</v>
      </c>
      <c r="C44" s="59" t="s">
        <v>15</v>
      </c>
      <c r="D44" s="55" t="s">
        <v>312</v>
      </c>
      <c r="E44" s="55">
        <v>122</v>
      </c>
      <c r="F44" s="56">
        <f>'Пр 3 ведом'!G440</f>
        <v>0</v>
      </c>
      <c r="G44" s="56">
        <f>'Пр 3 ведом'!H440</f>
        <v>0</v>
      </c>
      <c r="H44" s="56">
        <f>'Пр 3 ведом'!I440</f>
        <v>0</v>
      </c>
      <c r="I44" s="56">
        <f>'Пр 3 ведом'!J440</f>
        <v>0</v>
      </c>
      <c r="J44" s="56">
        <f>'Пр 3 ведом'!K440</f>
        <v>0</v>
      </c>
      <c r="K44" s="56">
        <f>'Пр 3 ведом'!L440</f>
        <v>0</v>
      </c>
      <c r="L44" s="56">
        <f>'Пр 3 ведом'!M440</f>
        <v>0</v>
      </c>
      <c r="M44" s="56">
        <f>'Пр 3 ведом'!N440</f>
        <v>0</v>
      </c>
      <c r="N44" s="56">
        <f>'Пр 3 ведом'!O440</f>
        <v>0</v>
      </c>
      <c r="O44" s="56">
        <f>'Пр 3 ведом'!P440</f>
        <v>0</v>
      </c>
      <c r="P44" s="338" t="e">
        <f t="shared" si="2"/>
        <v>#DIV/0!</v>
      </c>
    </row>
    <row r="45" spans="1:16" s="204" customFormat="1" ht="21.75" customHeight="1" hidden="1">
      <c r="A45" s="58" t="s">
        <v>418</v>
      </c>
      <c r="B45" s="200" t="s">
        <v>12</v>
      </c>
      <c r="C45" s="59" t="s">
        <v>15</v>
      </c>
      <c r="D45" s="55" t="s">
        <v>312</v>
      </c>
      <c r="E45" s="55" t="s">
        <v>131</v>
      </c>
      <c r="F45" s="56" t="e">
        <f aca="true" t="shared" si="18" ref="F45:K45">F46</f>
        <v>#REF!</v>
      </c>
      <c r="G45" s="56" t="e">
        <f t="shared" si="18"/>
        <v>#REF!</v>
      </c>
      <c r="H45" s="56" t="e">
        <f t="shared" si="18"/>
        <v>#REF!</v>
      </c>
      <c r="I45" s="56" t="e">
        <f t="shared" si="18"/>
        <v>#REF!</v>
      </c>
      <c r="J45" s="56" t="e">
        <f t="shared" si="18"/>
        <v>#REF!</v>
      </c>
      <c r="K45" s="56" t="e">
        <f t="shared" si="18"/>
        <v>#REF!</v>
      </c>
      <c r="L45" s="56">
        <f>'Пр 3 ведом'!M441</f>
        <v>0</v>
      </c>
      <c r="M45" s="56">
        <f>'Пр 3 ведом'!N441</f>
        <v>0</v>
      </c>
      <c r="N45" s="56">
        <f>'Пр 3 ведом'!O441</f>
        <v>0</v>
      </c>
      <c r="O45" s="56">
        <f>'Пр 3 ведом'!P441</f>
        <v>0</v>
      </c>
      <c r="P45" s="338" t="e">
        <f t="shared" si="2"/>
        <v>#DIV/0!</v>
      </c>
    </row>
    <row r="46" spans="1:16" s="204" customFormat="1" ht="21.75" customHeight="1" hidden="1">
      <c r="A46" s="128" t="s">
        <v>572</v>
      </c>
      <c r="B46" s="200" t="s">
        <v>12</v>
      </c>
      <c r="C46" s="59" t="s">
        <v>15</v>
      </c>
      <c r="D46" s="55" t="s">
        <v>312</v>
      </c>
      <c r="E46" s="55" t="s">
        <v>133</v>
      </c>
      <c r="F46" s="56" t="e">
        <f>F47+#REF!</f>
        <v>#REF!</v>
      </c>
      <c r="G46" s="56" t="e">
        <f>G47+#REF!</f>
        <v>#REF!</v>
      </c>
      <c r="H46" s="56" t="e">
        <f>H47+#REF!</f>
        <v>#REF!</v>
      </c>
      <c r="I46" s="56" t="e">
        <f>I47+#REF!</f>
        <v>#REF!</v>
      </c>
      <c r="J46" s="56" t="e">
        <f>J47+#REF!</f>
        <v>#REF!</v>
      </c>
      <c r="K46" s="56" t="e">
        <f>K47+#REF!</f>
        <v>#REF!</v>
      </c>
      <c r="L46" s="56">
        <f>'Пр 3 ведом'!M442</f>
        <v>0</v>
      </c>
      <c r="M46" s="56">
        <f>'Пр 3 ведом'!N442</f>
        <v>0</v>
      </c>
      <c r="N46" s="56">
        <f>'Пр 3 ведом'!O442</f>
        <v>0</v>
      </c>
      <c r="O46" s="56">
        <f>'Пр 3 ведом'!P442</f>
        <v>0</v>
      </c>
      <c r="P46" s="338" t="e">
        <f t="shared" si="2"/>
        <v>#DIV/0!</v>
      </c>
    </row>
    <row r="47" spans="1:16" s="204" customFormat="1" ht="22.5" customHeight="1" hidden="1">
      <c r="A47" s="128" t="s">
        <v>573</v>
      </c>
      <c r="B47" s="200" t="s">
        <v>12</v>
      </c>
      <c r="C47" s="59" t="s">
        <v>15</v>
      </c>
      <c r="D47" s="55" t="s">
        <v>312</v>
      </c>
      <c r="E47" s="55" t="s">
        <v>135</v>
      </c>
      <c r="F47" s="56">
        <f>'Пр 3 ведом'!G443</f>
        <v>0</v>
      </c>
      <c r="G47" s="56">
        <f>'Пр 3 ведом'!H443</f>
        <v>0</v>
      </c>
      <c r="H47" s="56">
        <f>'Пр 3 ведом'!I443</f>
        <v>0</v>
      </c>
      <c r="I47" s="56">
        <f>'Пр 3 ведом'!J443</f>
        <v>0</v>
      </c>
      <c r="J47" s="56">
        <f>'Пр 3 ведом'!K443</f>
        <v>0</v>
      </c>
      <c r="K47" s="56">
        <f>'Пр 3 ведом'!L443</f>
        <v>0</v>
      </c>
      <c r="L47" s="56">
        <f>'Пр 3 ведом'!M443</f>
        <v>0</v>
      </c>
      <c r="M47" s="56">
        <f>'Пр 3 ведом'!N443</f>
        <v>0</v>
      </c>
      <c r="N47" s="56">
        <f>'Пр 3 ведом'!O443</f>
        <v>0</v>
      </c>
      <c r="O47" s="56">
        <f>'Пр 3 ведом'!P443</f>
        <v>0</v>
      </c>
      <c r="P47" s="338" t="e">
        <f t="shared" si="2"/>
        <v>#DIV/0!</v>
      </c>
    </row>
    <row r="48" spans="1:16" s="308" customFormat="1" ht="22.5" customHeight="1">
      <c r="A48" s="58" t="s">
        <v>183</v>
      </c>
      <c r="B48" s="200" t="s">
        <v>12</v>
      </c>
      <c r="C48" s="59" t="s">
        <v>15</v>
      </c>
      <c r="D48" s="55" t="s">
        <v>308</v>
      </c>
      <c r="E48" s="55" t="s">
        <v>10</v>
      </c>
      <c r="F48" s="56">
        <f aca="true" t="shared" si="19" ref="F48:K48">F49+F53+F54+F58</f>
        <v>15222.400000000001</v>
      </c>
      <c r="G48" s="56">
        <f t="shared" si="19"/>
        <v>-1075</v>
      </c>
      <c r="H48" s="56">
        <f t="shared" si="19"/>
        <v>14147.4</v>
      </c>
      <c r="I48" s="56">
        <f t="shared" si="19"/>
        <v>-140</v>
      </c>
      <c r="J48" s="56">
        <f t="shared" si="19"/>
        <v>14007.4</v>
      </c>
      <c r="K48" s="56">
        <f t="shared" si="19"/>
        <v>0</v>
      </c>
      <c r="L48" s="56">
        <f>'Пр 3 ведом'!M444</f>
        <v>14246</v>
      </c>
      <c r="M48" s="56">
        <f>'Пр 3 ведом'!N444</f>
        <v>2038.0999999999995</v>
      </c>
      <c r="N48" s="56">
        <f>'Пр 3 ведом'!O444</f>
        <v>16284.1</v>
      </c>
      <c r="O48" s="56">
        <f>'Пр 3 ведом'!P444</f>
        <v>16195.500000000002</v>
      </c>
      <c r="P48" s="338">
        <f t="shared" si="2"/>
        <v>0.9945591098064984</v>
      </c>
    </row>
    <row r="49" spans="1:16" s="204" customFormat="1" ht="45" customHeight="1">
      <c r="A49" s="58" t="s">
        <v>123</v>
      </c>
      <c r="B49" s="200" t="s">
        <v>12</v>
      </c>
      <c r="C49" s="59" t="s">
        <v>15</v>
      </c>
      <c r="D49" s="55" t="s">
        <v>307</v>
      </c>
      <c r="E49" s="55" t="s">
        <v>124</v>
      </c>
      <c r="F49" s="56">
        <f aca="true" t="shared" si="20" ref="F49:K49">F50</f>
        <v>11720</v>
      </c>
      <c r="G49" s="56">
        <f t="shared" si="20"/>
        <v>-1104.2</v>
      </c>
      <c r="H49" s="56">
        <f t="shared" si="20"/>
        <v>10615.8</v>
      </c>
      <c r="I49" s="56">
        <f t="shared" si="20"/>
        <v>0</v>
      </c>
      <c r="J49" s="56">
        <f t="shared" si="20"/>
        <v>10615.8</v>
      </c>
      <c r="K49" s="56">
        <f t="shared" si="20"/>
        <v>0</v>
      </c>
      <c r="L49" s="56">
        <f>'Пр 3 ведом'!M445</f>
        <v>10615.8</v>
      </c>
      <c r="M49" s="56">
        <f>'Пр 3 ведом'!N445</f>
        <v>3014.7</v>
      </c>
      <c r="N49" s="56">
        <f>'Пр 3 ведом'!O445</f>
        <v>13630.5</v>
      </c>
      <c r="O49" s="56">
        <f>'Пр 3 ведом'!P445</f>
        <v>13541.900000000001</v>
      </c>
      <c r="P49" s="338">
        <f t="shared" si="2"/>
        <v>0.9934998716114597</v>
      </c>
    </row>
    <row r="50" spans="1:16" s="204" customFormat="1" ht="20.25" customHeight="1">
      <c r="A50" s="58" t="s">
        <v>125</v>
      </c>
      <c r="B50" s="200" t="s">
        <v>12</v>
      </c>
      <c r="C50" s="59" t="s">
        <v>15</v>
      </c>
      <c r="D50" s="55" t="s">
        <v>307</v>
      </c>
      <c r="E50" s="55" t="s">
        <v>126</v>
      </c>
      <c r="F50" s="56">
        <f aca="true" t="shared" si="21" ref="F50:K50">F51+F52</f>
        <v>11720</v>
      </c>
      <c r="G50" s="56">
        <f t="shared" si="21"/>
        <v>-1104.2</v>
      </c>
      <c r="H50" s="56">
        <f t="shared" si="21"/>
        <v>10615.8</v>
      </c>
      <c r="I50" s="56">
        <f t="shared" si="21"/>
        <v>0</v>
      </c>
      <c r="J50" s="56">
        <f t="shared" si="21"/>
        <v>10615.8</v>
      </c>
      <c r="K50" s="56">
        <f t="shared" si="21"/>
        <v>0</v>
      </c>
      <c r="L50" s="56">
        <f>'Пр 3 ведом'!M446</f>
        <v>10615.8</v>
      </c>
      <c r="M50" s="56">
        <f>'Пр 3 ведом'!N446</f>
        <v>3014.7</v>
      </c>
      <c r="N50" s="56">
        <f>'Пр 3 ведом'!O446</f>
        <v>13630.5</v>
      </c>
      <c r="O50" s="56">
        <f>'Пр 3 ведом'!P446</f>
        <v>13541.900000000001</v>
      </c>
      <c r="P50" s="338">
        <f t="shared" si="2"/>
        <v>0.9934998716114597</v>
      </c>
    </row>
    <row r="51" spans="1:16" s="204" customFormat="1" ht="12.75" customHeight="1">
      <c r="A51" s="117" t="s">
        <v>416</v>
      </c>
      <c r="B51" s="200" t="s">
        <v>12</v>
      </c>
      <c r="C51" s="59" t="s">
        <v>15</v>
      </c>
      <c r="D51" s="55" t="s">
        <v>307</v>
      </c>
      <c r="E51" s="55" t="s">
        <v>128</v>
      </c>
      <c r="F51" s="56">
        <f>'Пр 3 ведом'!G447</f>
        <v>9000</v>
      </c>
      <c r="G51" s="56">
        <f>'Пр 3 ведом'!H447</f>
        <v>-848</v>
      </c>
      <c r="H51" s="56">
        <f>'Пр 3 ведом'!I447</f>
        <v>8152</v>
      </c>
      <c r="I51" s="56">
        <f>'Пр 3 ведом'!J447</f>
        <v>0</v>
      </c>
      <c r="J51" s="56">
        <f>'Пр 3 ведом'!K447</f>
        <v>8152</v>
      </c>
      <c r="K51" s="56">
        <f>'Пр 3 ведом'!L447</f>
        <v>0</v>
      </c>
      <c r="L51" s="56">
        <f>'Пр 3 ведом'!M447</f>
        <v>8152</v>
      </c>
      <c r="M51" s="56">
        <f>'Пр 3 ведом'!N447</f>
        <v>2325.1</v>
      </c>
      <c r="N51" s="56">
        <f>'Пр 3 ведом'!O447</f>
        <v>10477.1</v>
      </c>
      <c r="O51" s="56">
        <f>'Пр 3 ведом'!P447</f>
        <v>10399.1</v>
      </c>
      <c r="P51" s="338">
        <f t="shared" si="2"/>
        <v>0.9925551917992574</v>
      </c>
    </row>
    <row r="52" spans="1:16" s="204" customFormat="1" ht="33" customHeight="1">
      <c r="A52" s="117" t="s">
        <v>417</v>
      </c>
      <c r="B52" s="200" t="s">
        <v>12</v>
      </c>
      <c r="C52" s="59" t="s">
        <v>15</v>
      </c>
      <c r="D52" s="55" t="s">
        <v>307</v>
      </c>
      <c r="E52" s="55">
        <v>129</v>
      </c>
      <c r="F52" s="56">
        <f>'Пр 3 ведом'!G448</f>
        <v>2720</v>
      </c>
      <c r="G52" s="56">
        <f>'Пр 3 ведом'!H448</f>
        <v>-256.2</v>
      </c>
      <c r="H52" s="56">
        <f>'Пр 3 ведом'!I448</f>
        <v>2463.8</v>
      </c>
      <c r="I52" s="56">
        <f>'Пр 3 ведом'!J448</f>
        <v>0</v>
      </c>
      <c r="J52" s="56">
        <f>'Пр 3 ведом'!K448</f>
        <v>2463.8</v>
      </c>
      <c r="K52" s="56">
        <f>'Пр 3 ведом'!L448</f>
        <v>0</v>
      </c>
      <c r="L52" s="56">
        <f>'Пр 3 ведом'!M448</f>
        <v>2463.8</v>
      </c>
      <c r="M52" s="56">
        <f>'Пр 3 ведом'!N448</f>
        <v>689.6</v>
      </c>
      <c r="N52" s="56">
        <f>'Пр 3 ведом'!O448</f>
        <v>3153.4</v>
      </c>
      <c r="O52" s="56">
        <f>'Пр 3 ведом'!P448</f>
        <v>3142.8</v>
      </c>
      <c r="P52" s="338">
        <f t="shared" si="2"/>
        <v>0.9966385488678886</v>
      </c>
    </row>
    <row r="53" spans="1:16" s="204" customFormat="1" ht="21.75" customHeight="1">
      <c r="A53" s="117" t="s">
        <v>571</v>
      </c>
      <c r="B53" s="200" t="s">
        <v>12</v>
      </c>
      <c r="C53" s="59" t="s">
        <v>15</v>
      </c>
      <c r="D53" s="55" t="s">
        <v>309</v>
      </c>
      <c r="E53" s="55" t="s">
        <v>130</v>
      </c>
      <c r="F53" s="56">
        <f>'Пр 3 ведом'!G449</f>
        <v>480.1</v>
      </c>
      <c r="G53" s="56">
        <f>'Пр 3 ведом'!H449</f>
        <v>-92</v>
      </c>
      <c r="H53" s="56">
        <f>'Пр 3 ведом'!I449</f>
        <v>388.1</v>
      </c>
      <c r="I53" s="56">
        <f>'Пр 3 ведом'!J449</f>
        <v>0</v>
      </c>
      <c r="J53" s="56">
        <f>'Пр 3 ведом'!K449</f>
        <v>388.1</v>
      </c>
      <c r="K53" s="56">
        <f>'Пр 3 ведом'!L449</f>
        <v>0</v>
      </c>
      <c r="L53" s="56">
        <f>'Пр 3 ведом'!M449</f>
        <v>388.1</v>
      </c>
      <c r="M53" s="56">
        <f>'Пр 3 ведом'!N449</f>
        <v>-264.8</v>
      </c>
      <c r="N53" s="56">
        <f>'Пр 3 ведом'!O449</f>
        <v>123.30000000000001</v>
      </c>
      <c r="O53" s="56">
        <f>'Пр 3 ведом'!P449</f>
        <v>123.3</v>
      </c>
      <c r="P53" s="338">
        <f t="shared" si="2"/>
        <v>0.9999999999999999</v>
      </c>
    </row>
    <row r="54" spans="1:16" s="204" customFormat="1" ht="21.75" customHeight="1">
      <c r="A54" s="58" t="s">
        <v>418</v>
      </c>
      <c r="B54" s="200" t="s">
        <v>12</v>
      </c>
      <c r="C54" s="59" t="s">
        <v>15</v>
      </c>
      <c r="D54" s="55" t="s">
        <v>309</v>
      </c>
      <c r="E54" s="55" t="s">
        <v>131</v>
      </c>
      <c r="F54" s="56">
        <f aca="true" t="shared" si="22" ref="F54:K54">F55</f>
        <v>3007.2000000000003</v>
      </c>
      <c r="G54" s="56">
        <f t="shared" si="22"/>
        <v>23.69999999999999</v>
      </c>
      <c r="H54" s="56">
        <f t="shared" si="22"/>
        <v>3030.9</v>
      </c>
      <c r="I54" s="56">
        <f t="shared" si="22"/>
        <v>-150</v>
      </c>
      <c r="J54" s="56">
        <f t="shared" si="22"/>
        <v>2880.9</v>
      </c>
      <c r="K54" s="56">
        <f t="shared" si="22"/>
        <v>0</v>
      </c>
      <c r="L54" s="56">
        <f>'Пр 3 ведом'!M450</f>
        <v>3119.5</v>
      </c>
      <c r="M54" s="56">
        <f>'Пр 3 ведом'!N450</f>
        <v>-1032.4</v>
      </c>
      <c r="N54" s="56">
        <f>'Пр 3 ведом'!O450</f>
        <v>2087.1</v>
      </c>
      <c r="O54" s="56">
        <f>'Пр 3 ведом'!P450</f>
        <v>2087.1</v>
      </c>
      <c r="P54" s="338">
        <f t="shared" si="2"/>
        <v>1</v>
      </c>
    </row>
    <row r="55" spans="1:16" s="204" customFormat="1" ht="21.75" customHeight="1">
      <c r="A55" s="128" t="s">
        <v>572</v>
      </c>
      <c r="B55" s="200" t="s">
        <v>12</v>
      </c>
      <c r="C55" s="59" t="s">
        <v>15</v>
      </c>
      <c r="D55" s="55" t="s">
        <v>309</v>
      </c>
      <c r="E55" s="55" t="s">
        <v>133</v>
      </c>
      <c r="F55" s="56">
        <f aca="true" t="shared" si="23" ref="F55:K55">F57</f>
        <v>3007.2000000000003</v>
      </c>
      <c r="G55" s="56">
        <f t="shared" si="23"/>
        <v>23.69999999999999</v>
      </c>
      <c r="H55" s="56">
        <f t="shared" si="23"/>
        <v>3030.9</v>
      </c>
      <c r="I55" s="56">
        <f t="shared" si="23"/>
        <v>-150</v>
      </c>
      <c r="J55" s="56">
        <f t="shared" si="23"/>
        <v>2880.9</v>
      </c>
      <c r="K55" s="56">
        <f t="shared" si="23"/>
        <v>0</v>
      </c>
      <c r="L55" s="56">
        <f>'Пр 3 ведом'!M451</f>
        <v>3119.5</v>
      </c>
      <c r="M55" s="56">
        <f>'Пр 3 ведом'!N451</f>
        <v>-1032.4</v>
      </c>
      <c r="N55" s="56">
        <f>'Пр 3 ведом'!O451</f>
        <v>2087.1</v>
      </c>
      <c r="O55" s="56">
        <f>'Пр 3 ведом'!P451</f>
        <v>2087.1</v>
      </c>
      <c r="P55" s="338">
        <f t="shared" si="2"/>
        <v>1</v>
      </c>
    </row>
    <row r="56" spans="1:16" s="204" customFormat="1" ht="21.75" customHeight="1">
      <c r="A56" s="128" t="s">
        <v>586</v>
      </c>
      <c r="B56" s="55" t="s">
        <v>12</v>
      </c>
      <c r="C56" s="59" t="s">
        <v>15</v>
      </c>
      <c r="D56" s="55" t="s">
        <v>309</v>
      </c>
      <c r="E56" s="55">
        <v>242</v>
      </c>
      <c r="F56" s="56"/>
      <c r="G56" s="56"/>
      <c r="H56" s="56"/>
      <c r="I56" s="56"/>
      <c r="J56" s="56"/>
      <c r="K56" s="56"/>
      <c r="L56" s="56">
        <f>'Пр 3 ведом'!M452</f>
        <v>238.6</v>
      </c>
      <c r="M56" s="56">
        <f>'Пр 3 ведом'!N452</f>
        <v>-19.5</v>
      </c>
      <c r="N56" s="56">
        <f>'Пр 3 ведом'!O452</f>
        <v>219.1</v>
      </c>
      <c r="O56" s="56">
        <f>'Пр 3 ведом'!P452</f>
        <v>219.1</v>
      </c>
      <c r="P56" s="338">
        <f t="shared" si="2"/>
        <v>1</v>
      </c>
    </row>
    <row r="57" spans="1:16" s="204" customFormat="1" ht="21.75" customHeight="1">
      <c r="A57" s="128" t="s">
        <v>573</v>
      </c>
      <c r="B57" s="200" t="s">
        <v>12</v>
      </c>
      <c r="C57" s="59" t="s">
        <v>15</v>
      </c>
      <c r="D57" s="55" t="s">
        <v>309</v>
      </c>
      <c r="E57" s="55" t="s">
        <v>135</v>
      </c>
      <c r="F57" s="56">
        <f>'Пр 3 ведом'!G453</f>
        <v>3007.2000000000003</v>
      </c>
      <c r="G57" s="56">
        <f>'Пр 3 ведом'!H453</f>
        <v>23.69999999999999</v>
      </c>
      <c r="H57" s="56">
        <f>'Пр 3 ведом'!I453</f>
        <v>3030.9</v>
      </c>
      <c r="I57" s="56">
        <f>'Пр 3 ведом'!J453</f>
        <v>-150</v>
      </c>
      <c r="J57" s="56">
        <f>'Пр 3 ведом'!K453</f>
        <v>2880.9</v>
      </c>
      <c r="K57" s="56">
        <f>'Пр 3 ведом'!L453</f>
        <v>0</v>
      </c>
      <c r="L57" s="56">
        <f>'Пр 3 ведом'!M453</f>
        <v>2880.9</v>
      </c>
      <c r="M57" s="56">
        <f>'Пр 3 ведом'!N453</f>
        <v>-1012.9</v>
      </c>
      <c r="N57" s="56">
        <f>'Пр 3 ведом'!O453</f>
        <v>1868</v>
      </c>
      <c r="O57" s="56">
        <f>'Пр 3 ведом'!P453</f>
        <v>1868</v>
      </c>
      <c r="P57" s="338">
        <f t="shared" si="2"/>
        <v>1</v>
      </c>
    </row>
    <row r="58" spans="1:16" s="204" customFormat="1" ht="13.5" customHeight="1">
      <c r="A58" s="58" t="s">
        <v>136</v>
      </c>
      <c r="B58" s="200" t="s">
        <v>12</v>
      </c>
      <c r="C58" s="59" t="s">
        <v>15</v>
      </c>
      <c r="D58" s="55" t="s">
        <v>309</v>
      </c>
      <c r="E58" s="55" t="s">
        <v>53</v>
      </c>
      <c r="F58" s="56">
        <f aca="true" t="shared" si="24" ref="F58:K58">F61+F59</f>
        <v>15.1</v>
      </c>
      <c r="G58" s="56">
        <f t="shared" si="24"/>
        <v>97.5</v>
      </c>
      <c r="H58" s="56">
        <f t="shared" si="24"/>
        <v>112.6</v>
      </c>
      <c r="I58" s="56">
        <f t="shared" si="24"/>
        <v>10</v>
      </c>
      <c r="J58" s="56">
        <f t="shared" si="24"/>
        <v>122.6</v>
      </c>
      <c r="K58" s="56">
        <f t="shared" si="24"/>
        <v>0</v>
      </c>
      <c r="L58" s="56">
        <f>'Пр 3 ведом'!M454</f>
        <v>122.6</v>
      </c>
      <c r="M58" s="56">
        <f>'Пр 3 ведом'!N454</f>
        <v>320.6</v>
      </c>
      <c r="N58" s="56">
        <f>'Пр 3 ведом'!O454</f>
        <v>443.20000000000005</v>
      </c>
      <c r="O58" s="56">
        <f>'Пр 3 ведом'!P454</f>
        <v>443.2</v>
      </c>
      <c r="P58" s="338">
        <f t="shared" si="2"/>
        <v>0.9999999999999999</v>
      </c>
    </row>
    <row r="59" spans="1:16" s="204" customFormat="1" ht="12.75" customHeight="1">
      <c r="A59" s="58" t="s">
        <v>606</v>
      </c>
      <c r="B59" s="55" t="s">
        <v>12</v>
      </c>
      <c r="C59" s="59" t="s">
        <v>15</v>
      </c>
      <c r="D59" s="55" t="s">
        <v>309</v>
      </c>
      <c r="E59" s="55">
        <v>830</v>
      </c>
      <c r="F59" s="56"/>
      <c r="G59" s="56">
        <f>G60</f>
        <v>0</v>
      </c>
      <c r="H59" s="56">
        <f>H60</f>
        <v>0</v>
      </c>
      <c r="I59" s="56">
        <f>I60</f>
        <v>10</v>
      </c>
      <c r="J59" s="56">
        <f>J60</f>
        <v>10</v>
      </c>
      <c r="K59" s="56">
        <f>K60</f>
        <v>0</v>
      </c>
      <c r="L59" s="56">
        <f>'Пр 3 ведом'!M455</f>
        <v>10</v>
      </c>
      <c r="M59" s="56">
        <f>'Пр 3 ведом'!N455</f>
        <v>0</v>
      </c>
      <c r="N59" s="56">
        <f>'Пр 3 ведом'!O455</f>
        <v>10</v>
      </c>
      <c r="O59" s="56">
        <f>'Пр 3 ведом'!P455</f>
        <v>10</v>
      </c>
      <c r="P59" s="338">
        <f t="shared" si="2"/>
        <v>1</v>
      </c>
    </row>
    <row r="60" spans="1:16" s="204" customFormat="1" ht="67.5" customHeight="1">
      <c r="A60" s="121" t="s">
        <v>607</v>
      </c>
      <c r="B60" s="55" t="s">
        <v>12</v>
      </c>
      <c r="C60" s="59" t="s">
        <v>15</v>
      </c>
      <c r="D60" s="55" t="s">
        <v>309</v>
      </c>
      <c r="E60" s="55">
        <v>831</v>
      </c>
      <c r="F60" s="56"/>
      <c r="G60" s="56">
        <f>'Пр 3 ведом'!I456</f>
        <v>0</v>
      </c>
      <c r="H60" s="56">
        <f>'Пр 3 ведом'!I456</f>
        <v>0</v>
      </c>
      <c r="I60" s="56">
        <f>'Пр 3 ведом'!J456</f>
        <v>10</v>
      </c>
      <c r="J60" s="56">
        <f>'Пр 3 ведом'!K456</f>
        <v>10</v>
      </c>
      <c r="K60" s="56">
        <f>'Пр 3 ведом'!L456</f>
        <v>0</v>
      </c>
      <c r="L60" s="56">
        <f>'Пр 3 ведом'!M456</f>
        <v>10</v>
      </c>
      <c r="M60" s="56">
        <f>'Пр 3 ведом'!N456</f>
        <v>0</v>
      </c>
      <c r="N60" s="56">
        <f>'Пр 3 ведом'!O456</f>
        <v>10</v>
      </c>
      <c r="O60" s="56">
        <f>'Пр 3 ведом'!P456</f>
        <v>10</v>
      </c>
      <c r="P60" s="338">
        <f t="shared" si="2"/>
        <v>1</v>
      </c>
    </row>
    <row r="61" spans="1:16" s="204" customFormat="1" ht="24.75" customHeight="1">
      <c r="A61" s="128" t="s">
        <v>579</v>
      </c>
      <c r="B61" s="200" t="s">
        <v>12</v>
      </c>
      <c r="C61" s="59" t="s">
        <v>15</v>
      </c>
      <c r="D61" s="55" t="s">
        <v>309</v>
      </c>
      <c r="E61" s="55" t="s">
        <v>137</v>
      </c>
      <c r="F61" s="56">
        <f aca="true" t="shared" si="25" ref="F61:K61">F62+F63</f>
        <v>15.1</v>
      </c>
      <c r="G61" s="56">
        <f t="shared" si="25"/>
        <v>97.5</v>
      </c>
      <c r="H61" s="56">
        <f t="shared" si="25"/>
        <v>112.6</v>
      </c>
      <c r="I61" s="56">
        <f t="shared" si="25"/>
        <v>0</v>
      </c>
      <c r="J61" s="56">
        <f t="shared" si="25"/>
        <v>112.6</v>
      </c>
      <c r="K61" s="56">
        <f t="shared" si="25"/>
        <v>0</v>
      </c>
      <c r="L61" s="56">
        <f>'Пр 3 ведом'!M457</f>
        <v>112.6</v>
      </c>
      <c r="M61" s="56">
        <f>'Пр 3 ведом'!N457</f>
        <v>320.6</v>
      </c>
      <c r="N61" s="56">
        <f>'Пр 3 ведом'!O457</f>
        <v>771.2</v>
      </c>
      <c r="O61" s="56">
        <f>'Пр 3 ведом'!P457</f>
        <v>433.2</v>
      </c>
      <c r="P61" s="338">
        <f t="shared" si="2"/>
        <v>0.5617219917012448</v>
      </c>
    </row>
    <row r="62" spans="1:16" s="308" customFormat="1" ht="17.25" customHeight="1">
      <c r="A62" s="58" t="s">
        <v>17</v>
      </c>
      <c r="B62" s="200" t="s">
        <v>12</v>
      </c>
      <c r="C62" s="59" t="s">
        <v>15</v>
      </c>
      <c r="D62" s="55" t="s">
        <v>309</v>
      </c>
      <c r="E62" s="55" t="s">
        <v>138</v>
      </c>
      <c r="F62" s="56">
        <f>'Пр 3 ведом'!G458</f>
        <v>13.5</v>
      </c>
      <c r="G62" s="56">
        <f>'Пр 3 ведом'!H458</f>
        <v>0</v>
      </c>
      <c r="H62" s="56">
        <f>'Пр 3 ведом'!I458</f>
        <v>13.5</v>
      </c>
      <c r="I62" s="56">
        <f>'Пр 3 ведом'!J458</f>
        <v>0</v>
      </c>
      <c r="J62" s="56">
        <f>'Пр 3 ведом'!K458</f>
        <v>13.5</v>
      </c>
      <c r="K62" s="56">
        <f>'Пр 3 ведом'!L458</f>
        <v>0</v>
      </c>
      <c r="L62" s="56">
        <f>'Пр 3 ведом'!M458</f>
        <v>13.5</v>
      </c>
      <c r="M62" s="56">
        <f>'Пр 3 ведом'!N458</f>
        <v>-1.8</v>
      </c>
      <c r="N62" s="56">
        <f>'Пр 3 ведом'!O458</f>
        <v>11.7</v>
      </c>
      <c r="O62" s="56">
        <f>'Пр 3 ведом'!P458</f>
        <v>11.7</v>
      </c>
      <c r="P62" s="338">
        <f t="shared" si="2"/>
        <v>1</v>
      </c>
    </row>
    <row r="63" spans="1:16" s="308" customFormat="1" ht="17.25" customHeight="1">
      <c r="A63" s="128" t="s">
        <v>580</v>
      </c>
      <c r="B63" s="200" t="s">
        <v>12</v>
      </c>
      <c r="C63" s="59" t="s">
        <v>15</v>
      </c>
      <c r="D63" s="55" t="s">
        <v>309</v>
      </c>
      <c r="E63" s="55">
        <v>852</v>
      </c>
      <c r="F63" s="56">
        <f>'Пр 3 ведом'!G459</f>
        <v>1.6</v>
      </c>
      <c r="G63" s="56">
        <f>'Пр 3 ведом'!H459</f>
        <v>97.5</v>
      </c>
      <c r="H63" s="56">
        <f>'Пр 3 ведом'!I459</f>
        <v>99.1</v>
      </c>
      <c r="I63" s="56">
        <f>'Пр 3 ведом'!J459</f>
        <v>0</v>
      </c>
      <c r="J63" s="56">
        <f>'Пр 3 ведом'!K459</f>
        <v>99.1</v>
      </c>
      <c r="K63" s="56">
        <f>'Пр 3 ведом'!L459</f>
        <v>0</v>
      </c>
      <c r="L63" s="56">
        <f>'Пр 3 ведом'!M459</f>
        <v>99.1</v>
      </c>
      <c r="M63" s="56">
        <f>'Пр 3 ведом'!N459</f>
        <v>-15.6</v>
      </c>
      <c r="N63" s="56">
        <f>'Пр 3 ведом'!O459</f>
        <v>83.5</v>
      </c>
      <c r="O63" s="56">
        <f>'Пр 3 ведом'!P459</f>
        <v>83.5</v>
      </c>
      <c r="P63" s="338">
        <f t="shared" si="2"/>
        <v>1</v>
      </c>
    </row>
    <row r="64" spans="1:16" s="308" customFormat="1" ht="12.75" customHeight="1">
      <c r="A64" s="114" t="s">
        <v>524</v>
      </c>
      <c r="B64" s="310" t="s">
        <v>12</v>
      </c>
      <c r="C64" s="87" t="s">
        <v>86</v>
      </c>
      <c r="D64" s="86"/>
      <c r="E64" s="86"/>
      <c r="F64" s="119">
        <f>F65</f>
        <v>6.3</v>
      </c>
      <c r="G64" s="119">
        <f aca="true" t="shared" si="26" ref="G64:K67">G65</f>
        <v>0</v>
      </c>
      <c r="H64" s="119">
        <f t="shared" si="26"/>
        <v>6.3</v>
      </c>
      <c r="I64" s="119">
        <f t="shared" si="26"/>
        <v>0</v>
      </c>
      <c r="J64" s="119">
        <f t="shared" si="26"/>
        <v>6.3</v>
      </c>
      <c r="K64" s="119">
        <f t="shared" si="26"/>
        <v>0</v>
      </c>
      <c r="L64" s="119">
        <f>'Пр 3 ведом'!M461</f>
        <v>6.3</v>
      </c>
      <c r="M64" s="119">
        <f>'Пр 3 ведом'!N461</f>
        <v>0.7</v>
      </c>
      <c r="N64" s="119">
        <f>'Пр 3 ведом'!O461</f>
        <v>7</v>
      </c>
      <c r="O64" s="119">
        <f>'Пр 3 ведом'!P461</f>
        <v>7</v>
      </c>
      <c r="P64" s="338">
        <f t="shared" si="2"/>
        <v>1</v>
      </c>
    </row>
    <row r="65" spans="1:16" s="204" customFormat="1" ht="32.25" customHeight="1">
      <c r="A65" s="121" t="s">
        <v>412</v>
      </c>
      <c r="B65" s="200" t="s">
        <v>12</v>
      </c>
      <c r="C65" s="59" t="s">
        <v>86</v>
      </c>
      <c r="D65" s="55" t="s">
        <v>419</v>
      </c>
      <c r="E65" s="55"/>
      <c r="F65" s="56">
        <f>F66</f>
        <v>6.3</v>
      </c>
      <c r="G65" s="56">
        <f t="shared" si="26"/>
        <v>0</v>
      </c>
      <c r="H65" s="56">
        <f t="shared" si="26"/>
        <v>6.3</v>
      </c>
      <c r="I65" s="56">
        <f t="shared" si="26"/>
        <v>0</v>
      </c>
      <c r="J65" s="56">
        <f t="shared" si="26"/>
        <v>6.3</v>
      </c>
      <c r="K65" s="56">
        <f t="shared" si="26"/>
        <v>0</v>
      </c>
      <c r="L65" s="56">
        <f>'Пр 3 ведом'!M462</f>
        <v>6.3</v>
      </c>
      <c r="M65" s="56">
        <f>'Пр 3 ведом'!N462</f>
        <v>0.7</v>
      </c>
      <c r="N65" s="56">
        <f>'Пр 3 ведом'!O462</f>
        <v>7</v>
      </c>
      <c r="O65" s="56">
        <f>'Пр 3 ведом'!P462</f>
        <v>7</v>
      </c>
      <c r="P65" s="338">
        <f t="shared" si="2"/>
        <v>1</v>
      </c>
    </row>
    <row r="66" spans="1:16" s="204" customFormat="1" ht="27.75" customHeight="1">
      <c r="A66" s="58" t="s">
        <v>418</v>
      </c>
      <c r="B66" s="200" t="s">
        <v>12</v>
      </c>
      <c r="C66" s="59" t="s">
        <v>86</v>
      </c>
      <c r="D66" s="55" t="s">
        <v>419</v>
      </c>
      <c r="E66" s="55" t="s">
        <v>131</v>
      </c>
      <c r="F66" s="56">
        <f>F67</f>
        <v>6.3</v>
      </c>
      <c r="G66" s="56">
        <f t="shared" si="26"/>
        <v>0</v>
      </c>
      <c r="H66" s="56">
        <f t="shared" si="26"/>
        <v>6.3</v>
      </c>
      <c r="I66" s="56">
        <f t="shared" si="26"/>
        <v>0</v>
      </c>
      <c r="J66" s="56">
        <f t="shared" si="26"/>
        <v>6.3</v>
      </c>
      <c r="K66" s="56">
        <f t="shared" si="26"/>
        <v>0</v>
      </c>
      <c r="L66" s="56">
        <f>'Пр 3 ведом'!M463</f>
        <v>6.3</v>
      </c>
      <c r="M66" s="56">
        <f>'Пр 3 ведом'!N463</f>
        <v>0.7</v>
      </c>
      <c r="N66" s="56">
        <f>'Пр 3 ведом'!O463</f>
        <v>7</v>
      </c>
      <c r="O66" s="56">
        <f>'Пр 3 ведом'!P463</f>
        <v>7</v>
      </c>
      <c r="P66" s="338">
        <f t="shared" si="2"/>
        <v>1</v>
      </c>
    </row>
    <row r="67" spans="1:16" s="204" customFormat="1" ht="27.75" customHeight="1">
      <c r="A67" s="128" t="s">
        <v>572</v>
      </c>
      <c r="B67" s="200" t="s">
        <v>12</v>
      </c>
      <c r="C67" s="59" t="s">
        <v>86</v>
      </c>
      <c r="D67" s="55" t="s">
        <v>419</v>
      </c>
      <c r="E67" s="55" t="s">
        <v>133</v>
      </c>
      <c r="F67" s="56">
        <f>F68</f>
        <v>6.3</v>
      </c>
      <c r="G67" s="56">
        <f t="shared" si="26"/>
        <v>0</v>
      </c>
      <c r="H67" s="56">
        <f t="shared" si="26"/>
        <v>6.3</v>
      </c>
      <c r="I67" s="56">
        <f t="shared" si="26"/>
        <v>0</v>
      </c>
      <c r="J67" s="56">
        <f t="shared" si="26"/>
        <v>6.3</v>
      </c>
      <c r="K67" s="56">
        <f t="shared" si="26"/>
        <v>0</v>
      </c>
      <c r="L67" s="56">
        <f>'Пр 3 ведом'!M464</f>
        <v>6.3</v>
      </c>
      <c r="M67" s="56">
        <f>'Пр 3 ведом'!N464</f>
        <v>0.7</v>
      </c>
      <c r="N67" s="56">
        <f>'Пр 3 ведом'!O464</f>
        <v>7</v>
      </c>
      <c r="O67" s="56">
        <f>'Пр 3 ведом'!P464</f>
        <v>7</v>
      </c>
      <c r="P67" s="338">
        <f t="shared" si="2"/>
        <v>1</v>
      </c>
    </row>
    <row r="68" spans="1:16" s="204" customFormat="1" ht="23.25" customHeight="1">
      <c r="A68" s="128" t="s">
        <v>573</v>
      </c>
      <c r="B68" s="200" t="s">
        <v>12</v>
      </c>
      <c r="C68" s="59" t="s">
        <v>86</v>
      </c>
      <c r="D68" s="55" t="s">
        <v>419</v>
      </c>
      <c r="E68" s="55" t="s">
        <v>135</v>
      </c>
      <c r="F68" s="56">
        <f>'Пр 3 ведом'!G465</f>
        <v>6.3</v>
      </c>
      <c r="G68" s="56">
        <f>'Пр 3 ведом'!H465</f>
        <v>0</v>
      </c>
      <c r="H68" s="56">
        <f>'Пр 3 ведом'!I465</f>
        <v>6.3</v>
      </c>
      <c r="I68" s="56">
        <f>'Пр 3 ведом'!J465</f>
        <v>0</v>
      </c>
      <c r="J68" s="56">
        <f>'Пр 3 ведом'!K465</f>
        <v>6.3</v>
      </c>
      <c r="K68" s="56">
        <f>'Пр 3 ведом'!L465</f>
        <v>0</v>
      </c>
      <c r="L68" s="56">
        <f>'Пр 3 ведом'!M465</f>
        <v>6.3</v>
      </c>
      <c r="M68" s="56">
        <f>'Пр 3 ведом'!N465</f>
        <v>0.7</v>
      </c>
      <c r="N68" s="56">
        <f>'Пр 3 ведом'!O465</f>
        <v>7</v>
      </c>
      <c r="O68" s="56">
        <f>'Пр 3 ведом'!P465</f>
        <v>7</v>
      </c>
      <c r="P68" s="338">
        <f t="shared" si="2"/>
        <v>1</v>
      </c>
    </row>
    <row r="69" spans="1:16" s="204" customFormat="1" ht="31.5" customHeight="1">
      <c r="A69" s="114" t="s">
        <v>80</v>
      </c>
      <c r="B69" s="310" t="s">
        <v>12</v>
      </c>
      <c r="C69" s="87" t="s">
        <v>81</v>
      </c>
      <c r="D69" s="86" t="s">
        <v>9</v>
      </c>
      <c r="E69" s="56" t="str">
        <f>'Пр 3 ведом'!F378</f>
        <v>   </v>
      </c>
      <c r="F69" s="119">
        <f aca="true" t="shared" si="27" ref="F69:K69">F70+F86</f>
        <v>6626.1</v>
      </c>
      <c r="G69" s="119">
        <f t="shared" si="27"/>
        <v>-4.218847493575595E-15</v>
      </c>
      <c r="H69" s="119">
        <f t="shared" si="27"/>
        <v>6626.1</v>
      </c>
      <c r="I69" s="119">
        <f t="shared" si="27"/>
        <v>0</v>
      </c>
      <c r="J69" s="119">
        <f t="shared" si="27"/>
        <v>6626.1</v>
      </c>
      <c r="K69" s="119">
        <f t="shared" si="27"/>
        <v>0</v>
      </c>
      <c r="L69" s="119">
        <f>'Пр 3 ведом'!M378</f>
        <v>4862.5</v>
      </c>
      <c r="M69" s="119">
        <f>'Пр 3 ведом'!N378</f>
        <v>518.8</v>
      </c>
      <c r="N69" s="119">
        <f>'Пр 3 ведом'!O378</f>
        <v>5381.3</v>
      </c>
      <c r="O69" s="119">
        <f>'Пр 3 ведом'!P378</f>
        <v>5284.1</v>
      </c>
      <c r="P69" s="338">
        <f t="shared" si="2"/>
        <v>0.981937450058536</v>
      </c>
    </row>
    <row r="70" spans="1:16" s="204" customFormat="1" ht="34.5" customHeight="1">
      <c r="A70" s="58" t="s">
        <v>297</v>
      </c>
      <c r="B70" s="200" t="s">
        <v>12</v>
      </c>
      <c r="C70" s="59" t="s">
        <v>81</v>
      </c>
      <c r="D70" s="55" t="s">
        <v>293</v>
      </c>
      <c r="E70" s="56" t="str">
        <f>'Пр 3 ведом'!F379</f>
        <v>   </v>
      </c>
      <c r="F70" s="56">
        <f aca="true" t="shared" si="28" ref="F70:K71">F71</f>
        <v>4862.5</v>
      </c>
      <c r="G70" s="56">
        <f t="shared" si="28"/>
        <v>0</v>
      </c>
      <c r="H70" s="56">
        <f t="shared" si="28"/>
        <v>4862.5</v>
      </c>
      <c r="I70" s="56">
        <f t="shared" si="28"/>
        <v>0</v>
      </c>
      <c r="J70" s="56">
        <f t="shared" si="28"/>
        <v>4862.5</v>
      </c>
      <c r="K70" s="56">
        <f t="shared" si="28"/>
        <v>0</v>
      </c>
      <c r="L70" s="56">
        <f>'Пр 3 ведом'!M379</f>
        <v>4862.5</v>
      </c>
      <c r="M70" s="56">
        <f>'Пр 3 ведом'!N379</f>
        <v>518.8</v>
      </c>
      <c r="N70" s="56">
        <f>'Пр 3 ведом'!O379</f>
        <v>5381.3</v>
      </c>
      <c r="O70" s="56">
        <f>'Пр 3 ведом'!P379</f>
        <v>5284.1</v>
      </c>
      <c r="P70" s="338">
        <f t="shared" si="2"/>
        <v>0.981937450058536</v>
      </c>
    </row>
    <row r="71" spans="1:16" s="204" customFormat="1" ht="45" customHeight="1">
      <c r="A71" s="58" t="s">
        <v>298</v>
      </c>
      <c r="B71" s="200" t="s">
        <v>12</v>
      </c>
      <c r="C71" s="59" t="s">
        <v>81</v>
      </c>
      <c r="D71" s="55" t="s">
        <v>294</v>
      </c>
      <c r="E71" s="56" t="str">
        <f>'Пр 3 ведом'!F380</f>
        <v>   </v>
      </c>
      <c r="F71" s="56">
        <f t="shared" si="28"/>
        <v>4862.5</v>
      </c>
      <c r="G71" s="56">
        <f t="shared" si="28"/>
        <v>0</v>
      </c>
      <c r="H71" s="56">
        <f t="shared" si="28"/>
        <v>4862.5</v>
      </c>
      <c r="I71" s="56">
        <f t="shared" si="28"/>
        <v>0</v>
      </c>
      <c r="J71" s="56">
        <f t="shared" si="28"/>
        <v>4862.5</v>
      </c>
      <c r="K71" s="56">
        <f t="shared" si="28"/>
        <v>0</v>
      </c>
      <c r="L71" s="56">
        <f>'Пр 3 ведом'!M380</f>
        <v>4862.5</v>
      </c>
      <c r="M71" s="56">
        <f>'Пр 3 ведом'!N380</f>
        <v>518.8</v>
      </c>
      <c r="N71" s="56">
        <f>'Пр 3 ведом'!O380</f>
        <v>5381.3</v>
      </c>
      <c r="O71" s="56">
        <f>'Пр 3 ведом'!P380</f>
        <v>5284.1</v>
      </c>
      <c r="P71" s="338">
        <f t="shared" si="2"/>
        <v>0.981937450058536</v>
      </c>
    </row>
    <row r="72" spans="1:16" s="308" customFormat="1" ht="27.75" customHeight="1">
      <c r="A72" s="58" t="s">
        <v>296</v>
      </c>
      <c r="B72" s="200" t="s">
        <v>12</v>
      </c>
      <c r="C72" s="59" t="s">
        <v>81</v>
      </c>
      <c r="D72" s="55" t="s">
        <v>295</v>
      </c>
      <c r="E72" s="56"/>
      <c r="F72" s="56">
        <f aca="true" t="shared" si="29" ref="F72:K72">F73+F77+F78+F82</f>
        <v>4862.5</v>
      </c>
      <c r="G72" s="56">
        <f t="shared" si="29"/>
        <v>0</v>
      </c>
      <c r="H72" s="56">
        <f t="shared" si="29"/>
        <v>4862.5</v>
      </c>
      <c r="I72" s="56">
        <f t="shared" si="29"/>
        <v>0</v>
      </c>
      <c r="J72" s="56">
        <f t="shared" si="29"/>
        <v>4862.5</v>
      </c>
      <c r="K72" s="56">
        <f t="shared" si="29"/>
        <v>0</v>
      </c>
      <c r="L72" s="56">
        <f>'Пр 3 ведом'!M381</f>
        <v>4862.5</v>
      </c>
      <c r="M72" s="56">
        <f>'Пр 3 ведом'!N381</f>
        <v>518.8</v>
      </c>
      <c r="N72" s="56">
        <f>'Пр 3 ведом'!O381</f>
        <v>5381.3</v>
      </c>
      <c r="O72" s="56">
        <f>'Пр 3 ведом'!P381</f>
        <v>5284.1</v>
      </c>
      <c r="P72" s="338">
        <f t="shared" si="2"/>
        <v>0.981937450058536</v>
      </c>
    </row>
    <row r="73" spans="1:16" s="308" customFormat="1" ht="45" customHeight="1">
      <c r="A73" s="58" t="s">
        <v>123</v>
      </c>
      <c r="B73" s="200" t="s">
        <v>12</v>
      </c>
      <c r="C73" s="59" t="s">
        <v>81</v>
      </c>
      <c r="D73" s="55" t="s">
        <v>295</v>
      </c>
      <c r="E73" s="56" t="str">
        <f>'Пр 3 ведом'!F382</f>
        <v>100</v>
      </c>
      <c r="F73" s="56">
        <f aca="true" t="shared" si="30" ref="F73:K73">F74</f>
        <v>4227.5</v>
      </c>
      <c r="G73" s="56">
        <f t="shared" si="30"/>
        <v>0</v>
      </c>
      <c r="H73" s="56">
        <f t="shared" si="30"/>
        <v>4227.5</v>
      </c>
      <c r="I73" s="56">
        <f t="shared" si="30"/>
        <v>0</v>
      </c>
      <c r="J73" s="56">
        <f t="shared" si="30"/>
        <v>4227.5</v>
      </c>
      <c r="K73" s="56">
        <f t="shared" si="30"/>
        <v>0</v>
      </c>
      <c r="L73" s="56">
        <f>'Пр 3 ведом'!M382</f>
        <v>4227.5</v>
      </c>
      <c r="M73" s="56">
        <f>'Пр 3 ведом'!N382</f>
        <v>528.3</v>
      </c>
      <c r="N73" s="56">
        <f>'Пр 3 ведом'!O382</f>
        <v>4755.8</v>
      </c>
      <c r="O73" s="56">
        <f>'Пр 3 ведом'!P382</f>
        <v>4658.6</v>
      </c>
      <c r="P73" s="338">
        <f t="shared" si="2"/>
        <v>0.9795617982253249</v>
      </c>
    </row>
    <row r="74" spans="1:16" s="204" customFormat="1" ht="23.25" customHeight="1">
      <c r="A74" s="58" t="s">
        <v>125</v>
      </c>
      <c r="B74" s="200" t="s">
        <v>12</v>
      </c>
      <c r="C74" s="59" t="s">
        <v>81</v>
      </c>
      <c r="D74" s="55" t="s">
        <v>299</v>
      </c>
      <c r="E74" s="56" t="str">
        <f>'Пр 3 ведом'!F383</f>
        <v>120</v>
      </c>
      <c r="F74" s="56">
        <f aca="true" t="shared" si="31" ref="F74:K74">F75+F76</f>
        <v>4227.5</v>
      </c>
      <c r="G74" s="56">
        <f t="shared" si="31"/>
        <v>0</v>
      </c>
      <c r="H74" s="56">
        <f t="shared" si="31"/>
        <v>4227.5</v>
      </c>
      <c r="I74" s="56">
        <f t="shared" si="31"/>
        <v>0</v>
      </c>
      <c r="J74" s="56">
        <f t="shared" si="31"/>
        <v>4227.5</v>
      </c>
      <c r="K74" s="56">
        <f t="shared" si="31"/>
        <v>0</v>
      </c>
      <c r="L74" s="56">
        <f>'Пр 3 ведом'!M383</f>
        <v>4227.5</v>
      </c>
      <c r="M74" s="56">
        <f>'Пр 3 ведом'!N383</f>
        <v>528.3</v>
      </c>
      <c r="N74" s="56">
        <f>'Пр 3 ведом'!O383</f>
        <v>4755.8</v>
      </c>
      <c r="O74" s="56">
        <f>'Пр 3 ведом'!P383</f>
        <v>4658.6</v>
      </c>
      <c r="P74" s="338">
        <f t="shared" si="2"/>
        <v>0.9795617982253249</v>
      </c>
    </row>
    <row r="75" spans="1:16" s="204" customFormat="1" ht="16.5" customHeight="1">
      <c r="A75" s="117" t="s">
        <v>416</v>
      </c>
      <c r="B75" s="200" t="s">
        <v>12</v>
      </c>
      <c r="C75" s="59" t="s">
        <v>81</v>
      </c>
      <c r="D75" s="55" t="s">
        <v>299</v>
      </c>
      <c r="E75" s="56" t="str">
        <f>'Пр 3 ведом'!F384</f>
        <v>121</v>
      </c>
      <c r="F75" s="56">
        <f>'Пр 3 ведом'!G384</f>
        <v>3246.8</v>
      </c>
      <c r="G75" s="56">
        <f>'Пр 3 ведом'!H384</f>
        <v>0</v>
      </c>
      <c r="H75" s="56">
        <f>'Пр 3 ведом'!I384</f>
        <v>3246.8</v>
      </c>
      <c r="I75" s="56">
        <f>'Пр 3 ведом'!J384</f>
        <v>0</v>
      </c>
      <c r="J75" s="56">
        <f>'Пр 3 ведом'!K384</f>
        <v>3246.8</v>
      </c>
      <c r="K75" s="56">
        <f>'Пр 3 ведом'!L384</f>
        <v>0</v>
      </c>
      <c r="L75" s="56">
        <f>'Пр 3 ведом'!M384</f>
        <v>3246.8</v>
      </c>
      <c r="M75" s="56">
        <f>'Пр 3 ведом'!N384</f>
        <v>443.4</v>
      </c>
      <c r="N75" s="56">
        <f>'Пр 3 ведом'!O384</f>
        <v>3690.2000000000003</v>
      </c>
      <c r="O75" s="56">
        <f>'Пр 3 ведом'!P384</f>
        <v>3593</v>
      </c>
      <c r="P75" s="338">
        <f t="shared" si="2"/>
        <v>0.973659964229581</v>
      </c>
    </row>
    <row r="76" spans="1:16" s="204" customFormat="1" ht="31.5" customHeight="1">
      <c r="A76" s="117" t="s">
        <v>417</v>
      </c>
      <c r="B76" s="200" t="s">
        <v>12</v>
      </c>
      <c r="C76" s="59" t="s">
        <v>81</v>
      </c>
      <c r="D76" s="55" t="s">
        <v>299</v>
      </c>
      <c r="E76" s="56">
        <f>'Пр 3 ведом'!F385</f>
        <v>129</v>
      </c>
      <c r="F76" s="56">
        <f>'Пр 3 ведом'!G385</f>
        <v>980.7</v>
      </c>
      <c r="G76" s="56">
        <f>'Пр 3 ведом'!H385</f>
        <v>0</v>
      </c>
      <c r="H76" s="56">
        <f>'Пр 3 ведом'!I385</f>
        <v>980.7</v>
      </c>
      <c r="I76" s="56">
        <f>'Пр 3 ведом'!J385</f>
        <v>0</v>
      </c>
      <c r="J76" s="56">
        <f>'Пр 3 ведом'!K385</f>
        <v>980.7</v>
      </c>
      <c r="K76" s="56">
        <f>'Пр 3 ведом'!L385</f>
        <v>0</v>
      </c>
      <c r="L76" s="56">
        <f>'Пр 3 ведом'!M385</f>
        <v>980.7</v>
      </c>
      <c r="M76" s="56">
        <f>'Пр 3 ведом'!N385</f>
        <v>84.9</v>
      </c>
      <c r="N76" s="56">
        <f>'Пр 3 ведом'!O385</f>
        <v>1065.6000000000001</v>
      </c>
      <c r="O76" s="56">
        <f>'Пр 3 ведом'!P385</f>
        <v>1065.6</v>
      </c>
      <c r="P76" s="338">
        <f t="shared" si="2"/>
        <v>0.9999999999999998</v>
      </c>
    </row>
    <row r="77" spans="1:16" s="204" customFormat="1" ht="24" customHeight="1">
      <c r="A77" s="117" t="s">
        <v>571</v>
      </c>
      <c r="B77" s="200" t="s">
        <v>12</v>
      </c>
      <c r="C77" s="59" t="s">
        <v>81</v>
      </c>
      <c r="D77" s="55" t="s">
        <v>300</v>
      </c>
      <c r="E77" s="56" t="str">
        <f>'Пр 3 ведом'!F386</f>
        <v>122</v>
      </c>
      <c r="F77" s="56">
        <f>'Пр 3 ведом'!G386</f>
        <v>7.5</v>
      </c>
      <c r="G77" s="56">
        <f>'Пр 3 ведом'!H386</f>
        <v>35</v>
      </c>
      <c r="H77" s="56">
        <f>'Пр 3 ведом'!I386</f>
        <v>42.5</v>
      </c>
      <c r="I77" s="56">
        <f>'Пр 3 ведом'!J386</f>
        <v>0</v>
      </c>
      <c r="J77" s="56">
        <f>'Пр 3 ведом'!K386</f>
        <v>42.5</v>
      </c>
      <c r="K77" s="56">
        <f>'Пр 3 ведом'!L386</f>
        <v>0</v>
      </c>
      <c r="L77" s="56">
        <f>'Пр 3 ведом'!M386</f>
        <v>42.5</v>
      </c>
      <c r="M77" s="56">
        <f>'Пр 3 ведом'!N386</f>
        <v>-4.5</v>
      </c>
      <c r="N77" s="56">
        <f>'Пр 3 ведом'!O386</f>
        <v>38</v>
      </c>
      <c r="O77" s="56">
        <f>'Пр 3 ведом'!P386</f>
        <v>38</v>
      </c>
      <c r="P77" s="338">
        <f t="shared" si="2"/>
        <v>1</v>
      </c>
    </row>
    <row r="78" spans="1:16" s="204" customFormat="1" ht="24" customHeight="1">
      <c r="A78" s="58" t="s">
        <v>418</v>
      </c>
      <c r="B78" s="200" t="s">
        <v>12</v>
      </c>
      <c r="C78" s="59" t="s">
        <v>81</v>
      </c>
      <c r="D78" s="55" t="s">
        <v>300</v>
      </c>
      <c r="E78" s="56" t="str">
        <f>'Пр 3 ведом'!F387</f>
        <v>200</v>
      </c>
      <c r="F78" s="56">
        <f aca="true" t="shared" si="32" ref="F78:K78">F79</f>
        <v>622.5</v>
      </c>
      <c r="G78" s="56">
        <f t="shared" si="32"/>
        <v>-35</v>
      </c>
      <c r="H78" s="56">
        <f t="shared" si="32"/>
        <v>587.5</v>
      </c>
      <c r="I78" s="56">
        <f t="shared" si="32"/>
        <v>0</v>
      </c>
      <c r="J78" s="56">
        <f t="shared" si="32"/>
        <v>587.5</v>
      </c>
      <c r="K78" s="56">
        <f t="shared" si="32"/>
        <v>0</v>
      </c>
      <c r="L78" s="56">
        <f>'Пр 3 ведом'!M387</f>
        <v>587.5</v>
      </c>
      <c r="M78" s="56">
        <f>'Пр 3 ведом'!N387</f>
        <v>-1.8000000000000043</v>
      </c>
      <c r="N78" s="56">
        <f>'Пр 3 ведом'!O387</f>
        <v>585.7</v>
      </c>
      <c r="O78" s="56">
        <f>'Пр 3 ведом'!P387</f>
        <v>585.7</v>
      </c>
      <c r="P78" s="338">
        <f t="shared" si="2"/>
        <v>1</v>
      </c>
    </row>
    <row r="79" spans="1:16" s="204" customFormat="1" ht="21" customHeight="1">
      <c r="A79" s="128" t="s">
        <v>572</v>
      </c>
      <c r="B79" s="200" t="s">
        <v>12</v>
      </c>
      <c r="C79" s="59" t="s">
        <v>81</v>
      </c>
      <c r="D79" s="55" t="s">
        <v>300</v>
      </c>
      <c r="E79" s="56" t="str">
        <f>'Пр 3 ведом'!F388</f>
        <v>240</v>
      </c>
      <c r="F79" s="56">
        <f aca="true" t="shared" si="33" ref="F79:K79">F81+F80</f>
        <v>622.5</v>
      </c>
      <c r="G79" s="56">
        <f t="shared" si="33"/>
        <v>-35</v>
      </c>
      <c r="H79" s="56">
        <f t="shared" si="33"/>
        <v>587.5</v>
      </c>
      <c r="I79" s="56">
        <f t="shared" si="33"/>
        <v>0</v>
      </c>
      <c r="J79" s="56">
        <f t="shared" si="33"/>
        <v>587.5</v>
      </c>
      <c r="K79" s="56">
        <f t="shared" si="33"/>
        <v>0</v>
      </c>
      <c r="L79" s="56">
        <f>'Пр 3 ведом'!M388</f>
        <v>587.5</v>
      </c>
      <c r="M79" s="56">
        <f>'Пр 3 ведом'!N388</f>
        <v>-1.8000000000000043</v>
      </c>
      <c r="N79" s="56">
        <f>'Пр 3 ведом'!O388</f>
        <v>585.7</v>
      </c>
      <c r="O79" s="56">
        <f>'Пр 3 ведом'!P388</f>
        <v>585.7</v>
      </c>
      <c r="P79" s="338">
        <f aca="true" t="shared" si="34" ref="P79:P142">O79/N79*100%</f>
        <v>1</v>
      </c>
    </row>
    <row r="80" spans="1:16" s="204" customFormat="1" ht="22.5" customHeight="1">
      <c r="A80" s="128" t="s">
        <v>586</v>
      </c>
      <c r="B80" s="55" t="s">
        <v>12</v>
      </c>
      <c r="C80" s="59" t="s">
        <v>81</v>
      </c>
      <c r="D80" s="55" t="s">
        <v>300</v>
      </c>
      <c r="E80" s="56">
        <f>'Пр 3 ведом'!F389</f>
        <v>242</v>
      </c>
      <c r="F80" s="56">
        <f>'Пр 3 ведом'!G389</f>
        <v>0</v>
      </c>
      <c r="G80" s="56">
        <f>'Пр 3 ведом'!H389</f>
        <v>373.6</v>
      </c>
      <c r="H80" s="56">
        <f>'Пр 3 ведом'!I389</f>
        <v>373.6</v>
      </c>
      <c r="I80" s="56">
        <f>'Пр 3 ведом'!J389</f>
        <v>0</v>
      </c>
      <c r="J80" s="56">
        <f>'Пр 3 ведом'!K389</f>
        <v>373.6</v>
      </c>
      <c r="K80" s="56">
        <f>'Пр 3 ведом'!L389</f>
        <v>0</v>
      </c>
      <c r="L80" s="56">
        <f>'Пр 3 ведом'!M389</f>
        <v>373.6</v>
      </c>
      <c r="M80" s="56">
        <f>'Пр 3 ведом'!N389</f>
        <v>-43.1</v>
      </c>
      <c r="N80" s="56">
        <f>'Пр 3 ведом'!O389</f>
        <v>330.5</v>
      </c>
      <c r="O80" s="56">
        <f>'Пр 3 ведом'!P389</f>
        <v>330.5</v>
      </c>
      <c r="P80" s="338">
        <f t="shared" si="34"/>
        <v>1</v>
      </c>
    </row>
    <row r="81" spans="1:16" s="204" customFormat="1" ht="21" customHeight="1">
      <c r="A81" s="128" t="s">
        <v>573</v>
      </c>
      <c r="B81" s="200" t="s">
        <v>12</v>
      </c>
      <c r="C81" s="59" t="s">
        <v>81</v>
      </c>
      <c r="D81" s="55" t="s">
        <v>300</v>
      </c>
      <c r="E81" s="56" t="str">
        <f>'Пр 3 ведом'!F390</f>
        <v>244</v>
      </c>
      <c r="F81" s="56">
        <f>'Пр 3 ведом'!G390</f>
        <v>622.5</v>
      </c>
      <c r="G81" s="56">
        <f>'Пр 3 ведом'!H390</f>
        <v>-408.6</v>
      </c>
      <c r="H81" s="56">
        <f>'Пр 3 ведом'!I390</f>
        <v>213.89999999999998</v>
      </c>
      <c r="I81" s="56">
        <f>'Пр 3 ведом'!J390</f>
        <v>0</v>
      </c>
      <c r="J81" s="56">
        <f>'Пр 3 ведом'!K390</f>
        <v>213.89999999999998</v>
      </c>
      <c r="K81" s="56">
        <f>'Пр 3 ведом'!L390</f>
        <v>0</v>
      </c>
      <c r="L81" s="56">
        <f>'Пр 3 ведом'!M390</f>
        <v>213.89999999999998</v>
      </c>
      <c r="M81" s="56">
        <f>'Пр 3 ведом'!N390</f>
        <v>41.3</v>
      </c>
      <c r="N81" s="56">
        <f>'Пр 3 ведом'!O390</f>
        <v>255.2</v>
      </c>
      <c r="O81" s="56">
        <f>'Пр 3 ведом'!P390</f>
        <v>255.2</v>
      </c>
      <c r="P81" s="338">
        <f t="shared" si="34"/>
        <v>1</v>
      </c>
    </row>
    <row r="82" spans="1:16" s="204" customFormat="1" ht="21" customHeight="1">
      <c r="A82" s="58" t="s">
        <v>136</v>
      </c>
      <c r="B82" s="200" t="s">
        <v>12</v>
      </c>
      <c r="C82" s="59" t="s">
        <v>81</v>
      </c>
      <c r="D82" s="55" t="s">
        <v>300</v>
      </c>
      <c r="E82" s="56" t="str">
        <f>'Пр 3 ведом'!F391</f>
        <v>800</v>
      </c>
      <c r="F82" s="56">
        <f aca="true" t="shared" si="35" ref="F82:K82">F83</f>
        <v>5</v>
      </c>
      <c r="G82" s="56">
        <f t="shared" si="35"/>
        <v>0</v>
      </c>
      <c r="H82" s="56">
        <f t="shared" si="35"/>
        <v>5</v>
      </c>
      <c r="I82" s="56">
        <f t="shared" si="35"/>
        <v>0</v>
      </c>
      <c r="J82" s="56">
        <f t="shared" si="35"/>
        <v>5</v>
      </c>
      <c r="K82" s="56">
        <f t="shared" si="35"/>
        <v>0</v>
      </c>
      <c r="L82" s="56">
        <f>'Пр 3 ведом'!M391</f>
        <v>5</v>
      </c>
      <c r="M82" s="56">
        <f>'Пр 3 ведом'!N391</f>
        <v>-3.2</v>
      </c>
      <c r="N82" s="56">
        <f>'Пр 3 ведом'!O391</f>
        <v>1.8000000000000003</v>
      </c>
      <c r="O82" s="56">
        <f>'Пр 3 ведом'!P391</f>
        <v>1.8</v>
      </c>
      <c r="P82" s="338">
        <f t="shared" si="34"/>
        <v>0.9999999999999999</v>
      </c>
    </row>
    <row r="83" spans="1:16" s="204" customFormat="1" ht="21" customHeight="1">
      <c r="A83" s="128" t="s">
        <v>579</v>
      </c>
      <c r="B83" s="200" t="s">
        <v>12</v>
      </c>
      <c r="C83" s="59" t="s">
        <v>81</v>
      </c>
      <c r="D83" s="55" t="s">
        <v>300</v>
      </c>
      <c r="E83" s="56" t="str">
        <f>'Пр 3 ведом'!F392</f>
        <v>850</v>
      </c>
      <c r="F83" s="56">
        <f aca="true" t="shared" si="36" ref="F83:K83">F84+F85</f>
        <v>5</v>
      </c>
      <c r="G83" s="56">
        <f t="shared" si="36"/>
        <v>0</v>
      </c>
      <c r="H83" s="56">
        <f t="shared" si="36"/>
        <v>5</v>
      </c>
      <c r="I83" s="56">
        <f t="shared" si="36"/>
        <v>0</v>
      </c>
      <c r="J83" s="56">
        <f t="shared" si="36"/>
        <v>5</v>
      </c>
      <c r="K83" s="56">
        <f t="shared" si="36"/>
        <v>0</v>
      </c>
      <c r="L83" s="56">
        <f>'Пр 3 ведом'!M392</f>
        <v>5</v>
      </c>
      <c r="M83" s="56">
        <f>'Пр 3 ведом'!N392</f>
        <v>-3.2</v>
      </c>
      <c r="N83" s="56">
        <f>'Пр 3 ведом'!O392</f>
        <v>1.8000000000000003</v>
      </c>
      <c r="O83" s="56">
        <f>'Пр 3 ведом'!P392</f>
        <v>1.8</v>
      </c>
      <c r="P83" s="338">
        <f t="shared" si="34"/>
        <v>0.9999999999999999</v>
      </c>
    </row>
    <row r="84" spans="1:16" s="204" customFormat="1" ht="13.5" customHeight="1">
      <c r="A84" s="58" t="s">
        <v>17</v>
      </c>
      <c r="B84" s="200" t="s">
        <v>12</v>
      </c>
      <c r="C84" s="59" t="s">
        <v>81</v>
      </c>
      <c r="D84" s="55" t="s">
        <v>300</v>
      </c>
      <c r="E84" s="56" t="str">
        <f>'Пр 3 ведом'!F393</f>
        <v>851</v>
      </c>
      <c r="F84" s="56">
        <f>'Пр 3 ведом'!G393</f>
        <v>4.4</v>
      </c>
      <c r="G84" s="56">
        <f>'Пр 3 ведом'!H393</f>
        <v>0</v>
      </c>
      <c r="H84" s="56">
        <f>'Пр 3 ведом'!I393</f>
        <v>4.4</v>
      </c>
      <c r="I84" s="56">
        <f>'Пр 3 ведом'!J393</f>
        <v>0</v>
      </c>
      <c r="J84" s="56">
        <f>'Пр 3 ведом'!K393</f>
        <v>4.4</v>
      </c>
      <c r="K84" s="56">
        <f>'Пр 3 ведом'!L393</f>
        <v>0</v>
      </c>
      <c r="L84" s="56">
        <f>'Пр 3 ведом'!M393</f>
        <v>4.4</v>
      </c>
      <c r="M84" s="56">
        <f>'Пр 3 ведом'!N393</f>
        <v>-4</v>
      </c>
      <c r="N84" s="56">
        <f>'Пр 3 ведом'!O393</f>
        <v>0.40000000000000036</v>
      </c>
      <c r="O84" s="56">
        <f>'Пр 3 ведом'!P393</f>
        <v>0.4</v>
      </c>
      <c r="P84" s="338">
        <f t="shared" si="34"/>
        <v>0.9999999999999992</v>
      </c>
    </row>
    <row r="85" spans="1:16" s="204" customFormat="1" ht="13.5" customHeight="1">
      <c r="A85" s="128" t="s">
        <v>580</v>
      </c>
      <c r="B85" s="200" t="s">
        <v>12</v>
      </c>
      <c r="C85" s="59" t="s">
        <v>81</v>
      </c>
      <c r="D85" s="55" t="s">
        <v>300</v>
      </c>
      <c r="E85" s="56" t="str">
        <f>'Пр 3 ведом'!F394</f>
        <v>852</v>
      </c>
      <c r="F85" s="56">
        <f>'Пр 3 ведом'!G394</f>
        <v>0.6</v>
      </c>
      <c r="G85" s="56">
        <f>'Пр 3 ведом'!H394</f>
        <v>0</v>
      </c>
      <c r="H85" s="56">
        <f>'Пр 3 ведом'!I394</f>
        <v>0.6</v>
      </c>
      <c r="I85" s="56">
        <f>'Пр 3 ведом'!J394</f>
        <v>0</v>
      </c>
      <c r="J85" s="56">
        <f>'Пр 3 ведом'!K394</f>
        <v>0.6</v>
      </c>
      <c r="K85" s="56">
        <f>'Пр 3 ведом'!L394</f>
        <v>0</v>
      </c>
      <c r="L85" s="56">
        <f>'Пр 3 ведом'!M394</f>
        <v>0.6</v>
      </c>
      <c r="M85" s="56">
        <f>'Пр 3 ведом'!N394</f>
        <v>0.8</v>
      </c>
      <c r="N85" s="56">
        <f>'Пр 3 ведом'!O394</f>
        <v>1.4</v>
      </c>
      <c r="O85" s="56">
        <f>'Пр 3 ведом'!P394</f>
        <v>1.4</v>
      </c>
      <c r="P85" s="338">
        <f t="shared" si="34"/>
        <v>1</v>
      </c>
    </row>
    <row r="86" spans="1:16" s="308" customFormat="1" ht="16.5" customHeight="1">
      <c r="A86" s="129" t="s">
        <v>333</v>
      </c>
      <c r="B86" s="200" t="s">
        <v>12</v>
      </c>
      <c r="C86" s="59" t="s">
        <v>81</v>
      </c>
      <c r="D86" s="55" t="s">
        <v>332</v>
      </c>
      <c r="E86" s="55" t="s">
        <v>10</v>
      </c>
      <c r="F86" s="56">
        <f aca="true" t="shared" si="37" ref="F86:K86">F87+F92+F96</f>
        <v>1763.6</v>
      </c>
      <c r="G86" s="56">
        <f t="shared" si="37"/>
        <v>-4.218847493575595E-15</v>
      </c>
      <c r="H86" s="56">
        <f t="shared" si="37"/>
        <v>1763.6</v>
      </c>
      <c r="I86" s="56">
        <f t="shared" si="37"/>
        <v>0</v>
      </c>
      <c r="J86" s="56">
        <f t="shared" si="37"/>
        <v>1763.6</v>
      </c>
      <c r="K86" s="56">
        <f t="shared" si="37"/>
        <v>0</v>
      </c>
      <c r="L86" s="56">
        <f>'Пр 3 ведом'!M787</f>
        <v>1763.6</v>
      </c>
      <c r="M86" s="56">
        <f>'Пр 3 ведом'!N787</f>
        <v>136.5</v>
      </c>
      <c r="N86" s="56">
        <f>'Пр 3 ведом'!O787</f>
        <v>1900.1</v>
      </c>
      <c r="O86" s="56">
        <f>'Пр 3 ведом'!P787</f>
        <v>1869.8999999999999</v>
      </c>
      <c r="P86" s="338">
        <f t="shared" si="34"/>
        <v>0.9841060996789642</v>
      </c>
    </row>
    <row r="87" spans="1:16" s="60" customFormat="1" ht="45" customHeight="1">
      <c r="A87" s="58" t="s">
        <v>123</v>
      </c>
      <c r="B87" s="200" t="s">
        <v>12</v>
      </c>
      <c r="C87" s="59" t="s">
        <v>81</v>
      </c>
      <c r="D87" s="59" t="s">
        <v>334</v>
      </c>
      <c r="E87" s="55" t="s">
        <v>124</v>
      </c>
      <c r="F87" s="56">
        <f aca="true" t="shared" si="38" ref="F87:K87">F88</f>
        <v>1693</v>
      </c>
      <c r="G87" s="56">
        <f t="shared" si="38"/>
        <v>0</v>
      </c>
      <c r="H87" s="56">
        <f t="shared" si="38"/>
        <v>1693</v>
      </c>
      <c r="I87" s="56">
        <f t="shared" si="38"/>
        <v>0</v>
      </c>
      <c r="J87" s="56">
        <f t="shared" si="38"/>
        <v>1693</v>
      </c>
      <c r="K87" s="56">
        <f t="shared" si="38"/>
        <v>0</v>
      </c>
      <c r="L87" s="56">
        <f>'Пр 3 ведом'!M788</f>
        <v>1693</v>
      </c>
      <c r="M87" s="56">
        <f>'Пр 3 ведом'!N788</f>
        <v>148.2</v>
      </c>
      <c r="N87" s="56">
        <f>'Пр 3 ведом'!O788</f>
        <v>1841.2</v>
      </c>
      <c r="O87" s="56">
        <f>'Пр 3 ведом'!P788</f>
        <v>1811</v>
      </c>
      <c r="P87" s="338">
        <f t="shared" si="34"/>
        <v>0.983597653704106</v>
      </c>
    </row>
    <row r="88" spans="1:16" s="60" customFormat="1" ht="23.25" customHeight="1">
      <c r="A88" s="58" t="s">
        <v>125</v>
      </c>
      <c r="B88" s="200" t="s">
        <v>12</v>
      </c>
      <c r="C88" s="59" t="s">
        <v>81</v>
      </c>
      <c r="D88" s="59" t="s">
        <v>334</v>
      </c>
      <c r="E88" s="55" t="s">
        <v>126</v>
      </c>
      <c r="F88" s="56">
        <f aca="true" t="shared" si="39" ref="F88:K88">F89+F91+F90</f>
        <v>1693</v>
      </c>
      <c r="G88" s="56">
        <f t="shared" si="39"/>
        <v>0</v>
      </c>
      <c r="H88" s="56">
        <f t="shared" si="39"/>
        <v>1693</v>
      </c>
      <c r="I88" s="56">
        <f t="shared" si="39"/>
        <v>0</v>
      </c>
      <c r="J88" s="56">
        <f t="shared" si="39"/>
        <v>1693</v>
      </c>
      <c r="K88" s="56">
        <f t="shared" si="39"/>
        <v>0</v>
      </c>
      <c r="L88" s="56">
        <f>'Пр 3 ведом'!M789</f>
        <v>1693</v>
      </c>
      <c r="M88" s="56">
        <f>'Пр 3 ведом'!N789</f>
        <v>148.2</v>
      </c>
      <c r="N88" s="56">
        <f>'Пр 3 ведом'!O789</f>
        <v>1841.2</v>
      </c>
      <c r="O88" s="56">
        <f>'Пр 3 ведом'!P789</f>
        <v>1811</v>
      </c>
      <c r="P88" s="338">
        <f t="shared" si="34"/>
        <v>0.983597653704106</v>
      </c>
    </row>
    <row r="89" spans="1:16" s="60" customFormat="1" ht="13.5" customHeight="1">
      <c r="A89" s="117" t="s">
        <v>416</v>
      </c>
      <c r="B89" s="200" t="s">
        <v>12</v>
      </c>
      <c r="C89" s="59" t="s">
        <v>81</v>
      </c>
      <c r="D89" s="59" t="s">
        <v>334</v>
      </c>
      <c r="E89" s="55" t="s">
        <v>128</v>
      </c>
      <c r="F89" s="56">
        <f>'Пр 3 ведом'!G790</f>
        <v>1298</v>
      </c>
      <c r="G89" s="56">
        <f>'Пр 3 ведом'!H790</f>
        <v>0</v>
      </c>
      <c r="H89" s="56">
        <f>'Пр 3 ведом'!I790</f>
        <v>1298</v>
      </c>
      <c r="I89" s="56">
        <f>'Пр 3 ведом'!J790</f>
        <v>0</v>
      </c>
      <c r="J89" s="56">
        <f>'Пр 3 ведом'!K790</f>
        <v>1298</v>
      </c>
      <c r="K89" s="56">
        <f>'Пр 3 ведом'!L790</f>
        <v>0</v>
      </c>
      <c r="L89" s="56">
        <f>'Пр 3 ведом'!M790</f>
        <v>1298</v>
      </c>
      <c r="M89" s="56">
        <f>'Пр 3 ведом'!N790</f>
        <v>106.9</v>
      </c>
      <c r="N89" s="56">
        <f>'Пр 3 ведом'!O790</f>
        <v>1404.9</v>
      </c>
      <c r="O89" s="56">
        <f>'Пр 3 ведом'!P790</f>
        <v>1404.9</v>
      </c>
      <c r="P89" s="338">
        <f t="shared" si="34"/>
        <v>1</v>
      </c>
    </row>
    <row r="90" spans="1:16" s="204" customFormat="1" ht="33.75" customHeight="1">
      <c r="A90" s="117" t="s">
        <v>417</v>
      </c>
      <c r="B90" s="200" t="s">
        <v>12</v>
      </c>
      <c r="C90" s="59" t="s">
        <v>81</v>
      </c>
      <c r="D90" s="59" t="s">
        <v>334</v>
      </c>
      <c r="E90" s="55">
        <v>129</v>
      </c>
      <c r="F90" s="56">
        <f>'Пр 3 ведом'!G791</f>
        <v>392</v>
      </c>
      <c r="G90" s="56">
        <f>'Пр 3 ведом'!H791</f>
        <v>0</v>
      </c>
      <c r="H90" s="56">
        <f>'Пр 3 ведом'!I791</f>
        <v>392</v>
      </c>
      <c r="I90" s="56">
        <f>'Пр 3 ведом'!J791</f>
        <v>0</v>
      </c>
      <c r="J90" s="56">
        <f>'Пр 3 ведом'!K791</f>
        <v>392</v>
      </c>
      <c r="K90" s="56">
        <f>'Пр 3 ведом'!L791</f>
        <v>0</v>
      </c>
      <c r="L90" s="56">
        <f>'Пр 3 ведом'!M791</f>
        <v>392</v>
      </c>
      <c r="M90" s="56">
        <f>'Пр 3 ведом'!N791</f>
        <v>39.5</v>
      </c>
      <c r="N90" s="56">
        <f>'Пр 3 ведом'!O791</f>
        <v>431.5</v>
      </c>
      <c r="O90" s="56">
        <f>'Пр 3 ведом'!P791</f>
        <v>401.3</v>
      </c>
      <c r="P90" s="338">
        <f t="shared" si="34"/>
        <v>0.9300115874855157</v>
      </c>
    </row>
    <row r="91" spans="1:16" s="204" customFormat="1" ht="22.5" customHeight="1">
      <c r="A91" s="117" t="s">
        <v>571</v>
      </c>
      <c r="B91" s="200" t="s">
        <v>12</v>
      </c>
      <c r="C91" s="59" t="s">
        <v>81</v>
      </c>
      <c r="D91" s="59" t="s">
        <v>335</v>
      </c>
      <c r="E91" s="55">
        <v>122</v>
      </c>
      <c r="F91" s="56">
        <f>'Пр 3 ведом'!G792</f>
        <v>3</v>
      </c>
      <c r="G91" s="56">
        <f>'Пр 3 ведом'!H792</f>
        <v>0</v>
      </c>
      <c r="H91" s="56">
        <f>'Пр 3 ведом'!I792</f>
        <v>3</v>
      </c>
      <c r="I91" s="56">
        <f>'Пр 3 ведом'!J792</f>
        <v>0</v>
      </c>
      <c r="J91" s="56">
        <f>'Пр 3 ведом'!K792</f>
        <v>3</v>
      </c>
      <c r="K91" s="56">
        <f>'Пр 3 ведом'!L792</f>
        <v>0</v>
      </c>
      <c r="L91" s="56">
        <f>'Пр 3 ведом'!M792</f>
        <v>3</v>
      </c>
      <c r="M91" s="56">
        <f>'Пр 3 ведом'!N792</f>
        <v>1.8</v>
      </c>
      <c r="N91" s="56">
        <f>'Пр 3 ведом'!O792</f>
        <v>4.8</v>
      </c>
      <c r="O91" s="56">
        <f>'Пр 3 ведом'!P792</f>
        <v>4.8</v>
      </c>
      <c r="P91" s="338">
        <f t="shared" si="34"/>
        <v>1</v>
      </c>
    </row>
    <row r="92" spans="1:16" s="60" customFormat="1" ht="24.75" customHeight="1">
      <c r="A92" s="58" t="s">
        <v>418</v>
      </c>
      <c r="B92" s="200" t="s">
        <v>12</v>
      </c>
      <c r="C92" s="59" t="s">
        <v>81</v>
      </c>
      <c r="D92" s="59" t="s">
        <v>335</v>
      </c>
      <c r="E92" s="55" t="s">
        <v>131</v>
      </c>
      <c r="F92" s="56">
        <f aca="true" t="shared" si="40" ref="F92:K92">F93</f>
        <v>69.6</v>
      </c>
      <c r="G92" s="56">
        <f t="shared" si="40"/>
        <v>-0.8000000000000043</v>
      </c>
      <c r="H92" s="56">
        <f t="shared" si="40"/>
        <v>68.79999999999998</v>
      </c>
      <c r="I92" s="56">
        <f t="shared" si="40"/>
        <v>0</v>
      </c>
      <c r="J92" s="56">
        <f t="shared" si="40"/>
        <v>68.79999999999998</v>
      </c>
      <c r="K92" s="56">
        <f t="shared" si="40"/>
        <v>0</v>
      </c>
      <c r="L92" s="56">
        <f>'Пр 3 ведом'!M793</f>
        <v>68.79999999999998</v>
      </c>
      <c r="M92" s="56">
        <f>'Пр 3 ведом'!N793</f>
        <v>-10.700000000000001</v>
      </c>
      <c r="N92" s="56">
        <f>'Пр 3 ведом'!O793</f>
        <v>58.099999999999994</v>
      </c>
      <c r="O92" s="56">
        <f>'Пр 3 ведом'!P793</f>
        <v>58.099999999999994</v>
      </c>
      <c r="P92" s="338">
        <f t="shared" si="34"/>
        <v>1</v>
      </c>
    </row>
    <row r="93" spans="1:16" s="60" customFormat="1" ht="27.75" customHeight="1">
      <c r="A93" s="128" t="s">
        <v>572</v>
      </c>
      <c r="B93" s="200" t="s">
        <v>12</v>
      </c>
      <c r="C93" s="59" t="s">
        <v>81</v>
      </c>
      <c r="D93" s="59" t="s">
        <v>335</v>
      </c>
      <c r="E93" s="55" t="s">
        <v>133</v>
      </c>
      <c r="F93" s="56">
        <f aca="true" t="shared" si="41" ref="F93:K93">F95+F94</f>
        <v>69.6</v>
      </c>
      <c r="G93" s="56">
        <f t="shared" si="41"/>
        <v>-0.8000000000000043</v>
      </c>
      <c r="H93" s="56">
        <f t="shared" si="41"/>
        <v>68.79999999999998</v>
      </c>
      <c r="I93" s="56">
        <f t="shared" si="41"/>
        <v>0</v>
      </c>
      <c r="J93" s="56">
        <f t="shared" si="41"/>
        <v>68.79999999999998</v>
      </c>
      <c r="K93" s="56">
        <f t="shared" si="41"/>
        <v>0</v>
      </c>
      <c r="L93" s="56">
        <f>'Пр 3 ведом'!M794</f>
        <v>68.79999999999998</v>
      </c>
      <c r="M93" s="56">
        <f>'Пр 3 ведом'!N794</f>
        <v>-10.700000000000001</v>
      </c>
      <c r="N93" s="56">
        <f>'Пр 3 ведом'!O794</f>
        <v>58.099999999999994</v>
      </c>
      <c r="O93" s="56">
        <f>'Пр 3 ведом'!P794</f>
        <v>58.099999999999994</v>
      </c>
      <c r="P93" s="338">
        <f t="shared" si="34"/>
        <v>1</v>
      </c>
    </row>
    <row r="94" spans="1:16" s="60" customFormat="1" ht="22.5" customHeight="1">
      <c r="A94" s="128" t="s">
        <v>587</v>
      </c>
      <c r="B94" s="55" t="s">
        <v>12</v>
      </c>
      <c r="C94" s="59" t="s">
        <v>81</v>
      </c>
      <c r="D94" s="59" t="s">
        <v>335</v>
      </c>
      <c r="E94" s="311">
        <v>242</v>
      </c>
      <c r="F94" s="56">
        <f>'Пр 3 ведом'!G795</f>
        <v>0</v>
      </c>
      <c r="G94" s="56">
        <f>'Пр 3 ведом'!H795</f>
        <v>34.8</v>
      </c>
      <c r="H94" s="56">
        <f>'Пр 3 ведом'!I795</f>
        <v>34.8</v>
      </c>
      <c r="I94" s="56">
        <f>'Пр 3 ведом'!J795</f>
        <v>0</v>
      </c>
      <c r="J94" s="56">
        <f>'Пр 3 ведом'!K795</f>
        <v>34.8</v>
      </c>
      <c r="K94" s="56">
        <f>'Пр 3 ведом'!L795</f>
        <v>0</v>
      </c>
      <c r="L94" s="56">
        <f>'Пр 3 ведом'!M795</f>
        <v>34.8</v>
      </c>
      <c r="M94" s="56">
        <f>'Пр 3 ведом'!N795</f>
        <v>3.1</v>
      </c>
      <c r="N94" s="56">
        <f>'Пр 3 ведом'!O795</f>
        <v>37.9</v>
      </c>
      <c r="O94" s="56">
        <f>'Пр 3 ведом'!P795</f>
        <v>37.9</v>
      </c>
      <c r="P94" s="338">
        <f t="shared" si="34"/>
        <v>1</v>
      </c>
    </row>
    <row r="95" spans="1:16" s="60" customFormat="1" ht="27.75" customHeight="1">
      <c r="A95" s="128" t="s">
        <v>573</v>
      </c>
      <c r="B95" s="200" t="s">
        <v>12</v>
      </c>
      <c r="C95" s="59" t="s">
        <v>81</v>
      </c>
      <c r="D95" s="59" t="s">
        <v>335</v>
      </c>
      <c r="E95" s="55" t="s">
        <v>135</v>
      </c>
      <c r="F95" s="56">
        <f>'Пр 3 ведом'!G796</f>
        <v>69.6</v>
      </c>
      <c r="G95" s="56">
        <f>'Пр 3 ведом'!H796</f>
        <v>-35.6</v>
      </c>
      <c r="H95" s="56">
        <f>'Пр 3 ведом'!I796</f>
        <v>33.99999999999999</v>
      </c>
      <c r="I95" s="56">
        <f>'Пр 3 ведом'!J796</f>
        <v>0</v>
      </c>
      <c r="J95" s="56">
        <f>'Пр 3 ведом'!K796</f>
        <v>33.99999999999999</v>
      </c>
      <c r="K95" s="56">
        <f>'Пр 3 ведом'!L796</f>
        <v>0</v>
      </c>
      <c r="L95" s="56">
        <f>'Пр 3 ведом'!M796</f>
        <v>33.99999999999999</v>
      </c>
      <c r="M95" s="56">
        <f>'Пр 3 ведом'!N796</f>
        <v>-13.8</v>
      </c>
      <c r="N95" s="56">
        <f>'Пр 3 ведом'!O796</f>
        <v>20.199999999999992</v>
      </c>
      <c r="O95" s="56">
        <f>'Пр 3 ведом'!P796</f>
        <v>20.2</v>
      </c>
      <c r="P95" s="338">
        <f t="shared" si="34"/>
        <v>1.0000000000000004</v>
      </c>
    </row>
    <row r="96" spans="1:16" s="204" customFormat="1" ht="14.25" customHeight="1">
      <c r="A96" s="58" t="s">
        <v>136</v>
      </c>
      <c r="B96" s="200" t="s">
        <v>12</v>
      </c>
      <c r="C96" s="59" t="s">
        <v>81</v>
      </c>
      <c r="D96" s="59" t="s">
        <v>335</v>
      </c>
      <c r="E96" s="55" t="s">
        <v>53</v>
      </c>
      <c r="F96" s="56">
        <f aca="true" t="shared" si="42" ref="F96:K96">F97</f>
        <v>1</v>
      </c>
      <c r="G96" s="56">
        <f t="shared" si="42"/>
        <v>0.8</v>
      </c>
      <c r="H96" s="56">
        <f t="shared" si="42"/>
        <v>1.8</v>
      </c>
      <c r="I96" s="56">
        <f t="shared" si="42"/>
        <v>0</v>
      </c>
      <c r="J96" s="56">
        <f t="shared" si="42"/>
        <v>1.8</v>
      </c>
      <c r="K96" s="56">
        <f t="shared" si="42"/>
        <v>0</v>
      </c>
      <c r="L96" s="307">
        <f>'Пр 3 ведом'!M797</f>
        <v>1.8</v>
      </c>
      <c r="M96" s="307">
        <f>'Пр 3 ведом'!N797</f>
        <v>-1</v>
      </c>
      <c r="N96" s="307">
        <f>'Пр 3 ведом'!O797</f>
        <v>0.8</v>
      </c>
      <c r="O96" s="307">
        <f>'Пр 3 ведом'!P797</f>
        <v>0.8</v>
      </c>
      <c r="P96" s="338">
        <f t="shared" si="34"/>
        <v>1</v>
      </c>
    </row>
    <row r="97" spans="1:16" s="204" customFormat="1" ht="20.25" customHeight="1">
      <c r="A97" s="128" t="s">
        <v>579</v>
      </c>
      <c r="B97" s="200" t="s">
        <v>12</v>
      </c>
      <c r="C97" s="59" t="s">
        <v>81</v>
      </c>
      <c r="D97" s="59" t="s">
        <v>335</v>
      </c>
      <c r="E97" s="55" t="s">
        <v>137</v>
      </c>
      <c r="F97" s="56">
        <f aca="true" t="shared" si="43" ref="F97:K97">F98+F99</f>
        <v>1</v>
      </c>
      <c r="G97" s="56">
        <f t="shared" si="43"/>
        <v>0.8</v>
      </c>
      <c r="H97" s="56">
        <f t="shared" si="43"/>
        <v>1.8</v>
      </c>
      <c r="I97" s="56">
        <f t="shared" si="43"/>
        <v>0</v>
      </c>
      <c r="J97" s="56">
        <f t="shared" si="43"/>
        <v>1.8</v>
      </c>
      <c r="K97" s="56">
        <f t="shared" si="43"/>
        <v>0</v>
      </c>
      <c r="L97" s="307">
        <f>'Пр 3 ведом'!M798</f>
        <v>1.8</v>
      </c>
      <c r="M97" s="307">
        <f>'Пр 3 ведом'!N798</f>
        <v>-1</v>
      </c>
      <c r="N97" s="307">
        <f>'Пр 3 ведом'!O798</f>
        <v>0.8</v>
      </c>
      <c r="O97" s="307">
        <f>'Пр 3 ведом'!P798</f>
        <v>0.8</v>
      </c>
      <c r="P97" s="338">
        <f t="shared" si="34"/>
        <v>1</v>
      </c>
    </row>
    <row r="98" spans="1:16" s="308" customFormat="1" ht="20.25" customHeight="1" hidden="1">
      <c r="A98" s="58" t="s">
        <v>17</v>
      </c>
      <c r="B98" s="200" t="s">
        <v>12</v>
      </c>
      <c r="C98" s="59" t="s">
        <v>81</v>
      </c>
      <c r="D98" s="59" t="s">
        <v>335</v>
      </c>
      <c r="E98" s="55" t="s">
        <v>138</v>
      </c>
      <c r="F98" s="56">
        <f>'Пр 3 ведом'!G799</f>
        <v>1</v>
      </c>
      <c r="G98" s="56">
        <f>'Пр 3 ведом'!H799</f>
        <v>0</v>
      </c>
      <c r="H98" s="56">
        <f>'Пр 3 ведом'!I799</f>
        <v>1</v>
      </c>
      <c r="I98" s="56">
        <f>'Пр 3 ведом'!J799</f>
        <v>0</v>
      </c>
      <c r="J98" s="56">
        <f>'Пр 3 ведом'!K799</f>
        <v>1</v>
      </c>
      <c r="K98" s="56">
        <f>'Пр 3 ведом'!L799</f>
        <v>0</v>
      </c>
      <c r="L98" s="307">
        <f>'Пр 3 ведом'!M799</f>
        <v>1</v>
      </c>
      <c r="M98" s="307">
        <f>'Пр 3 ведом'!N799</f>
        <v>-1</v>
      </c>
      <c r="N98" s="307">
        <f>'Пр 3 ведом'!O799</f>
        <v>0</v>
      </c>
      <c r="O98" s="307">
        <f>'Пр 3 ведом'!P799</f>
        <v>0</v>
      </c>
      <c r="P98" s="338" t="e">
        <f t="shared" si="34"/>
        <v>#DIV/0!</v>
      </c>
    </row>
    <row r="99" spans="1:16" s="204" customFormat="1" ht="12.75" customHeight="1">
      <c r="A99" s="128" t="s">
        <v>580</v>
      </c>
      <c r="B99" s="55" t="s">
        <v>12</v>
      </c>
      <c r="C99" s="59" t="s">
        <v>81</v>
      </c>
      <c r="D99" s="59" t="s">
        <v>335</v>
      </c>
      <c r="E99" s="297">
        <v>852</v>
      </c>
      <c r="F99" s="307">
        <f>'Пр 3 ведом'!G800</f>
        <v>0</v>
      </c>
      <c r="G99" s="307">
        <f>'Пр 3 ведом'!H800</f>
        <v>0.8</v>
      </c>
      <c r="H99" s="307">
        <f>'Пр 3 ведом'!I800</f>
        <v>0.8</v>
      </c>
      <c r="I99" s="307">
        <f>'Пр 3 ведом'!J800</f>
        <v>0</v>
      </c>
      <c r="J99" s="307">
        <f>'Пр 3 ведом'!K800</f>
        <v>0.8</v>
      </c>
      <c r="K99" s="307">
        <f>'Пр 3 ведом'!L800</f>
        <v>0</v>
      </c>
      <c r="L99" s="307">
        <f>'Пр 3 ведом'!M800</f>
        <v>0.8</v>
      </c>
      <c r="M99" s="307">
        <f>'Пр 3 ведом'!N800</f>
        <v>0</v>
      </c>
      <c r="N99" s="307">
        <f>'Пр 3 ведом'!O800</f>
        <v>0.8</v>
      </c>
      <c r="O99" s="307">
        <f>'Пр 3 ведом'!P800</f>
        <v>0.8</v>
      </c>
      <c r="P99" s="338">
        <f t="shared" si="34"/>
        <v>1</v>
      </c>
    </row>
    <row r="100" spans="1:16" s="60" customFormat="1" ht="11.25" customHeight="1">
      <c r="A100" s="122" t="s">
        <v>213</v>
      </c>
      <c r="B100" s="124" t="s">
        <v>12</v>
      </c>
      <c r="C100" s="87" t="s">
        <v>85</v>
      </c>
      <c r="D100" s="86"/>
      <c r="E100" s="86"/>
      <c r="F100" s="119">
        <f>F101</f>
        <v>600</v>
      </c>
      <c r="G100" s="119">
        <f aca="true" t="shared" si="44" ref="G100:K103">G101</f>
        <v>-450</v>
      </c>
      <c r="H100" s="119">
        <f t="shared" si="44"/>
        <v>150</v>
      </c>
      <c r="I100" s="119">
        <f t="shared" si="44"/>
        <v>0</v>
      </c>
      <c r="J100" s="119">
        <f t="shared" si="44"/>
        <v>150</v>
      </c>
      <c r="K100" s="119">
        <f t="shared" si="44"/>
        <v>0</v>
      </c>
      <c r="L100" s="119">
        <f>'Пр 3 ведом'!M466</f>
        <v>150</v>
      </c>
      <c r="M100" s="119">
        <f>'Пр 3 ведом'!N466</f>
        <v>0</v>
      </c>
      <c r="N100" s="119">
        <f>'Пр 3 ведом'!O466</f>
        <v>150</v>
      </c>
      <c r="O100" s="119">
        <f>'Пр 3 ведом'!P466</f>
        <v>150</v>
      </c>
      <c r="P100" s="338">
        <f t="shared" si="34"/>
        <v>1</v>
      </c>
    </row>
    <row r="101" spans="1:16" s="60" customFormat="1" ht="16.5" customHeight="1">
      <c r="A101" s="117" t="s">
        <v>214</v>
      </c>
      <c r="B101" s="123" t="s">
        <v>12</v>
      </c>
      <c r="C101" s="59" t="s">
        <v>85</v>
      </c>
      <c r="D101" s="55" t="s">
        <v>313</v>
      </c>
      <c r="E101" s="55"/>
      <c r="F101" s="56">
        <f>F102</f>
        <v>600</v>
      </c>
      <c r="G101" s="56">
        <f t="shared" si="44"/>
        <v>-450</v>
      </c>
      <c r="H101" s="56">
        <f t="shared" si="44"/>
        <v>150</v>
      </c>
      <c r="I101" s="56">
        <f t="shared" si="44"/>
        <v>0</v>
      </c>
      <c r="J101" s="56">
        <f t="shared" si="44"/>
        <v>150</v>
      </c>
      <c r="K101" s="56">
        <f t="shared" si="44"/>
        <v>0</v>
      </c>
      <c r="L101" s="56">
        <f>'Пр 3 ведом'!M467</f>
        <v>150</v>
      </c>
      <c r="M101" s="56">
        <f>'Пр 3 ведом'!N467</f>
        <v>0</v>
      </c>
      <c r="N101" s="56">
        <f>'Пр 3 ведом'!O467</f>
        <v>150</v>
      </c>
      <c r="O101" s="56">
        <f>'Пр 3 ведом'!P467</f>
        <v>150</v>
      </c>
      <c r="P101" s="338">
        <f t="shared" si="34"/>
        <v>1</v>
      </c>
    </row>
    <row r="102" spans="1:16" s="204" customFormat="1" ht="23.25" customHeight="1">
      <c r="A102" s="58" t="s">
        <v>418</v>
      </c>
      <c r="B102" s="200" t="s">
        <v>12</v>
      </c>
      <c r="C102" s="59" t="s">
        <v>85</v>
      </c>
      <c r="D102" s="55" t="s">
        <v>313</v>
      </c>
      <c r="E102" s="55" t="s">
        <v>131</v>
      </c>
      <c r="F102" s="56">
        <f>F103</f>
        <v>600</v>
      </c>
      <c r="G102" s="56">
        <f t="shared" si="44"/>
        <v>-450</v>
      </c>
      <c r="H102" s="56">
        <f t="shared" si="44"/>
        <v>150</v>
      </c>
      <c r="I102" s="56">
        <f t="shared" si="44"/>
        <v>0</v>
      </c>
      <c r="J102" s="56">
        <f t="shared" si="44"/>
        <v>150</v>
      </c>
      <c r="K102" s="56">
        <f t="shared" si="44"/>
        <v>0</v>
      </c>
      <c r="L102" s="56">
        <f>'Пр 3 ведом'!M468</f>
        <v>150</v>
      </c>
      <c r="M102" s="56">
        <f>'Пр 3 ведом'!N468</f>
        <v>0</v>
      </c>
      <c r="N102" s="56">
        <f>'Пр 3 ведом'!O468</f>
        <v>150</v>
      </c>
      <c r="O102" s="56">
        <f>'Пр 3 ведом'!P468</f>
        <v>150</v>
      </c>
      <c r="P102" s="338">
        <f t="shared" si="34"/>
        <v>1</v>
      </c>
    </row>
    <row r="103" spans="1:16" s="204" customFormat="1" ht="23.25" customHeight="1">
      <c r="A103" s="128" t="s">
        <v>572</v>
      </c>
      <c r="B103" s="200" t="s">
        <v>12</v>
      </c>
      <c r="C103" s="59" t="s">
        <v>85</v>
      </c>
      <c r="D103" s="55" t="s">
        <v>313</v>
      </c>
      <c r="E103" s="55" t="s">
        <v>133</v>
      </c>
      <c r="F103" s="56">
        <f>F104</f>
        <v>600</v>
      </c>
      <c r="G103" s="56">
        <f t="shared" si="44"/>
        <v>-450</v>
      </c>
      <c r="H103" s="56">
        <f t="shared" si="44"/>
        <v>150</v>
      </c>
      <c r="I103" s="56">
        <f t="shared" si="44"/>
        <v>0</v>
      </c>
      <c r="J103" s="56">
        <f t="shared" si="44"/>
        <v>150</v>
      </c>
      <c r="K103" s="56">
        <f t="shared" si="44"/>
        <v>0</v>
      </c>
      <c r="L103" s="56">
        <f>'Пр 3 ведом'!M469</f>
        <v>150</v>
      </c>
      <c r="M103" s="56">
        <f>'Пр 3 ведом'!N469</f>
        <v>0</v>
      </c>
      <c r="N103" s="56">
        <f>'Пр 3 ведом'!O469</f>
        <v>150</v>
      </c>
      <c r="O103" s="56">
        <f>'Пр 3 ведом'!P469</f>
        <v>150</v>
      </c>
      <c r="P103" s="338">
        <f t="shared" si="34"/>
        <v>1</v>
      </c>
    </row>
    <row r="104" spans="1:16" s="204" customFormat="1" ht="23.25" customHeight="1">
      <c r="A104" s="128" t="s">
        <v>573</v>
      </c>
      <c r="B104" s="200" t="s">
        <v>12</v>
      </c>
      <c r="C104" s="59" t="s">
        <v>85</v>
      </c>
      <c r="D104" s="55" t="s">
        <v>313</v>
      </c>
      <c r="E104" s="55" t="s">
        <v>135</v>
      </c>
      <c r="F104" s="56">
        <f>'Пр 3 ведом'!G470</f>
        <v>600</v>
      </c>
      <c r="G104" s="56">
        <f>'Пр 3 ведом'!H470</f>
        <v>-450</v>
      </c>
      <c r="H104" s="56">
        <f>'Пр 3 ведом'!I470</f>
        <v>150</v>
      </c>
      <c r="I104" s="56">
        <f>'Пр 3 ведом'!J470</f>
        <v>0</v>
      </c>
      <c r="J104" s="56">
        <f>'Пр 3 ведом'!K470</f>
        <v>150</v>
      </c>
      <c r="K104" s="56">
        <f>'Пр 3 ведом'!L470</f>
        <v>0</v>
      </c>
      <c r="L104" s="56">
        <f>'Пр 3 ведом'!M470</f>
        <v>150</v>
      </c>
      <c r="M104" s="56">
        <f>'Пр 3 ведом'!N470</f>
        <v>0</v>
      </c>
      <c r="N104" s="56">
        <f>'Пр 3 ведом'!O470</f>
        <v>150</v>
      </c>
      <c r="O104" s="56">
        <f>'Пр 3 ведом'!P470</f>
        <v>150</v>
      </c>
      <c r="P104" s="338">
        <f t="shared" si="34"/>
        <v>1</v>
      </c>
    </row>
    <row r="105" spans="1:16" s="308" customFormat="1" ht="12.75" customHeight="1">
      <c r="A105" s="168" t="s">
        <v>179</v>
      </c>
      <c r="B105" s="310" t="s">
        <v>12</v>
      </c>
      <c r="C105" s="87" t="s">
        <v>18</v>
      </c>
      <c r="D105" s="55"/>
      <c r="E105" s="55"/>
      <c r="F105" s="119">
        <f aca="true" t="shared" si="45" ref="F105:K105">F110+F116+F126+F109</f>
        <v>509.00000000000006</v>
      </c>
      <c r="G105" s="119">
        <f t="shared" si="45"/>
        <v>0</v>
      </c>
      <c r="H105" s="119">
        <f t="shared" si="45"/>
        <v>509</v>
      </c>
      <c r="I105" s="119">
        <f t="shared" si="45"/>
        <v>-10</v>
      </c>
      <c r="J105" s="119">
        <f t="shared" si="45"/>
        <v>499</v>
      </c>
      <c r="K105" s="119">
        <f t="shared" si="45"/>
        <v>0</v>
      </c>
      <c r="L105" s="119">
        <f>L106+L110+L116+L126</f>
        <v>499</v>
      </c>
      <c r="M105" s="119">
        <f>M106+M110+M116+M126</f>
        <v>-21.5</v>
      </c>
      <c r="N105" s="119">
        <f>N106+N110+N116+N126</f>
        <v>477.5</v>
      </c>
      <c r="O105" s="119">
        <f>O106+O110+O116+O126</f>
        <v>462.6</v>
      </c>
      <c r="P105" s="338">
        <f t="shared" si="34"/>
        <v>0.9687958115183246</v>
      </c>
    </row>
    <row r="106" spans="1:16" s="60" customFormat="1" ht="22.5" customHeight="1">
      <c r="A106" s="167" t="s">
        <v>552</v>
      </c>
      <c r="B106" s="200" t="s">
        <v>12</v>
      </c>
      <c r="C106" s="59" t="s">
        <v>18</v>
      </c>
      <c r="D106" s="55" t="s">
        <v>551</v>
      </c>
      <c r="E106" s="55"/>
      <c r="F106" s="56">
        <f>F107</f>
        <v>80</v>
      </c>
      <c r="G106" s="56">
        <f aca="true" t="shared" si="46" ref="G106:K108">G107</f>
        <v>0</v>
      </c>
      <c r="H106" s="56">
        <f t="shared" si="46"/>
        <v>80</v>
      </c>
      <c r="I106" s="56">
        <f t="shared" si="46"/>
        <v>0</v>
      </c>
      <c r="J106" s="56">
        <f t="shared" si="46"/>
        <v>80</v>
      </c>
      <c r="K106" s="56">
        <f t="shared" si="46"/>
        <v>0</v>
      </c>
      <c r="L106" s="56">
        <f>'Пр 3 ведом'!M493</f>
        <v>80</v>
      </c>
      <c r="M106" s="56">
        <f>'Пр 3 ведом'!N493</f>
        <v>0</v>
      </c>
      <c r="N106" s="56">
        <f>'Пр 3 ведом'!O493</f>
        <v>80</v>
      </c>
      <c r="O106" s="56">
        <f>'Пр 3 ведом'!P493</f>
        <v>80</v>
      </c>
      <c r="P106" s="338">
        <f t="shared" si="34"/>
        <v>1</v>
      </c>
    </row>
    <row r="107" spans="1:16" s="60" customFormat="1" ht="22.5" customHeight="1">
      <c r="A107" s="58" t="s">
        <v>418</v>
      </c>
      <c r="B107" s="200" t="s">
        <v>12</v>
      </c>
      <c r="C107" s="59" t="s">
        <v>18</v>
      </c>
      <c r="D107" s="55" t="s">
        <v>551</v>
      </c>
      <c r="E107" s="55" t="s">
        <v>131</v>
      </c>
      <c r="F107" s="56">
        <f>F108</f>
        <v>80</v>
      </c>
      <c r="G107" s="56">
        <f t="shared" si="46"/>
        <v>0</v>
      </c>
      <c r="H107" s="56">
        <f t="shared" si="46"/>
        <v>80</v>
      </c>
      <c r="I107" s="56">
        <f t="shared" si="46"/>
        <v>0</v>
      </c>
      <c r="J107" s="56">
        <f t="shared" si="46"/>
        <v>80</v>
      </c>
      <c r="K107" s="56">
        <f t="shared" si="46"/>
        <v>0</v>
      </c>
      <c r="L107" s="56">
        <f>'Пр 3 ведом'!M494</f>
        <v>80</v>
      </c>
      <c r="M107" s="56">
        <f>'Пр 3 ведом'!N494</f>
        <v>0</v>
      </c>
      <c r="N107" s="56">
        <f>'Пр 3 ведом'!O494</f>
        <v>80</v>
      </c>
      <c r="O107" s="56">
        <f>'Пр 3 ведом'!P494</f>
        <v>80</v>
      </c>
      <c r="P107" s="338">
        <f t="shared" si="34"/>
        <v>1</v>
      </c>
    </row>
    <row r="108" spans="1:16" s="60" customFormat="1" ht="22.5" customHeight="1">
      <c r="A108" s="128" t="s">
        <v>572</v>
      </c>
      <c r="B108" s="200" t="s">
        <v>12</v>
      </c>
      <c r="C108" s="59" t="s">
        <v>18</v>
      </c>
      <c r="D108" s="55" t="s">
        <v>551</v>
      </c>
      <c r="E108" s="55" t="s">
        <v>133</v>
      </c>
      <c r="F108" s="56">
        <f>F109</f>
        <v>80</v>
      </c>
      <c r="G108" s="56">
        <f t="shared" si="46"/>
        <v>0</v>
      </c>
      <c r="H108" s="56">
        <f t="shared" si="46"/>
        <v>80</v>
      </c>
      <c r="I108" s="56">
        <f t="shared" si="46"/>
        <v>0</v>
      </c>
      <c r="J108" s="56">
        <f t="shared" si="46"/>
        <v>80</v>
      </c>
      <c r="K108" s="56">
        <f t="shared" si="46"/>
        <v>0</v>
      </c>
      <c r="L108" s="56">
        <f>'Пр 3 ведом'!M495</f>
        <v>80</v>
      </c>
      <c r="M108" s="56">
        <f>'Пр 3 ведом'!N495</f>
        <v>0</v>
      </c>
      <c r="N108" s="56">
        <f>'Пр 3 ведом'!O495</f>
        <v>80</v>
      </c>
      <c r="O108" s="56">
        <f>'Пр 3 ведом'!P495</f>
        <v>80</v>
      </c>
      <c r="P108" s="338">
        <f t="shared" si="34"/>
        <v>1</v>
      </c>
    </row>
    <row r="109" spans="1:16" s="60" customFormat="1" ht="22.5" customHeight="1">
      <c r="A109" s="128" t="s">
        <v>573</v>
      </c>
      <c r="B109" s="200" t="s">
        <v>12</v>
      </c>
      <c r="C109" s="59" t="s">
        <v>18</v>
      </c>
      <c r="D109" s="55" t="s">
        <v>551</v>
      </c>
      <c r="E109" s="55" t="s">
        <v>135</v>
      </c>
      <c r="F109" s="56">
        <f>'Пр 3 ведом'!G496</f>
        <v>80</v>
      </c>
      <c r="G109" s="56">
        <f>'Пр 3 ведом'!H496</f>
        <v>0</v>
      </c>
      <c r="H109" s="56">
        <f>'Пр 3 ведом'!I496</f>
        <v>80</v>
      </c>
      <c r="I109" s="56">
        <f>'Пр 3 ведом'!J496</f>
        <v>0</v>
      </c>
      <c r="J109" s="56">
        <f>'Пр 3 ведом'!K496</f>
        <v>80</v>
      </c>
      <c r="K109" s="56">
        <f>'Пр 3 ведом'!L496</f>
        <v>0</v>
      </c>
      <c r="L109" s="56">
        <f>'Пр 3 ведом'!M496</f>
        <v>80</v>
      </c>
      <c r="M109" s="56">
        <f>'Пр 3 ведом'!N496</f>
        <v>0</v>
      </c>
      <c r="N109" s="56">
        <f>'Пр 3 ведом'!O496</f>
        <v>80</v>
      </c>
      <c r="O109" s="56">
        <f>'Пр 3 ведом'!P496</f>
        <v>80</v>
      </c>
      <c r="P109" s="338">
        <f t="shared" si="34"/>
        <v>1</v>
      </c>
    </row>
    <row r="110" spans="1:16" s="60" customFormat="1" ht="36" customHeight="1">
      <c r="A110" s="117" t="s">
        <v>194</v>
      </c>
      <c r="B110" s="200" t="s">
        <v>12</v>
      </c>
      <c r="C110" s="59" t="s">
        <v>18</v>
      </c>
      <c r="D110" s="55" t="s">
        <v>301</v>
      </c>
      <c r="E110" s="55"/>
      <c r="F110" s="56">
        <f aca="true" t="shared" si="47" ref="F110:K110">F111+F113</f>
        <v>7</v>
      </c>
      <c r="G110" s="56">
        <f t="shared" si="47"/>
        <v>0</v>
      </c>
      <c r="H110" s="56">
        <f t="shared" si="47"/>
        <v>7</v>
      </c>
      <c r="I110" s="56">
        <f t="shared" si="47"/>
        <v>0</v>
      </c>
      <c r="J110" s="56">
        <f t="shared" si="47"/>
        <v>7</v>
      </c>
      <c r="K110" s="56">
        <f t="shared" si="47"/>
        <v>0</v>
      </c>
      <c r="L110" s="56">
        <f>'Пр 3 ведом'!M472+'Пр 3 ведом'!M396</f>
        <v>7</v>
      </c>
      <c r="M110" s="56">
        <f>'Пр 3 ведом'!N472+'Пр 3 ведом'!N396</f>
        <v>0</v>
      </c>
      <c r="N110" s="56">
        <f>'Пр 3 ведом'!O472+'Пр 3 ведом'!O396</f>
        <v>7</v>
      </c>
      <c r="O110" s="56">
        <f>'Пр 3 ведом'!P472+'Пр 3 ведом'!P396</f>
        <v>7</v>
      </c>
      <c r="P110" s="338">
        <f t="shared" si="34"/>
        <v>1</v>
      </c>
    </row>
    <row r="111" spans="1:16" s="60" customFormat="1" ht="15.75" customHeight="1">
      <c r="A111" s="116" t="s">
        <v>114</v>
      </c>
      <c r="B111" s="200" t="s">
        <v>12</v>
      </c>
      <c r="C111" s="59" t="s">
        <v>18</v>
      </c>
      <c r="D111" s="55" t="s">
        <v>301</v>
      </c>
      <c r="E111" s="55">
        <v>500</v>
      </c>
      <c r="F111" s="56">
        <f aca="true" t="shared" si="48" ref="F111:K111">F112</f>
        <v>7</v>
      </c>
      <c r="G111" s="56">
        <f t="shared" si="48"/>
        <v>-1</v>
      </c>
      <c r="H111" s="56">
        <f t="shared" si="48"/>
        <v>6</v>
      </c>
      <c r="I111" s="56">
        <f t="shared" si="48"/>
        <v>0</v>
      </c>
      <c r="J111" s="56">
        <f t="shared" si="48"/>
        <v>6</v>
      </c>
      <c r="K111" s="56">
        <f t="shared" si="48"/>
        <v>0</v>
      </c>
      <c r="L111" s="56">
        <f>'Пр 3 ведом'!M473+'Пр 3 ведом'!M397</f>
        <v>6</v>
      </c>
      <c r="M111" s="56">
        <f>'Пр 3 ведом'!N473+'Пр 3 ведом'!N397</f>
        <v>0</v>
      </c>
      <c r="N111" s="56">
        <f>'Пр 3 ведом'!O473+'Пр 3 ведом'!O397</f>
        <v>6</v>
      </c>
      <c r="O111" s="56">
        <f>'Пр 3 ведом'!P473+'Пр 3 ведом'!P397</f>
        <v>6</v>
      </c>
      <c r="P111" s="338">
        <f t="shared" si="34"/>
        <v>1</v>
      </c>
    </row>
    <row r="112" spans="1:16" s="60" customFormat="1" ht="15.75" customHeight="1">
      <c r="A112" s="58" t="s">
        <v>60</v>
      </c>
      <c r="B112" s="200" t="s">
        <v>12</v>
      </c>
      <c r="C112" s="59" t="s">
        <v>18</v>
      </c>
      <c r="D112" s="55" t="s">
        <v>301</v>
      </c>
      <c r="E112" s="55">
        <v>530</v>
      </c>
      <c r="F112" s="56">
        <f>'Пр 3 ведом'!G474+'Пр 3 ведом'!G398</f>
        <v>7</v>
      </c>
      <c r="G112" s="56">
        <f>'Пр 3 ведом'!H474+'Пр 3 ведом'!H398</f>
        <v>-1</v>
      </c>
      <c r="H112" s="56">
        <f>'Пр 3 ведом'!I474+'Пр 3 ведом'!I398</f>
        <v>6</v>
      </c>
      <c r="I112" s="56">
        <f>'Пр 3 ведом'!J474+'Пр 3 ведом'!J398</f>
        <v>0</v>
      </c>
      <c r="J112" s="56">
        <f>'Пр 3 ведом'!K474+'Пр 3 ведом'!K398</f>
        <v>6</v>
      </c>
      <c r="K112" s="56">
        <f>'Пр 3 ведом'!L474+'Пр 3 ведом'!L398</f>
        <v>0</v>
      </c>
      <c r="L112" s="56">
        <f>'Пр 3 ведом'!M474+'Пр 3 ведом'!M398</f>
        <v>6</v>
      </c>
      <c r="M112" s="56">
        <f>'Пр 3 ведом'!N474+'Пр 3 ведом'!N398</f>
        <v>0</v>
      </c>
      <c r="N112" s="56">
        <f>'Пр 3 ведом'!O474+'Пр 3 ведом'!O398</f>
        <v>6</v>
      </c>
      <c r="O112" s="56">
        <f>'Пр 3 ведом'!P474+'Пр 3 ведом'!P398</f>
        <v>6</v>
      </c>
      <c r="P112" s="338">
        <f t="shared" si="34"/>
        <v>1</v>
      </c>
    </row>
    <row r="113" spans="1:16" s="204" customFormat="1" ht="22.5" customHeight="1">
      <c r="A113" s="58" t="s">
        <v>418</v>
      </c>
      <c r="B113" s="55" t="s">
        <v>12</v>
      </c>
      <c r="C113" s="59" t="s">
        <v>18</v>
      </c>
      <c r="D113" s="55" t="s">
        <v>301</v>
      </c>
      <c r="E113" s="55" t="s">
        <v>131</v>
      </c>
      <c r="F113" s="56">
        <f aca="true" t="shared" si="49" ref="F113:K114">F114</f>
        <v>0</v>
      </c>
      <c r="G113" s="56">
        <f t="shared" si="49"/>
        <v>1</v>
      </c>
      <c r="H113" s="56">
        <f t="shared" si="49"/>
        <v>1</v>
      </c>
      <c r="I113" s="56">
        <f t="shared" si="49"/>
        <v>0</v>
      </c>
      <c r="J113" s="56">
        <f t="shared" si="49"/>
        <v>1</v>
      </c>
      <c r="K113" s="56">
        <f t="shared" si="49"/>
        <v>0</v>
      </c>
      <c r="L113" s="56">
        <f>'Пр 3 ведом'!M475</f>
        <v>1</v>
      </c>
      <c r="M113" s="56">
        <f>'Пр 3 ведом'!N475</f>
        <v>0</v>
      </c>
      <c r="N113" s="56">
        <f>'Пр 3 ведом'!O475</f>
        <v>1</v>
      </c>
      <c r="O113" s="56">
        <f>'Пр 3 ведом'!P475</f>
        <v>1</v>
      </c>
      <c r="P113" s="338">
        <f t="shared" si="34"/>
        <v>1</v>
      </c>
    </row>
    <row r="114" spans="1:16" s="204" customFormat="1" ht="22.5" customHeight="1">
      <c r="A114" s="128" t="s">
        <v>572</v>
      </c>
      <c r="B114" s="55" t="s">
        <v>12</v>
      </c>
      <c r="C114" s="59" t="s">
        <v>18</v>
      </c>
      <c r="D114" s="55" t="s">
        <v>301</v>
      </c>
      <c r="E114" s="55" t="s">
        <v>133</v>
      </c>
      <c r="F114" s="56">
        <f t="shared" si="49"/>
        <v>0</v>
      </c>
      <c r="G114" s="56">
        <f t="shared" si="49"/>
        <v>1</v>
      </c>
      <c r="H114" s="56">
        <f t="shared" si="49"/>
        <v>1</v>
      </c>
      <c r="I114" s="56">
        <f t="shared" si="49"/>
        <v>0</v>
      </c>
      <c r="J114" s="56">
        <f t="shared" si="49"/>
        <v>1</v>
      </c>
      <c r="K114" s="56">
        <f t="shared" si="49"/>
        <v>0</v>
      </c>
      <c r="L114" s="56">
        <f>'Пр 3 ведом'!M476</f>
        <v>1</v>
      </c>
      <c r="M114" s="56">
        <f>'Пр 3 ведом'!N476</f>
        <v>0</v>
      </c>
      <c r="N114" s="56">
        <f>'Пр 3 ведом'!O476</f>
        <v>1</v>
      </c>
      <c r="O114" s="56">
        <f>'Пр 3 ведом'!P476</f>
        <v>1</v>
      </c>
      <c r="P114" s="338">
        <f t="shared" si="34"/>
        <v>1</v>
      </c>
    </row>
    <row r="115" spans="1:16" s="204" customFormat="1" ht="22.5" customHeight="1">
      <c r="A115" s="128" t="s">
        <v>573</v>
      </c>
      <c r="B115" s="55" t="s">
        <v>12</v>
      </c>
      <c r="C115" s="59" t="s">
        <v>18</v>
      </c>
      <c r="D115" s="55" t="s">
        <v>301</v>
      </c>
      <c r="E115" s="55" t="s">
        <v>135</v>
      </c>
      <c r="F115" s="56">
        <f>'Пр 3 ведом'!G477</f>
        <v>0</v>
      </c>
      <c r="G115" s="56">
        <f>'Пр 3 ведом'!H477</f>
        <v>1</v>
      </c>
      <c r="H115" s="56">
        <f>'Пр 3 ведом'!I477</f>
        <v>1</v>
      </c>
      <c r="I115" s="56">
        <f>'Пр 3 ведом'!J477</f>
        <v>0</v>
      </c>
      <c r="J115" s="56">
        <f>'Пр 3 ведом'!K477</f>
        <v>1</v>
      </c>
      <c r="K115" s="56">
        <f>'Пр 3 ведом'!L477</f>
        <v>0</v>
      </c>
      <c r="L115" s="56">
        <f>'Пр 3 ведом'!M477</f>
        <v>1</v>
      </c>
      <c r="M115" s="56">
        <f>'Пр 3 ведом'!N477</f>
        <v>0</v>
      </c>
      <c r="N115" s="56">
        <f>'Пр 3 ведом'!O477</f>
        <v>1</v>
      </c>
      <c r="O115" s="56">
        <f>'Пр 3 ведом'!P477</f>
        <v>1</v>
      </c>
      <c r="P115" s="338">
        <f t="shared" si="34"/>
        <v>1</v>
      </c>
    </row>
    <row r="116" spans="1:16" s="204" customFormat="1" ht="32.25" customHeight="1">
      <c r="A116" s="115" t="s">
        <v>408</v>
      </c>
      <c r="B116" s="200" t="s">
        <v>12</v>
      </c>
      <c r="C116" s="59" t="s">
        <v>18</v>
      </c>
      <c r="D116" s="55" t="s">
        <v>314</v>
      </c>
      <c r="E116" s="55" t="s">
        <v>10</v>
      </c>
      <c r="F116" s="56">
        <f aca="true" t="shared" si="50" ref="F116:K116">F117+F123</f>
        <v>372.00000000000006</v>
      </c>
      <c r="G116" s="56">
        <f t="shared" si="50"/>
        <v>0</v>
      </c>
      <c r="H116" s="56">
        <f t="shared" si="50"/>
        <v>372</v>
      </c>
      <c r="I116" s="56">
        <f t="shared" si="50"/>
        <v>0</v>
      </c>
      <c r="J116" s="56">
        <f t="shared" si="50"/>
        <v>372</v>
      </c>
      <c r="K116" s="56">
        <f t="shared" si="50"/>
        <v>0</v>
      </c>
      <c r="L116" s="56">
        <f>'Пр 3 ведом'!M478</f>
        <v>372</v>
      </c>
      <c r="M116" s="56">
        <f>'Пр 3 ведом'!N478</f>
        <v>0</v>
      </c>
      <c r="N116" s="56">
        <f>'Пр 3 ведом'!O478</f>
        <v>372</v>
      </c>
      <c r="O116" s="56">
        <f>'Пр 3 ведом'!P478</f>
        <v>357.1</v>
      </c>
      <c r="P116" s="338">
        <f t="shared" si="34"/>
        <v>0.9599462365591398</v>
      </c>
    </row>
    <row r="117" spans="1:16" s="204" customFormat="1" ht="45" customHeight="1">
      <c r="A117" s="58" t="s">
        <v>123</v>
      </c>
      <c r="B117" s="200" t="s">
        <v>12</v>
      </c>
      <c r="C117" s="59" t="s">
        <v>18</v>
      </c>
      <c r="D117" s="55" t="s">
        <v>314</v>
      </c>
      <c r="E117" s="55" t="s">
        <v>124</v>
      </c>
      <c r="F117" s="56">
        <f aca="true" t="shared" si="51" ref="F117:K117">F118</f>
        <v>343.70000000000005</v>
      </c>
      <c r="G117" s="56">
        <f t="shared" si="51"/>
        <v>-2.6</v>
      </c>
      <c r="H117" s="56">
        <f t="shared" si="51"/>
        <v>341.1</v>
      </c>
      <c r="I117" s="56">
        <f t="shared" si="51"/>
        <v>0</v>
      </c>
      <c r="J117" s="56">
        <f t="shared" si="51"/>
        <v>341.1</v>
      </c>
      <c r="K117" s="56">
        <f t="shared" si="51"/>
        <v>0</v>
      </c>
      <c r="L117" s="56">
        <f>'Пр 3 ведом'!M479</f>
        <v>341.1</v>
      </c>
      <c r="M117" s="56">
        <f>'Пр 3 ведом'!N479</f>
        <v>0.1</v>
      </c>
      <c r="N117" s="56">
        <f>'Пр 3 ведом'!O479</f>
        <v>341.2</v>
      </c>
      <c r="O117" s="56">
        <f>'Пр 3 ведом'!P479</f>
        <v>326.3</v>
      </c>
      <c r="P117" s="338">
        <f t="shared" si="34"/>
        <v>0.9563305978898008</v>
      </c>
    </row>
    <row r="118" spans="1:16" s="204" customFormat="1" ht="22.5" customHeight="1">
      <c r="A118" s="58" t="s">
        <v>125</v>
      </c>
      <c r="B118" s="200" t="s">
        <v>12</v>
      </c>
      <c r="C118" s="59" t="s">
        <v>18</v>
      </c>
      <c r="D118" s="55" t="s">
        <v>314</v>
      </c>
      <c r="E118" s="55" t="s">
        <v>126</v>
      </c>
      <c r="F118" s="56">
        <f aca="true" t="shared" si="52" ref="F118:K118">F119+F120+F121</f>
        <v>343.70000000000005</v>
      </c>
      <c r="G118" s="56">
        <f t="shared" si="52"/>
        <v>-2.6</v>
      </c>
      <c r="H118" s="56">
        <f t="shared" si="52"/>
        <v>341.1</v>
      </c>
      <c r="I118" s="56">
        <f t="shared" si="52"/>
        <v>0</v>
      </c>
      <c r="J118" s="56">
        <f t="shared" si="52"/>
        <v>341.1</v>
      </c>
      <c r="K118" s="56">
        <f t="shared" si="52"/>
        <v>0</v>
      </c>
      <c r="L118" s="56">
        <f>'Пр 3 ведом'!M480</f>
        <v>341.1</v>
      </c>
      <c r="M118" s="56">
        <f>'Пр 3 ведом'!N480</f>
        <v>0.1</v>
      </c>
      <c r="N118" s="56">
        <f>'Пр 3 ведом'!O480</f>
        <v>341.2</v>
      </c>
      <c r="O118" s="56">
        <f>'Пр 3 ведом'!P480</f>
        <v>326.3</v>
      </c>
      <c r="P118" s="338">
        <f t="shared" si="34"/>
        <v>0.9563305978898008</v>
      </c>
    </row>
    <row r="119" spans="1:16" s="204" customFormat="1" ht="22.5" customHeight="1">
      <c r="A119" s="117" t="s">
        <v>416</v>
      </c>
      <c r="B119" s="200" t="s">
        <v>12</v>
      </c>
      <c r="C119" s="59" t="s">
        <v>18</v>
      </c>
      <c r="D119" s="55" t="s">
        <v>314</v>
      </c>
      <c r="E119" s="55" t="s">
        <v>128</v>
      </c>
      <c r="F119" s="56">
        <f>'Пр 3 ведом'!G481</f>
        <v>263.5</v>
      </c>
      <c r="G119" s="56">
        <f>'Пр 3 ведом'!H481</f>
        <v>-1.5</v>
      </c>
      <c r="H119" s="56">
        <f>'Пр 3 ведом'!I481</f>
        <v>262</v>
      </c>
      <c r="I119" s="56">
        <f>'Пр 3 ведом'!J481</f>
        <v>0</v>
      </c>
      <c r="J119" s="56">
        <f>'Пр 3 ведом'!K481</f>
        <v>262</v>
      </c>
      <c r="K119" s="56">
        <f>'Пр 3 ведом'!L481</f>
        <v>0</v>
      </c>
      <c r="L119" s="56">
        <f>'Пр 3 ведом'!M481</f>
        <v>262</v>
      </c>
      <c r="M119" s="56">
        <f>'Пр 3 ведом'!N481</f>
        <v>0</v>
      </c>
      <c r="N119" s="56">
        <f>'Пр 3 ведом'!O481</f>
        <v>262</v>
      </c>
      <c r="O119" s="56">
        <f>'Пр 3 ведом'!P481</f>
        <v>250.6</v>
      </c>
      <c r="P119" s="338">
        <f t="shared" si="34"/>
        <v>0.9564885496183206</v>
      </c>
    </row>
    <row r="120" spans="1:16" s="204" customFormat="1" ht="22.5" customHeight="1" hidden="1">
      <c r="A120" s="117" t="s">
        <v>571</v>
      </c>
      <c r="B120" s="200" t="s">
        <v>12</v>
      </c>
      <c r="C120" s="59" t="s">
        <v>18</v>
      </c>
      <c r="D120" s="55" t="s">
        <v>314</v>
      </c>
      <c r="E120" s="55">
        <v>122</v>
      </c>
      <c r="F120" s="56">
        <f>'Пр 3 ведом'!G482</f>
        <v>0.6</v>
      </c>
      <c r="G120" s="56">
        <f>'Пр 3 ведом'!H482</f>
        <v>-0.6</v>
      </c>
      <c r="H120" s="56">
        <f>'Пр 3 ведом'!I482</f>
        <v>0</v>
      </c>
      <c r="I120" s="56">
        <f>'Пр 3 ведом'!J482</f>
        <v>0</v>
      </c>
      <c r="J120" s="56">
        <f>'Пр 3 ведом'!K482</f>
        <v>0</v>
      </c>
      <c r="K120" s="56">
        <f>'Пр 3 ведом'!L482</f>
        <v>0</v>
      </c>
      <c r="L120" s="56">
        <f>'Пр 3 ведом'!M482</f>
        <v>0</v>
      </c>
      <c r="M120" s="56">
        <f>'Пр 3 ведом'!N482</f>
        <v>0</v>
      </c>
      <c r="N120" s="56">
        <f>'Пр 3 ведом'!O482</f>
        <v>0</v>
      </c>
      <c r="O120" s="56">
        <f>'Пр 3 ведом'!P482</f>
        <v>0</v>
      </c>
      <c r="P120" s="338" t="e">
        <f t="shared" si="34"/>
        <v>#DIV/0!</v>
      </c>
    </row>
    <row r="121" spans="1:16" s="204" customFormat="1" ht="33" customHeight="1">
      <c r="A121" s="117" t="s">
        <v>417</v>
      </c>
      <c r="B121" s="200" t="s">
        <v>12</v>
      </c>
      <c r="C121" s="59" t="s">
        <v>18</v>
      </c>
      <c r="D121" s="55" t="s">
        <v>314</v>
      </c>
      <c r="E121" s="55">
        <v>129</v>
      </c>
      <c r="F121" s="56">
        <f>'Пр 3 ведом'!G483</f>
        <v>79.6</v>
      </c>
      <c r="G121" s="56">
        <f>'Пр 3 ведом'!H483</f>
        <v>-0.5</v>
      </c>
      <c r="H121" s="56">
        <f>'Пр 3 ведом'!I483</f>
        <v>79.1</v>
      </c>
      <c r="I121" s="56">
        <f>'Пр 3 ведом'!J483</f>
        <v>0</v>
      </c>
      <c r="J121" s="56">
        <f>'Пр 3 ведом'!K483</f>
        <v>79.1</v>
      </c>
      <c r="K121" s="56">
        <f>'Пр 3 ведом'!L483</f>
        <v>0</v>
      </c>
      <c r="L121" s="56">
        <f>'Пр 3 ведом'!M483</f>
        <v>79.1</v>
      </c>
      <c r="M121" s="56">
        <f>'Пр 3 ведом'!N483</f>
        <v>0.1</v>
      </c>
      <c r="N121" s="56">
        <f>'Пр 3 ведом'!O483</f>
        <v>79.19999999999999</v>
      </c>
      <c r="O121" s="56">
        <f>'Пр 3 ведом'!P483</f>
        <v>75.7</v>
      </c>
      <c r="P121" s="338">
        <f t="shared" si="34"/>
        <v>0.955808080808081</v>
      </c>
    </row>
    <row r="122" spans="1:16" s="204" customFormat="1" ht="21" customHeight="1">
      <c r="A122" s="58" t="s">
        <v>418</v>
      </c>
      <c r="B122" s="200" t="s">
        <v>12</v>
      </c>
      <c r="C122" s="59" t="s">
        <v>18</v>
      </c>
      <c r="D122" s="55" t="s">
        <v>314</v>
      </c>
      <c r="E122" s="55">
        <v>200</v>
      </c>
      <c r="F122" s="56">
        <f aca="true" t="shared" si="53" ref="F122:K122">F123</f>
        <v>28.3</v>
      </c>
      <c r="G122" s="56">
        <f t="shared" si="53"/>
        <v>2.6</v>
      </c>
      <c r="H122" s="56">
        <f t="shared" si="53"/>
        <v>30.900000000000002</v>
      </c>
      <c r="I122" s="56">
        <f t="shared" si="53"/>
        <v>0</v>
      </c>
      <c r="J122" s="56">
        <f t="shared" si="53"/>
        <v>30.900000000000002</v>
      </c>
      <c r="K122" s="56">
        <f t="shared" si="53"/>
        <v>0</v>
      </c>
      <c r="L122" s="56">
        <f>'Пр 3 ведом'!M484</f>
        <v>30.900000000000002</v>
      </c>
      <c r="M122" s="56">
        <f>'Пр 3 ведом'!N484</f>
        <v>-0.1</v>
      </c>
      <c r="N122" s="56">
        <f>'Пр 3 ведом'!O484</f>
        <v>30.8</v>
      </c>
      <c r="O122" s="56">
        <f>'Пр 3 ведом'!P484</f>
        <v>30.8</v>
      </c>
      <c r="P122" s="338">
        <f t="shared" si="34"/>
        <v>1</v>
      </c>
    </row>
    <row r="123" spans="1:16" s="60" customFormat="1" ht="21" customHeight="1">
      <c r="A123" s="128" t="s">
        <v>572</v>
      </c>
      <c r="B123" s="200" t="s">
        <v>12</v>
      </c>
      <c r="C123" s="59" t="s">
        <v>18</v>
      </c>
      <c r="D123" s="55" t="s">
        <v>314</v>
      </c>
      <c r="E123" s="55" t="s">
        <v>133</v>
      </c>
      <c r="F123" s="56">
        <f aca="true" t="shared" si="54" ref="F123:K123">F125+F124</f>
        <v>28.3</v>
      </c>
      <c r="G123" s="56">
        <f t="shared" si="54"/>
        <v>2.6</v>
      </c>
      <c r="H123" s="56">
        <f t="shared" si="54"/>
        <v>30.900000000000002</v>
      </c>
      <c r="I123" s="56">
        <f t="shared" si="54"/>
        <v>0</v>
      </c>
      <c r="J123" s="56">
        <f t="shared" si="54"/>
        <v>30.900000000000002</v>
      </c>
      <c r="K123" s="56">
        <f t="shared" si="54"/>
        <v>0</v>
      </c>
      <c r="L123" s="56">
        <f>'Пр 3 ведом'!M485</f>
        <v>30.900000000000002</v>
      </c>
      <c r="M123" s="56">
        <f>'Пр 3 ведом'!N485</f>
        <v>-0.1</v>
      </c>
      <c r="N123" s="56">
        <f>'Пр 3 ведом'!O485</f>
        <v>30.8</v>
      </c>
      <c r="O123" s="56">
        <f>'Пр 3 ведом'!P485</f>
        <v>30.8</v>
      </c>
      <c r="P123" s="338">
        <f t="shared" si="34"/>
        <v>1</v>
      </c>
    </row>
    <row r="124" spans="1:16" s="60" customFormat="1" ht="22.5" customHeight="1">
      <c r="A124" s="128" t="s">
        <v>587</v>
      </c>
      <c r="B124" s="55" t="s">
        <v>12</v>
      </c>
      <c r="C124" s="59" t="s">
        <v>18</v>
      </c>
      <c r="D124" s="55" t="s">
        <v>314</v>
      </c>
      <c r="E124" s="55">
        <v>242</v>
      </c>
      <c r="F124" s="56">
        <f>'Пр 3 ведом'!G486</f>
        <v>0</v>
      </c>
      <c r="G124" s="56">
        <f>'Пр 3 ведом'!H486</f>
        <v>2</v>
      </c>
      <c r="H124" s="56">
        <f>'Пр 3 ведом'!I486</f>
        <v>2</v>
      </c>
      <c r="I124" s="56">
        <f>'Пр 3 ведом'!J486</f>
        <v>0</v>
      </c>
      <c r="J124" s="56">
        <f>'Пр 3 ведом'!K486</f>
        <v>2</v>
      </c>
      <c r="K124" s="56">
        <f>'Пр 3 ведом'!L486</f>
        <v>0</v>
      </c>
      <c r="L124" s="56">
        <f>'Пр 3 ведом'!M486</f>
        <v>2</v>
      </c>
      <c r="M124" s="56">
        <f>'Пр 3 ведом'!N486</f>
        <v>0</v>
      </c>
      <c r="N124" s="56">
        <f>'Пр 3 ведом'!O486</f>
        <v>2</v>
      </c>
      <c r="O124" s="56">
        <f>'Пр 3 ведом'!P486</f>
        <v>2</v>
      </c>
      <c r="P124" s="338">
        <f t="shared" si="34"/>
        <v>1</v>
      </c>
    </row>
    <row r="125" spans="1:16" s="60" customFormat="1" ht="21" customHeight="1">
      <c r="A125" s="128" t="s">
        <v>573</v>
      </c>
      <c r="B125" s="200" t="s">
        <v>12</v>
      </c>
      <c r="C125" s="59" t="s">
        <v>18</v>
      </c>
      <c r="D125" s="55" t="s">
        <v>314</v>
      </c>
      <c r="E125" s="55" t="s">
        <v>135</v>
      </c>
      <c r="F125" s="56">
        <f>'Пр 3 ведом'!G487</f>
        <v>28.3</v>
      </c>
      <c r="G125" s="56">
        <f>'Пр 3 ведом'!H487</f>
        <v>0.6</v>
      </c>
      <c r="H125" s="56">
        <f>'Пр 3 ведом'!I487</f>
        <v>28.900000000000002</v>
      </c>
      <c r="I125" s="56">
        <f>'Пр 3 ведом'!J487</f>
        <v>0</v>
      </c>
      <c r="J125" s="56">
        <f>'Пр 3 ведом'!K487</f>
        <v>28.900000000000002</v>
      </c>
      <c r="K125" s="56">
        <f>'Пр 3 ведом'!L487</f>
        <v>0</v>
      </c>
      <c r="L125" s="56">
        <f>'Пр 3 ведом'!M487</f>
        <v>28.900000000000002</v>
      </c>
      <c r="M125" s="56">
        <f>'Пр 3 ведом'!N487</f>
        <v>-0.1</v>
      </c>
      <c r="N125" s="56">
        <f>'Пр 3 ведом'!O487</f>
        <v>28.8</v>
      </c>
      <c r="O125" s="56">
        <f>'Пр 3 ведом'!P487</f>
        <v>28.8</v>
      </c>
      <c r="P125" s="338">
        <f t="shared" si="34"/>
        <v>1</v>
      </c>
    </row>
    <row r="126" spans="1:16" s="60" customFormat="1" ht="33.75" customHeight="1">
      <c r="A126" s="58" t="s">
        <v>512</v>
      </c>
      <c r="B126" s="200" t="s">
        <v>12</v>
      </c>
      <c r="C126" s="59" t="s">
        <v>18</v>
      </c>
      <c r="D126" s="55" t="s">
        <v>513</v>
      </c>
      <c r="E126" s="55"/>
      <c r="F126" s="56">
        <f>F127</f>
        <v>50</v>
      </c>
      <c r="G126" s="56">
        <f aca="true" t="shared" si="55" ref="G126:K129">G127</f>
        <v>0</v>
      </c>
      <c r="H126" s="56">
        <f t="shared" si="55"/>
        <v>50</v>
      </c>
      <c r="I126" s="56">
        <f t="shared" si="55"/>
        <v>-10</v>
      </c>
      <c r="J126" s="56">
        <f t="shared" si="55"/>
        <v>40</v>
      </c>
      <c r="K126" s="56">
        <f t="shared" si="55"/>
        <v>0</v>
      </c>
      <c r="L126" s="56">
        <f>'Пр 3 ведом'!M488</f>
        <v>40</v>
      </c>
      <c r="M126" s="56">
        <f>'Пр 3 ведом'!N488</f>
        <v>-21.5</v>
      </c>
      <c r="N126" s="56">
        <f>'Пр 3 ведом'!O488</f>
        <v>18.5</v>
      </c>
      <c r="O126" s="56">
        <f>'Пр 3 ведом'!P488</f>
        <v>18.5</v>
      </c>
      <c r="P126" s="338">
        <f t="shared" si="34"/>
        <v>1</v>
      </c>
    </row>
    <row r="127" spans="1:16" s="60" customFormat="1" ht="33.75" customHeight="1">
      <c r="A127" s="58" t="s">
        <v>547</v>
      </c>
      <c r="B127" s="200" t="s">
        <v>12</v>
      </c>
      <c r="C127" s="59" t="s">
        <v>18</v>
      </c>
      <c r="D127" s="55" t="s">
        <v>548</v>
      </c>
      <c r="E127" s="56"/>
      <c r="F127" s="56">
        <f>F128</f>
        <v>50</v>
      </c>
      <c r="G127" s="56">
        <f t="shared" si="55"/>
        <v>0</v>
      </c>
      <c r="H127" s="56">
        <f t="shared" si="55"/>
        <v>50</v>
      </c>
      <c r="I127" s="56">
        <f t="shared" si="55"/>
        <v>-10</v>
      </c>
      <c r="J127" s="56">
        <f t="shared" si="55"/>
        <v>40</v>
      </c>
      <c r="K127" s="56">
        <f t="shared" si="55"/>
        <v>0</v>
      </c>
      <c r="L127" s="56">
        <f>'Пр 3 ведом'!M489</f>
        <v>40</v>
      </c>
      <c r="M127" s="56">
        <f>'Пр 3 ведом'!N489</f>
        <v>-21.5</v>
      </c>
      <c r="N127" s="56">
        <f>'Пр 3 ведом'!O489</f>
        <v>18.5</v>
      </c>
      <c r="O127" s="56">
        <f>'Пр 3 ведом'!P489</f>
        <v>18.5</v>
      </c>
      <c r="P127" s="338">
        <f t="shared" si="34"/>
        <v>1</v>
      </c>
    </row>
    <row r="128" spans="1:16" s="60" customFormat="1" ht="22.5" customHeight="1">
      <c r="A128" s="58" t="s">
        <v>418</v>
      </c>
      <c r="B128" s="200" t="s">
        <v>12</v>
      </c>
      <c r="C128" s="59" t="s">
        <v>18</v>
      </c>
      <c r="D128" s="55" t="s">
        <v>548</v>
      </c>
      <c r="E128" s="55" t="s">
        <v>131</v>
      </c>
      <c r="F128" s="56">
        <f>F129</f>
        <v>50</v>
      </c>
      <c r="G128" s="56">
        <f t="shared" si="55"/>
        <v>0</v>
      </c>
      <c r="H128" s="56">
        <f t="shared" si="55"/>
        <v>50</v>
      </c>
      <c r="I128" s="56">
        <f t="shared" si="55"/>
        <v>-10</v>
      </c>
      <c r="J128" s="56">
        <f t="shared" si="55"/>
        <v>40</v>
      </c>
      <c r="K128" s="56">
        <f t="shared" si="55"/>
        <v>0</v>
      </c>
      <c r="L128" s="56">
        <f>'Пр 3 ведом'!M490</f>
        <v>40</v>
      </c>
      <c r="M128" s="56">
        <f>'Пр 3 ведом'!N490</f>
        <v>-21.5</v>
      </c>
      <c r="N128" s="56">
        <f>'Пр 3 ведом'!O490</f>
        <v>18.5</v>
      </c>
      <c r="O128" s="56">
        <f>'Пр 3 ведом'!P490</f>
        <v>18.5</v>
      </c>
      <c r="P128" s="338">
        <f t="shared" si="34"/>
        <v>1</v>
      </c>
    </row>
    <row r="129" spans="1:16" s="60" customFormat="1" ht="22.5" customHeight="1">
      <c r="A129" s="128" t="s">
        <v>572</v>
      </c>
      <c r="B129" s="200" t="s">
        <v>12</v>
      </c>
      <c r="C129" s="59" t="s">
        <v>18</v>
      </c>
      <c r="D129" s="55" t="s">
        <v>548</v>
      </c>
      <c r="E129" s="55" t="s">
        <v>133</v>
      </c>
      <c r="F129" s="56">
        <f>F130</f>
        <v>50</v>
      </c>
      <c r="G129" s="56">
        <f t="shared" si="55"/>
        <v>0</v>
      </c>
      <c r="H129" s="56">
        <f t="shared" si="55"/>
        <v>50</v>
      </c>
      <c r="I129" s="56">
        <f t="shared" si="55"/>
        <v>-10</v>
      </c>
      <c r="J129" s="56">
        <f t="shared" si="55"/>
        <v>40</v>
      </c>
      <c r="K129" s="56">
        <f t="shared" si="55"/>
        <v>0</v>
      </c>
      <c r="L129" s="56">
        <f>'Пр 3 ведом'!M491</f>
        <v>40</v>
      </c>
      <c r="M129" s="56">
        <f>'Пр 3 ведом'!N491</f>
        <v>-21.5</v>
      </c>
      <c r="N129" s="56">
        <f>'Пр 3 ведом'!O491</f>
        <v>18.5</v>
      </c>
      <c r="O129" s="56">
        <f>'Пр 3 ведом'!P491</f>
        <v>18.5</v>
      </c>
      <c r="P129" s="338">
        <f t="shared" si="34"/>
        <v>1</v>
      </c>
    </row>
    <row r="130" spans="1:16" s="60" customFormat="1" ht="22.5" customHeight="1">
      <c r="A130" s="128" t="s">
        <v>573</v>
      </c>
      <c r="B130" s="200" t="s">
        <v>12</v>
      </c>
      <c r="C130" s="59" t="s">
        <v>18</v>
      </c>
      <c r="D130" s="55" t="s">
        <v>548</v>
      </c>
      <c r="E130" s="55" t="s">
        <v>135</v>
      </c>
      <c r="F130" s="56">
        <f>'Пр 3 ведом'!G492</f>
        <v>50</v>
      </c>
      <c r="G130" s="56">
        <f>'Пр 3 ведом'!H492</f>
        <v>0</v>
      </c>
      <c r="H130" s="56">
        <f>'Пр 3 ведом'!I492</f>
        <v>50</v>
      </c>
      <c r="I130" s="56">
        <f>'Пр 3 ведом'!J492</f>
        <v>-10</v>
      </c>
      <c r="J130" s="56">
        <f>'Пр 3 ведом'!K492</f>
        <v>40</v>
      </c>
      <c r="K130" s="56">
        <f>'Пр 3 ведом'!L492</f>
        <v>0</v>
      </c>
      <c r="L130" s="56">
        <f>'Пр 3 ведом'!M492</f>
        <v>40</v>
      </c>
      <c r="M130" s="56">
        <f>'Пр 3 ведом'!N492</f>
        <v>-21.5</v>
      </c>
      <c r="N130" s="56">
        <f>'Пр 3 ведом'!O492</f>
        <v>18.5</v>
      </c>
      <c r="O130" s="56">
        <f>'Пр 3 ведом'!P492</f>
        <v>18.5</v>
      </c>
      <c r="P130" s="338">
        <f t="shared" si="34"/>
        <v>1</v>
      </c>
    </row>
    <row r="131" spans="1:16" s="204" customFormat="1" ht="12.75" customHeight="1">
      <c r="A131" s="114" t="s">
        <v>186</v>
      </c>
      <c r="B131" s="124" t="s">
        <v>83</v>
      </c>
      <c r="C131" s="87"/>
      <c r="D131" s="86"/>
      <c r="E131" s="86"/>
      <c r="F131" s="119">
        <f>F132</f>
        <v>723.4000000000001</v>
      </c>
      <c r="G131" s="119">
        <f aca="true" t="shared" si="56" ref="G131:O133">G132</f>
        <v>21.400000000000002</v>
      </c>
      <c r="H131" s="119">
        <f t="shared" si="56"/>
        <v>744.8</v>
      </c>
      <c r="I131" s="119">
        <f t="shared" si="56"/>
        <v>0</v>
      </c>
      <c r="J131" s="119">
        <f t="shared" si="56"/>
        <v>744.8</v>
      </c>
      <c r="K131" s="119">
        <f t="shared" si="56"/>
        <v>0</v>
      </c>
      <c r="L131" s="119">
        <f>L132</f>
        <v>744.8</v>
      </c>
      <c r="M131" s="119">
        <f t="shared" si="56"/>
        <v>0</v>
      </c>
      <c r="N131" s="119">
        <f t="shared" si="56"/>
        <v>744.8</v>
      </c>
      <c r="O131" s="119">
        <f t="shared" si="56"/>
        <v>744.8</v>
      </c>
      <c r="P131" s="338">
        <f t="shared" si="34"/>
        <v>1</v>
      </c>
    </row>
    <row r="132" spans="1:16" s="204" customFormat="1" ht="12.75" customHeight="1">
      <c r="A132" s="114" t="s">
        <v>187</v>
      </c>
      <c r="B132" s="124" t="s">
        <v>83</v>
      </c>
      <c r="C132" s="87" t="s">
        <v>14</v>
      </c>
      <c r="D132" s="87"/>
      <c r="E132" s="87"/>
      <c r="F132" s="119">
        <f>F133</f>
        <v>723.4000000000001</v>
      </c>
      <c r="G132" s="119">
        <f t="shared" si="56"/>
        <v>21.400000000000002</v>
      </c>
      <c r="H132" s="119">
        <f t="shared" si="56"/>
        <v>744.8</v>
      </c>
      <c r="I132" s="119">
        <f t="shared" si="56"/>
        <v>0</v>
      </c>
      <c r="J132" s="119">
        <f t="shared" si="56"/>
        <v>744.8</v>
      </c>
      <c r="K132" s="119">
        <f t="shared" si="56"/>
        <v>0</v>
      </c>
      <c r="L132" s="119">
        <f>'Пр 3 ведом'!M497+'Пр 3 ведом'!M399</f>
        <v>744.8</v>
      </c>
      <c r="M132" s="119">
        <f>'Пр 3 ведом'!N497+'Пр 3 ведом'!N399</f>
        <v>0</v>
      </c>
      <c r="N132" s="119">
        <f>'Пр 3 ведом'!O497+'Пр 3 ведом'!O399</f>
        <v>744.8</v>
      </c>
      <c r="O132" s="119">
        <f>'Пр 3 ведом'!P497+'Пр 3 ведом'!P399</f>
        <v>744.8</v>
      </c>
      <c r="P132" s="338">
        <f t="shared" si="34"/>
        <v>1</v>
      </c>
    </row>
    <row r="133" spans="1:16" s="308" customFormat="1" ht="12.75" customHeight="1">
      <c r="A133" s="114" t="s">
        <v>210</v>
      </c>
      <c r="B133" s="124" t="s">
        <v>83</v>
      </c>
      <c r="C133" s="87" t="s">
        <v>14</v>
      </c>
      <c r="D133" s="88" t="s">
        <v>259</v>
      </c>
      <c r="E133" s="86"/>
      <c r="F133" s="119">
        <f>F134</f>
        <v>723.4000000000001</v>
      </c>
      <c r="G133" s="119">
        <f t="shared" si="56"/>
        <v>21.400000000000002</v>
      </c>
      <c r="H133" s="119">
        <f t="shared" si="56"/>
        <v>744.8</v>
      </c>
      <c r="I133" s="119">
        <f t="shared" si="56"/>
        <v>0</v>
      </c>
      <c r="J133" s="119">
        <f t="shared" si="56"/>
        <v>744.8</v>
      </c>
      <c r="K133" s="119">
        <f t="shared" si="56"/>
        <v>0</v>
      </c>
      <c r="L133" s="119">
        <f>'Пр 3 ведом'!M498+'Пр 3 ведом'!M400</f>
        <v>744.8</v>
      </c>
      <c r="M133" s="119">
        <f>'Пр 3 ведом'!N498+'Пр 3 ведом'!N400</f>
        <v>0</v>
      </c>
      <c r="N133" s="119">
        <f>'Пр 3 ведом'!O498+'Пр 3 ведом'!O400</f>
        <v>744.8</v>
      </c>
      <c r="O133" s="119">
        <f>'Пр 3 ведом'!P498+'Пр 3 ведом'!P400</f>
        <v>744.8</v>
      </c>
      <c r="P133" s="338">
        <f t="shared" si="34"/>
        <v>1</v>
      </c>
    </row>
    <row r="134" spans="1:16" s="60" customFormat="1" ht="33.75" customHeight="1">
      <c r="A134" s="129" t="s">
        <v>406</v>
      </c>
      <c r="B134" s="123" t="s">
        <v>83</v>
      </c>
      <c r="C134" s="59" t="s">
        <v>14</v>
      </c>
      <c r="D134" s="59" t="s">
        <v>302</v>
      </c>
      <c r="E134" s="55"/>
      <c r="F134" s="56">
        <f aca="true" t="shared" si="57" ref="F134:K134">F135+F140+F144</f>
        <v>723.4000000000001</v>
      </c>
      <c r="G134" s="56">
        <f t="shared" si="57"/>
        <v>21.400000000000002</v>
      </c>
      <c r="H134" s="56">
        <f t="shared" si="57"/>
        <v>744.8</v>
      </c>
      <c r="I134" s="56">
        <f t="shared" si="57"/>
        <v>0</v>
      </c>
      <c r="J134" s="56">
        <f t="shared" si="57"/>
        <v>744.8</v>
      </c>
      <c r="K134" s="56">
        <f t="shared" si="57"/>
        <v>0</v>
      </c>
      <c r="L134" s="56">
        <f>'Пр 3 ведом'!M499+'Пр 3 ведом'!M401</f>
        <v>744.8</v>
      </c>
      <c r="M134" s="56">
        <f>'Пр 3 ведом'!N499+'Пр 3 ведом'!N401</f>
        <v>0</v>
      </c>
      <c r="N134" s="56">
        <f>'Пр 3 ведом'!O499+'Пр 3 ведом'!O401</f>
        <v>744.8</v>
      </c>
      <c r="O134" s="56">
        <f>'Пр 3 ведом'!P499+'Пр 3 ведом'!P401</f>
        <v>744.8</v>
      </c>
      <c r="P134" s="338">
        <f t="shared" si="34"/>
        <v>1</v>
      </c>
    </row>
    <row r="135" spans="1:16" s="204" customFormat="1" ht="45" customHeight="1">
      <c r="A135" s="58" t="s">
        <v>123</v>
      </c>
      <c r="B135" s="123" t="s">
        <v>83</v>
      </c>
      <c r="C135" s="59" t="s">
        <v>14</v>
      </c>
      <c r="D135" s="59" t="s">
        <v>302</v>
      </c>
      <c r="E135" s="55" t="s">
        <v>124</v>
      </c>
      <c r="F135" s="56">
        <f aca="true" t="shared" si="58" ref="F135:K135">F136</f>
        <v>159.8</v>
      </c>
      <c r="G135" s="56">
        <f t="shared" si="58"/>
        <v>0</v>
      </c>
      <c r="H135" s="56">
        <f t="shared" si="58"/>
        <v>159.8</v>
      </c>
      <c r="I135" s="56">
        <f t="shared" si="58"/>
        <v>0</v>
      </c>
      <c r="J135" s="56">
        <f t="shared" si="58"/>
        <v>159.8</v>
      </c>
      <c r="K135" s="56">
        <f t="shared" si="58"/>
        <v>0</v>
      </c>
      <c r="L135" s="56">
        <f>'Пр 3 ведом'!M501</f>
        <v>159.8</v>
      </c>
      <c r="M135" s="56">
        <f>'Пр 3 ведом'!N501</f>
        <v>13.2</v>
      </c>
      <c r="N135" s="56">
        <f>'Пр 3 ведом'!O501</f>
        <v>173</v>
      </c>
      <c r="O135" s="56">
        <f>'Пр 3 ведом'!P501</f>
        <v>173</v>
      </c>
      <c r="P135" s="338">
        <f t="shared" si="34"/>
        <v>1</v>
      </c>
    </row>
    <row r="136" spans="1:16" s="204" customFormat="1" ht="12" customHeight="1">
      <c r="A136" s="58" t="s">
        <v>166</v>
      </c>
      <c r="B136" s="123" t="s">
        <v>83</v>
      </c>
      <c r="C136" s="59" t="s">
        <v>14</v>
      </c>
      <c r="D136" s="59" t="s">
        <v>302</v>
      </c>
      <c r="E136" s="55">
        <v>110</v>
      </c>
      <c r="F136" s="56">
        <f aca="true" t="shared" si="59" ref="F136:K136">F137+F138+F139</f>
        <v>159.8</v>
      </c>
      <c r="G136" s="56">
        <f t="shared" si="59"/>
        <v>0</v>
      </c>
      <c r="H136" s="56">
        <f t="shared" si="59"/>
        <v>159.8</v>
      </c>
      <c r="I136" s="56">
        <f t="shared" si="59"/>
        <v>0</v>
      </c>
      <c r="J136" s="56">
        <f t="shared" si="59"/>
        <v>159.8</v>
      </c>
      <c r="K136" s="56">
        <f t="shared" si="59"/>
        <v>0</v>
      </c>
      <c r="L136" s="56">
        <f>'Пр 3 ведом'!M502</f>
        <v>159.8</v>
      </c>
      <c r="M136" s="56">
        <f>'Пр 3 ведом'!N502</f>
        <v>13.2</v>
      </c>
      <c r="N136" s="56">
        <f>'Пр 3 ведом'!O502</f>
        <v>173</v>
      </c>
      <c r="O136" s="56">
        <f>'Пр 3 ведом'!P502</f>
        <v>173</v>
      </c>
      <c r="P136" s="338">
        <f t="shared" si="34"/>
        <v>1</v>
      </c>
    </row>
    <row r="137" spans="1:16" s="204" customFormat="1" ht="12" customHeight="1">
      <c r="A137" s="118" t="s">
        <v>414</v>
      </c>
      <c r="B137" s="123" t="s">
        <v>83</v>
      </c>
      <c r="C137" s="59" t="s">
        <v>14</v>
      </c>
      <c r="D137" s="59" t="s">
        <v>302</v>
      </c>
      <c r="E137" s="55">
        <v>111</v>
      </c>
      <c r="F137" s="56">
        <f>'Пр 3 ведом'!G503</f>
        <v>122.4</v>
      </c>
      <c r="G137" s="56">
        <f>'Пр 3 ведом'!H503</f>
        <v>0</v>
      </c>
      <c r="H137" s="56">
        <f>'Пр 3 ведом'!I503</f>
        <v>122.4</v>
      </c>
      <c r="I137" s="56">
        <f>'Пр 3 ведом'!J503</f>
        <v>0</v>
      </c>
      <c r="J137" s="56">
        <f>'Пр 3 ведом'!K503</f>
        <v>122.4</v>
      </c>
      <c r="K137" s="56">
        <f>'Пр 3 ведом'!L503</f>
        <v>0</v>
      </c>
      <c r="L137" s="56">
        <f>'Пр 3 ведом'!M503</f>
        <v>122.4</v>
      </c>
      <c r="M137" s="56">
        <f>'Пр 3 ведом'!N503</f>
        <v>9.1</v>
      </c>
      <c r="N137" s="56">
        <f>'Пр 3 ведом'!O503</f>
        <v>131.5</v>
      </c>
      <c r="O137" s="56">
        <f>'Пр 3 ведом'!P503</f>
        <v>131.5</v>
      </c>
      <c r="P137" s="338">
        <f t="shared" si="34"/>
        <v>1</v>
      </c>
    </row>
    <row r="138" spans="1:16" s="204" customFormat="1" ht="22.5" customHeight="1">
      <c r="A138" s="128" t="s">
        <v>570</v>
      </c>
      <c r="B138" s="123" t="s">
        <v>83</v>
      </c>
      <c r="C138" s="59" t="s">
        <v>14</v>
      </c>
      <c r="D138" s="59" t="s">
        <v>302</v>
      </c>
      <c r="E138" s="55">
        <v>112</v>
      </c>
      <c r="F138" s="56">
        <f>'Пр 3 ведом'!G504</f>
        <v>0.4</v>
      </c>
      <c r="G138" s="56">
        <f>'Пр 3 ведом'!H504</f>
        <v>0</v>
      </c>
      <c r="H138" s="56">
        <f>'Пр 3 ведом'!I504</f>
        <v>0.4</v>
      </c>
      <c r="I138" s="56">
        <f>'Пр 3 ведом'!J504</f>
        <v>0</v>
      </c>
      <c r="J138" s="56">
        <f>'Пр 3 ведом'!K504</f>
        <v>0.4</v>
      </c>
      <c r="K138" s="56">
        <f>'Пр 3 ведом'!L504</f>
        <v>0</v>
      </c>
      <c r="L138" s="56">
        <f>'Пр 3 ведом'!M504</f>
        <v>0.4</v>
      </c>
      <c r="M138" s="56">
        <f>'Пр 3 ведом'!N504</f>
        <v>1.4</v>
      </c>
      <c r="N138" s="56">
        <f>'Пр 3 ведом'!O504</f>
        <v>1.7999999999999998</v>
      </c>
      <c r="O138" s="56">
        <f>'Пр 3 ведом'!P504</f>
        <v>1.8</v>
      </c>
      <c r="P138" s="338">
        <f t="shared" si="34"/>
        <v>1.0000000000000002</v>
      </c>
    </row>
    <row r="139" spans="1:16" s="204" customFormat="1" ht="21" customHeight="1">
      <c r="A139" s="117" t="s">
        <v>415</v>
      </c>
      <c r="B139" s="123" t="s">
        <v>83</v>
      </c>
      <c r="C139" s="59" t="s">
        <v>14</v>
      </c>
      <c r="D139" s="59" t="s">
        <v>302</v>
      </c>
      <c r="E139" s="55">
        <v>119</v>
      </c>
      <c r="F139" s="56">
        <f>'Пр 3 ведом'!G505</f>
        <v>37</v>
      </c>
      <c r="G139" s="56">
        <f>'Пр 3 ведом'!H505</f>
        <v>0</v>
      </c>
      <c r="H139" s="56">
        <f>'Пр 3 ведом'!I505</f>
        <v>37</v>
      </c>
      <c r="I139" s="56">
        <f>'Пр 3 ведом'!J505</f>
        <v>0</v>
      </c>
      <c r="J139" s="56">
        <f>'Пр 3 ведом'!K505</f>
        <v>37</v>
      </c>
      <c r="K139" s="56">
        <f>'Пр 3 ведом'!L505</f>
        <v>0</v>
      </c>
      <c r="L139" s="56">
        <f>'Пр 3 ведом'!M505</f>
        <v>37</v>
      </c>
      <c r="M139" s="56">
        <f>'Пр 3 ведом'!N505</f>
        <v>2.7</v>
      </c>
      <c r="N139" s="56">
        <f>'Пр 3 ведом'!O505</f>
        <v>39.7</v>
      </c>
      <c r="O139" s="56">
        <f>'Пр 3 ведом'!P505</f>
        <v>39.7</v>
      </c>
      <c r="P139" s="338">
        <f t="shared" si="34"/>
        <v>1</v>
      </c>
    </row>
    <row r="140" spans="1:16" s="204" customFormat="1" ht="21" customHeight="1">
      <c r="A140" s="58" t="s">
        <v>418</v>
      </c>
      <c r="B140" s="123" t="s">
        <v>83</v>
      </c>
      <c r="C140" s="59" t="s">
        <v>14</v>
      </c>
      <c r="D140" s="59" t="s">
        <v>302</v>
      </c>
      <c r="E140" s="55">
        <v>200</v>
      </c>
      <c r="F140" s="56">
        <f aca="true" t="shared" si="60" ref="F140:K140">F141</f>
        <v>51.8</v>
      </c>
      <c r="G140" s="56">
        <f t="shared" si="60"/>
        <v>2.8</v>
      </c>
      <c r="H140" s="56">
        <f t="shared" si="60"/>
        <v>54.599999999999994</v>
      </c>
      <c r="I140" s="56">
        <f t="shared" si="60"/>
        <v>0</v>
      </c>
      <c r="J140" s="56">
        <f t="shared" si="60"/>
        <v>54.599999999999994</v>
      </c>
      <c r="K140" s="56">
        <f t="shared" si="60"/>
        <v>0</v>
      </c>
      <c r="L140" s="56">
        <f>'Пр 3 ведом'!M506</f>
        <v>54.599999999999994</v>
      </c>
      <c r="M140" s="56">
        <f>'Пр 3 ведом'!N506</f>
        <v>-13.2</v>
      </c>
      <c r="N140" s="56">
        <f>'Пр 3 ведом'!O506</f>
        <v>41.39999999999999</v>
      </c>
      <c r="O140" s="56">
        <f>'Пр 3 ведом'!P506</f>
        <v>41.4</v>
      </c>
      <c r="P140" s="338">
        <f t="shared" si="34"/>
        <v>1.0000000000000002</v>
      </c>
    </row>
    <row r="141" spans="1:16" s="60" customFormat="1" ht="21" customHeight="1">
      <c r="A141" s="128" t="s">
        <v>572</v>
      </c>
      <c r="B141" s="123" t="s">
        <v>83</v>
      </c>
      <c r="C141" s="59" t="s">
        <v>14</v>
      </c>
      <c r="D141" s="59" t="s">
        <v>302</v>
      </c>
      <c r="E141" s="55" t="s">
        <v>133</v>
      </c>
      <c r="F141" s="56">
        <f aca="true" t="shared" si="61" ref="F141:K141">F143+F142</f>
        <v>51.8</v>
      </c>
      <c r="G141" s="56">
        <f t="shared" si="61"/>
        <v>2.8</v>
      </c>
      <c r="H141" s="56">
        <f t="shared" si="61"/>
        <v>54.599999999999994</v>
      </c>
      <c r="I141" s="56">
        <f t="shared" si="61"/>
        <v>0</v>
      </c>
      <c r="J141" s="56">
        <f t="shared" si="61"/>
        <v>54.599999999999994</v>
      </c>
      <c r="K141" s="56">
        <f t="shared" si="61"/>
        <v>0</v>
      </c>
      <c r="L141" s="56">
        <f>'Пр 3 ведом'!M507</f>
        <v>54.599999999999994</v>
      </c>
      <c r="M141" s="56">
        <f>'Пр 3 ведом'!N507</f>
        <v>-13.2</v>
      </c>
      <c r="N141" s="56">
        <f>'Пр 3 ведом'!O507</f>
        <v>41.39999999999999</v>
      </c>
      <c r="O141" s="56">
        <f>'Пр 3 ведом'!P507</f>
        <v>41.4</v>
      </c>
      <c r="P141" s="338">
        <f t="shared" si="34"/>
        <v>1.0000000000000002</v>
      </c>
    </row>
    <row r="142" spans="1:16" s="60" customFormat="1" ht="22.5" customHeight="1" hidden="1">
      <c r="A142" s="128" t="s">
        <v>587</v>
      </c>
      <c r="B142" s="59" t="s">
        <v>83</v>
      </c>
      <c r="C142" s="59" t="s">
        <v>14</v>
      </c>
      <c r="D142" s="59" t="s">
        <v>302</v>
      </c>
      <c r="E142" s="55">
        <v>242</v>
      </c>
      <c r="F142" s="56">
        <f>'Пр 3 ведом'!G508</f>
        <v>0</v>
      </c>
      <c r="G142" s="56">
        <f>'Пр 3 ведом'!H508</f>
        <v>2</v>
      </c>
      <c r="H142" s="56">
        <f>'Пр 3 ведом'!I508</f>
        <v>2</v>
      </c>
      <c r="I142" s="56">
        <f>'Пр 3 ведом'!J508</f>
        <v>0</v>
      </c>
      <c r="J142" s="56">
        <f>'Пр 3 ведом'!K508</f>
        <v>2</v>
      </c>
      <c r="K142" s="56">
        <f>'Пр 3 ведом'!L508</f>
        <v>0</v>
      </c>
      <c r="L142" s="56">
        <f>'Пр 3 ведом'!M508</f>
        <v>2</v>
      </c>
      <c r="M142" s="56">
        <f>'Пр 3 ведом'!N508</f>
        <v>-2</v>
      </c>
      <c r="N142" s="56">
        <f>'Пр 3 ведом'!O508</f>
        <v>0</v>
      </c>
      <c r="O142" s="56">
        <f>'Пр 3 ведом'!P508</f>
        <v>0</v>
      </c>
      <c r="P142" s="338" t="e">
        <f t="shared" si="34"/>
        <v>#DIV/0!</v>
      </c>
    </row>
    <row r="143" spans="1:16" s="60" customFormat="1" ht="24" customHeight="1">
      <c r="A143" s="128" t="s">
        <v>573</v>
      </c>
      <c r="B143" s="123" t="s">
        <v>83</v>
      </c>
      <c r="C143" s="59" t="s">
        <v>14</v>
      </c>
      <c r="D143" s="59" t="s">
        <v>302</v>
      </c>
      <c r="E143" s="55" t="s">
        <v>135</v>
      </c>
      <c r="F143" s="56">
        <f>'Пр 3 ведом'!G509</f>
        <v>51.8</v>
      </c>
      <c r="G143" s="56">
        <f>'Пр 3 ведом'!H509</f>
        <v>0.8</v>
      </c>
      <c r="H143" s="56">
        <f>'Пр 3 ведом'!I509</f>
        <v>52.599999999999994</v>
      </c>
      <c r="I143" s="56">
        <f>'Пр 3 ведом'!J509</f>
        <v>0</v>
      </c>
      <c r="J143" s="56">
        <f>'Пр 3 ведом'!K509</f>
        <v>52.599999999999994</v>
      </c>
      <c r="K143" s="56">
        <f>'Пр 3 ведом'!L509</f>
        <v>0</v>
      </c>
      <c r="L143" s="56">
        <f>'Пр 3 ведом'!M509</f>
        <v>52.599999999999994</v>
      </c>
      <c r="M143" s="56">
        <f>'Пр 3 ведом'!N509</f>
        <v>-11.2</v>
      </c>
      <c r="N143" s="56">
        <f>'Пр 3 ведом'!O509</f>
        <v>41.39999999999999</v>
      </c>
      <c r="O143" s="56">
        <f>'Пр 3 ведом'!P509</f>
        <v>41.4</v>
      </c>
      <c r="P143" s="338">
        <f aca="true" t="shared" si="62" ref="P143:P206">O143/N143*100%</f>
        <v>1.0000000000000002</v>
      </c>
    </row>
    <row r="144" spans="1:16" s="204" customFormat="1" ht="12.75" customHeight="1">
      <c r="A144" s="58" t="s">
        <v>114</v>
      </c>
      <c r="B144" s="123" t="s">
        <v>83</v>
      </c>
      <c r="C144" s="59" t="s">
        <v>14</v>
      </c>
      <c r="D144" s="59" t="s">
        <v>302</v>
      </c>
      <c r="E144" s="59" t="s">
        <v>47</v>
      </c>
      <c r="F144" s="56">
        <f aca="true" t="shared" si="63" ref="F144:K144">F145</f>
        <v>511.8</v>
      </c>
      <c r="G144" s="56">
        <f t="shared" si="63"/>
        <v>18.6</v>
      </c>
      <c r="H144" s="56">
        <f t="shared" si="63"/>
        <v>530.4</v>
      </c>
      <c r="I144" s="56">
        <f t="shared" si="63"/>
        <v>0</v>
      </c>
      <c r="J144" s="56">
        <f t="shared" si="63"/>
        <v>530.4</v>
      </c>
      <c r="K144" s="56">
        <f t="shared" si="63"/>
        <v>0</v>
      </c>
      <c r="L144" s="56">
        <f>'Пр 3 ведом'!M403</f>
        <v>530.4</v>
      </c>
      <c r="M144" s="56">
        <f>'Пр 3 ведом'!N403</f>
        <v>0</v>
      </c>
      <c r="N144" s="56">
        <f>'Пр 3 ведом'!O403</f>
        <v>530.4</v>
      </c>
      <c r="O144" s="56">
        <f>'Пр 3 ведом'!P403</f>
        <v>530.4</v>
      </c>
      <c r="P144" s="338">
        <f t="shared" si="62"/>
        <v>1</v>
      </c>
    </row>
    <row r="145" spans="1:16" s="308" customFormat="1" ht="12.75" customHeight="1">
      <c r="A145" s="58" t="s">
        <v>60</v>
      </c>
      <c r="B145" s="123" t="s">
        <v>83</v>
      </c>
      <c r="C145" s="59" t="s">
        <v>14</v>
      </c>
      <c r="D145" s="59" t="s">
        <v>302</v>
      </c>
      <c r="E145" s="59" t="s">
        <v>188</v>
      </c>
      <c r="F145" s="56">
        <f>'Пр 3 ведом'!G404</f>
        <v>511.8</v>
      </c>
      <c r="G145" s="56">
        <f>'Пр 3 ведом'!H404</f>
        <v>18.6</v>
      </c>
      <c r="H145" s="56">
        <f>'Пр 3 ведом'!I404</f>
        <v>530.4</v>
      </c>
      <c r="I145" s="56">
        <f>'Пр 3 ведом'!J404</f>
        <v>0</v>
      </c>
      <c r="J145" s="56">
        <f>'Пр 3 ведом'!K404</f>
        <v>530.4</v>
      </c>
      <c r="K145" s="56">
        <f>'Пр 3 ведом'!L404</f>
        <v>0</v>
      </c>
      <c r="L145" s="56">
        <f>'Пр 3 ведом'!M404</f>
        <v>530.4</v>
      </c>
      <c r="M145" s="56">
        <f>'Пр 3 ведом'!N404</f>
        <v>0</v>
      </c>
      <c r="N145" s="56">
        <f>'Пр 3 ведом'!O404</f>
        <v>530.4</v>
      </c>
      <c r="O145" s="56">
        <f>'Пр 3 ведом'!P404</f>
        <v>530.4</v>
      </c>
      <c r="P145" s="338">
        <f t="shared" si="62"/>
        <v>1</v>
      </c>
    </row>
    <row r="146" spans="1:16" s="312" customFormat="1" ht="21" customHeight="1">
      <c r="A146" s="114" t="s">
        <v>145</v>
      </c>
      <c r="B146" s="310" t="s">
        <v>14</v>
      </c>
      <c r="C146" s="87" t="s">
        <v>8</v>
      </c>
      <c r="D146" s="86" t="s">
        <v>9</v>
      </c>
      <c r="E146" s="86" t="s">
        <v>10</v>
      </c>
      <c r="F146" s="119">
        <f aca="true" t="shared" si="64" ref="F146:K146">F147+F161</f>
        <v>781.1</v>
      </c>
      <c r="G146" s="119">
        <f t="shared" si="64"/>
        <v>656.9</v>
      </c>
      <c r="H146" s="119">
        <f t="shared" si="64"/>
        <v>1438</v>
      </c>
      <c r="I146" s="119">
        <f t="shared" si="64"/>
        <v>0</v>
      </c>
      <c r="J146" s="119">
        <f t="shared" si="64"/>
        <v>1438</v>
      </c>
      <c r="K146" s="119">
        <f t="shared" si="64"/>
        <v>0</v>
      </c>
      <c r="L146" s="175">
        <f>'Пр 3 ведом'!M510</f>
        <v>1438</v>
      </c>
      <c r="M146" s="175">
        <f>'Пр 3 ведом'!N510</f>
        <v>819.3</v>
      </c>
      <c r="N146" s="175">
        <f>'Пр 3 ведом'!O510</f>
        <v>2257.3</v>
      </c>
      <c r="O146" s="175">
        <f>'Пр 3 ведом'!P510</f>
        <v>1979.1</v>
      </c>
      <c r="P146" s="338">
        <f t="shared" si="62"/>
        <v>0.8767554157621936</v>
      </c>
    </row>
    <row r="147" spans="1:16" s="312" customFormat="1" ht="22.5" customHeight="1">
      <c r="A147" s="58" t="s">
        <v>196</v>
      </c>
      <c r="B147" s="200" t="s">
        <v>14</v>
      </c>
      <c r="C147" s="59" t="s">
        <v>116</v>
      </c>
      <c r="D147" s="86"/>
      <c r="E147" s="86"/>
      <c r="F147" s="56">
        <f aca="true" t="shared" si="65" ref="F147:K147">F148+F156</f>
        <v>681.1</v>
      </c>
      <c r="G147" s="56">
        <f t="shared" si="65"/>
        <v>656.9</v>
      </c>
      <c r="H147" s="56">
        <f t="shared" si="65"/>
        <v>1338</v>
      </c>
      <c r="I147" s="56">
        <f t="shared" si="65"/>
        <v>0</v>
      </c>
      <c r="J147" s="56">
        <f t="shared" si="65"/>
        <v>1338</v>
      </c>
      <c r="K147" s="56">
        <f t="shared" si="65"/>
        <v>0</v>
      </c>
      <c r="L147" s="170">
        <f>'Пр 3 ведом'!M511</f>
        <v>1338</v>
      </c>
      <c r="M147" s="170">
        <f>'Пр 3 ведом'!N511</f>
        <v>855.5</v>
      </c>
      <c r="N147" s="170">
        <f>'Пр 3 ведом'!O511</f>
        <v>2193.5</v>
      </c>
      <c r="O147" s="170">
        <f>'Пр 3 ведом'!P511</f>
        <v>1915.3</v>
      </c>
      <c r="P147" s="338">
        <f t="shared" si="62"/>
        <v>0.8731707317073171</v>
      </c>
    </row>
    <row r="148" spans="1:16" s="312" customFormat="1" ht="12.75" customHeight="1">
      <c r="A148" s="117" t="s">
        <v>316</v>
      </c>
      <c r="B148" s="200" t="s">
        <v>14</v>
      </c>
      <c r="C148" s="59" t="s">
        <v>116</v>
      </c>
      <c r="D148" s="55" t="s">
        <v>315</v>
      </c>
      <c r="E148" s="86"/>
      <c r="F148" s="56">
        <f aca="true" t="shared" si="66" ref="F148:K148">F149+F153</f>
        <v>456</v>
      </c>
      <c r="G148" s="56">
        <f t="shared" si="66"/>
        <v>656.9</v>
      </c>
      <c r="H148" s="56">
        <f t="shared" si="66"/>
        <v>1112.9</v>
      </c>
      <c r="I148" s="56">
        <f t="shared" si="66"/>
        <v>0</v>
      </c>
      <c r="J148" s="56">
        <f t="shared" si="66"/>
        <v>1112.9</v>
      </c>
      <c r="K148" s="56">
        <f t="shared" si="66"/>
        <v>0</v>
      </c>
      <c r="L148" s="170">
        <f>'Пр 3 ведом'!M512</f>
        <v>1112.9</v>
      </c>
      <c r="M148" s="170">
        <f>'Пр 3 ведом'!N512</f>
        <v>-50.199999999999996</v>
      </c>
      <c r="N148" s="170">
        <f>'Пр 3 ведом'!O512</f>
        <v>1062.7</v>
      </c>
      <c r="O148" s="170">
        <f>'Пр 3 ведом'!P512</f>
        <v>1007.4</v>
      </c>
      <c r="P148" s="338">
        <f t="shared" si="62"/>
        <v>0.9479627364260844</v>
      </c>
    </row>
    <row r="149" spans="1:16" s="60" customFormat="1" ht="45" customHeight="1">
      <c r="A149" s="58" t="s">
        <v>123</v>
      </c>
      <c r="B149" s="200" t="s">
        <v>14</v>
      </c>
      <c r="C149" s="59" t="s">
        <v>116</v>
      </c>
      <c r="D149" s="55" t="s">
        <v>315</v>
      </c>
      <c r="E149" s="55" t="s">
        <v>124</v>
      </c>
      <c r="F149" s="56">
        <f aca="true" t="shared" si="67" ref="F149:K149">F150</f>
        <v>456</v>
      </c>
      <c r="G149" s="56">
        <f t="shared" si="67"/>
        <v>558.1</v>
      </c>
      <c r="H149" s="56">
        <f t="shared" si="67"/>
        <v>1014.1</v>
      </c>
      <c r="I149" s="56">
        <f t="shared" si="67"/>
        <v>0</v>
      </c>
      <c r="J149" s="56">
        <f t="shared" si="67"/>
        <v>1014.1</v>
      </c>
      <c r="K149" s="56">
        <f t="shared" si="67"/>
        <v>0</v>
      </c>
      <c r="L149" s="170">
        <f>'Пр 3 ведом'!M513</f>
        <v>1014.1</v>
      </c>
      <c r="M149" s="170">
        <f>'Пр 3 ведом'!N513</f>
        <v>48.6</v>
      </c>
      <c r="N149" s="170">
        <f>'Пр 3 ведом'!O513</f>
        <v>1062.7</v>
      </c>
      <c r="O149" s="170">
        <f>'Пр 3 ведом'!P513</f>
        <v>1007.4</v>
      </c>
      <c r="P149" s="338">
        <f t="shared" si="62"/>
        <v>0.9479627364260844</v>
      </c>
    </row>
    <row r="150" spans="1:16" s="60" customFormat="1" ht="12.75" customHeight="1">
      <c r="A150" s="58" t="s">
        <v>166</v>
      </c>
      <c r="B150" s="200" t="s">
        <v>14</v>
      </c>
      <c r="C150" s="59" t="s">
        <v>116</v>
      </c>
      <c r="D150" s="55" t="s">
        <v>315</v>
      </c>
      <c r="E150" s="55">
        <v>110</v>
      </c>
      <c r="F150" s="56">
        <f aca="true" t="shared" si="68" ref="F150:K150">F151+F152</f>
        <v>456</v>
      </c>
      <c r="G150" s="56">
        <f t="shared" si="68"/>
        <v>558.1</v>
      </c>
      <c r="H150" s="56">
        <f t="shared" si="68"/>
        <v>1014.1</v>
      </c>
      <c r="I150" s="56">
        <f t="shared" si="68"/>
        <v>0</v>
      </c>
      <c r="J150" s="56">
        <f t="shared" si="68"/>
        <v>1014.1</v>
      </c>
      <c r="K150" s="56">
        <f t="shared" si="68"/>
        <v>0</v>
      </c>
      <c r="L150" s="170">
        <f>'Пр 3 ведом'!M514</f>
        <v>1014.1</v>
      </c>
      <c r="M150" s="170">
        <f>'Пр 3 ведом'!N514</f>
        <v>48.6</v>
      </c>
      <c r="N150" s="170">
        <f>'Пр 3 ведом'!O514</f>
        <v>1062.7</v>
      </c>
      <c r="O150" s="170">
        <f>'Пр 3 ведом'!P514</f>
        <v>1007.4</v>
      </c>
      <c r="P150" s="338">
        <f t="shared" si="62"/>
        <v>0.9479627364260844</v>
      </c>
    </row>
    <row r="151" spans="1:16" s="60" customFormat="1" ht="9.75" customHeight="1">
      <c r="A151" s="118" t="s">
        <v>414</v>
      </c>
      <c r="B151" s="200" t="s">
        <v>14</v>
      </c>
      <c r="C151" s="59" t="s">
        <v>116</v>
      </c>
      <c r="D151" s="55" t="s">
        <v>315</v>
      </c>
      <c r="E151" s="55">
        <v>111</v>
      </c>
      <c r="F151" s="56">
        <f>'Пр 3 ведом'!G515</f>
        <v>350</v>
      </c>
      <c r="G151" s="56">
        <f>'Пр 3 ведом'!H515</f>
        <v>393.6</v>
      </c>
      <c r="H151" s="56">
        <f>'Пр 3 ведом'!I515</f>
        <v>743.6</v>
      </c>
      <c r="I151" s="56">
        <f>'Пр 3 ведом'!J515</f>
        <v>0</v>
      </c>
      <c r="J151" s="56">
        <f>'Пр 3 ведом'!K515</f>
        <v>743.6</v>
      </c>
      <c r="K151" s="56">
        <f>'Пр 3 ведом'!L515</f>
        <v>0</v>
      </c>
      <c r="L151" s="170">
        <f>'Пр 3 ведом'!M515</f>
        <v>743.6</v>
      </c>
      <c r="M151" s="170">
        <f>'Пр 3 ведом'!N515</f>
        <v>63.5</v>
      </c>
      <c r="N151" s="170">
        <f>'Пр 3 ведом'!O515</f>
        <v>807.1</v>
      </c>
      <c r="O151" s="170">
        <f>'Пр 3 ведом'!P515</f>
        <v>773.3</v>
      </c>
      <c r="P151" s="338">
        <f t="shared" si="62"/>
        <v>0.9581216701771774</v>
      </c>
    </row>
    <row r="152" spans="1:16" s="60" customFormat="1" ht="31.5" customHeight="1">
      <c r="A152" s="117" t="s">
        <v>415</v>
      </c>
      <c r="B152" s="200" t="s">
        <v>14</v>
      </c>
      <c r="C152" s="59" t="s">
        <v>116</v>
      </c>
      <c r="D152" s="55" t="s">
        <v>315</v>
      </c>
      <c r="E152" s="55">
        <v>119</v>
      </c>
      <c r="F152" s="56">
        <f>'Пр 3 ведом'!G516</f>
        <v>106</v>
      </c>
      <c r="G152" s="56">
        <f>'Пр 3 ведом'!H516</f>
        <v>164.5</v>
      </c>
      <c r="H152" s="56">
        <f>'Пр 3 ведом'!I516</f>
        <v>270.5</v>
      </c>
      <c r="I152" s="56">
        <f>'Пр 3 ведом'!J516</f>
        <v>0</v>
      </c>
      <c r="J152" s="56">
        <f>'Пр 3 ведом'!K516</f>
        <v>270.5</v>
      </c>
      <c r="K152" s="56">
        <f>'Пр 3 ведом'!L516</f>
        <v>0</v>
      </c>
      <c r="L152" s="170">
        <f>'Пр 3 ведом'!M516</f>
        <v>270.5</v>
      </c>
      <c r="M152" s="170">
        <f>'Пр 3 ведом'!N516</f>
        <v>-14.9</v>
      </c>
      <c r="N152" s="170">
        <f>'Пр 3 ведом'!O516</f>
        <v>255.6</v>
      </c>
      <c r="O152" s="170">
        <f>'Пр 3 ведом'!P516</f>
        <v>234.1</v>
      </c>
      <c r="P152" s="338">
        <f t="shared" si="62"/>
        <v>0.9158841940532081</v>
      </c>
    </row>
    <row r="153" spans="1:16" s="204" customFormat="1" ht="22.5" customHeight="1" hidden="1">
      <c r="A153" s="58" t="s">
        <v>418</v>
      </c>
      <c r="B153" s="55" t="s">
        <v>14</v>
      </c>
      <c r="C153" s="59" t="s">
        <v>116</v>
      </c>
      <c r="D153" s="55" t="s">
        <v>315</v>
      </c>
      <c r="E153" s="171" t="s">
        <v>131</v>
      </c>
      <c r="F153" s="170">
        <f aca="true" t="shared" si="69" ref="F153:K154">F154</f>
        <v>0</v>
      </c>
      <c r="G153" s="170">
        <f t="shared" si="69"/>
        <v>98.8</v>
      </c>
      <c r="H153" s="170">
        <f t="shared" si="69"/>
        <v>98.8</v>
      </c>
      <c r="I153" s="170">
        <f t="shared" si="69"/>
        <v>0</v>
      </c>
      <c r="J153" s="170">
        <f t="shared" si="69"/>
        <v>98.8</v>
      </c>
      <c r="K153" s="170">
        <f t="shared" si="69"/>
        <v>0</v>
      </c>
      <c r="L153" s="170">
        <f>'Пр 3 ведом'!M517</f>
        <v>98.8</v>
      </c>
      <c r="M153" s="170">
        <f>'Пр 3 ведом'!N517</f>
        <v>-98.8</v>
      </c>
      <c r="N153" s="170">
        <f>'Пр 3 ведом'!O517</f>
        <v>0</v>
      </c>
      <c r="O153" s="170">
        <f>'Пр 3 ведом'!P517</f>
        <v>0</v>
      </c>
      <c r="P153" s="338" t="e">
        <f t="shared" si="62"/>
        <v>#DIV/0!</v>
      </c>
    </row>
    <row r="154" spans="1:16" s="204" customFormat="1" ht="22.5" customHeight="1" hidden="1">
      <c r="A154" s="128" t="s">
        <v>572</v>
      </c>
      <c r="B154" s="55" t="s">
        <v>14</v>
      </c>
      <c r="C154" s="59" t="s">
        <v>116</v>
      </c>
      <c r="D154" s="55" t="s">
        <v>315</v>
      </c>
      <c r="E154" s="171" t="s">
        <v>133</v>
      </c>
      <c r="F154" s="170">
        <f t="shared" si="69"/>
        <v>0</v>
      </c>
      <c r="G154" s="170">
        <f t="shared" si="69"/>
        <v>98.8</v>
      </c>
      <c r="H154" s="170">
        <f t="shared" si="69"/>
        <v>98.8</v>
      </c>
      <c r="I154" s="170">
        <f t="shared" si="69"/>
        <v>0</v>
      </c>
      <c r="J154" s="170">
        <f t="shared" si="69"/>
        <v>98.8</v>
      </c>
      <c r="K154" s="170">
        <f t="shared" si="69"/>
        <v>0</v>
      </c>
      <c r="L154" s="170">
        <f>'Пр 3 ведом'!M518</f>
        <v>98.8</v>
      </c>
      <c r="M154" s="170">
        <f>'Пр 3 ведом'!N518</f>
        <v>-98.8</v>
      </c>
      <c r="N154" s="170">
        <f>'Пр 3 ведом'!O518</f>
        <v>0</v>
      </c>
      <c r="O154" s="170">
        <f>'Пр 3 ведом'!P518</f>
        <v>0</v>
      </c>
      <c r="P154" s="338" t="e">
        <f t="shared" si="62"/>
        <v>#DIV/0!</v>
      </c>
    </row>
    <row r="155" spans="1:16" s="204" customFormat="1" ht="22.5" customHeight="1" hidden="1">
      <c r="A155" s="128" t="s">
        <v>587</v>
      </c>
      <c r="B155" s="55" t="s">
        <v>14</v>
      </c>
      <c r="C155" s="59" t="s">
        <v>116</v>
      </c>
      <c r="D155" s="55" t="s">
        <v>315</v>
      </c>
      <c r="E155" s="171">
        <v>242</v>
      </c>
      <c r="F155" s="170">
        <f>'Пр 3 ведом'!G519</f>
        <v>0</v>
      </c>
      <c r="G155" s="170">
        <f>'Пр 3 ведом'!H519</f>
        <v>98.8</v>
      </c>
      <c r="H155" s="170">
        <f>'Пр 3 ведом'!I519</f>
        <v>98.8</v>
      </c>
      <c r="I155" s="170">
        <f>'Пр 3 ведом'!J519</f>
        <v>0</v>
      </c>
      <c r="J155" s="170">
        <f>'Пр 3 ведом'!K519</f>
        <v>98.8</v>
      </c>
      <c r="K155" s="170">
        <f>'Пр 3 ведом'!L519</f>
        <v>0</v>
      </c>
      <c r="L155" s="170">
        <f>'Пр 3 ведом'!M519</f>
        <v>98.8</v>
      </c>
      <c r="M155" s="170">
        <f>'Пр 3 ведом'!N519</f>
        <v>-98.8</v>
      </c>
      <c r="N155" s="170">
        <f>'Пр 3 ведом'!O519</f>
        <v>0</v>
      </c>
      <c r="O155" s="170">
        <f>'Пр 3 ведом'!P519</f>
        <v>0</v>
      </c>
      <c r="P155" s="338" t="e">
        <f t="shared" si="62"/>
        <v>#DIV/0!</v>
      </c>
    </row>
    <row r="156" spans="1:16" s="60" customFormat="1" ht="34.5" customHeight="1">
      <c r="A156" s="169" t="s">
        <v>435</v>
      </c>
      <c r="B156" s="200" t="s">
        <v>14</v>
      </c>
      <c r="C156" s="59" t="s">
        <v>116</v>
      </c>
      <c r="D156" s="55" t="s">
        <v>493</v>
      </c>
      <c r="E156" s="55"/>
      <c r="F156" s="56">
        <f aca="true" t="shared" si="70" ref="F156:K157">F157</f>
        <v>225.1</v>
      </c>
      <c r="G156" s="56">
        <f t="shared" si="70"/>
        <v>0</v>
      </c>
      <c r="H156" s="56">
        <f t="shared" si="70"/>
        <v>225.1</v>
      </c>
      <c r="I156" s="56">
        <f t="shared" si="70"/>
        <v>0</v>
      </c>
      <c r="J156" s="56">
        <f t="shared" si="70"/>
        <v>225.1</v>
      </c>
      <c r="K156" s="56">
        <f t="shared" si="70"/>
        <v>0</v>
      </c>
      <c r="L156" s="170">
        <f>'Пр 3 ведом'!M520</f>
        <v>225.1</v>
      </c>
      <c r="M156" s="170">
        <f>'Пр 3 ведом'!N520</f>
        <v>905.7</v>
      </c>
      <c r="N156" s="170">
        <f>'Пр 3 ведом'!O520</f>
        <v>1130.8</v>
      </c>
      <c r="O156" s="170">
        <f>'Пр 3 ведом'!P520</f>
        <v>907.9</v>
      </c>
      <c r="P156" s="338">
        <f t="shared" si="62"/>
        <v>0.802882914750619</v>
      </c>
    </row>
    <row r="157" spans="1:16" s="60" customFormat="1" ht="45" customHeight="1">
      <c r="A157" s="169" t="s">
        <v>492</v>
      </c>
      <c r="B157" s="200" t="s">
        <v>14</v>
      </c>
      <c r="C157" s="59" t="s">
        <v>116</v>
      </c>
      <c r="D157" s="55" t="s">
        <v>494</v>
      </c>
      <c r="E157" s="55"/>
      <c r="F157" s="56">
        <f t="shared" si="70"/>
        <v>225.1</v>
      </c>
      <c r="G157" s="56">
        <f t="shared" si="70"/>
        <v>0</v>
      </c>
      <c r="H157" s="56">
        <f t="shared" si="70"/>
        <v>225.1</v>
      </c>
      <c r="I157" s="56">
        <f t="shared" si="70"/>
        <v>0</v>
      </c>
      <c r="J157" s="56">
        <f t="shared" si="70"/>
        <v>225.1</v>
      </c>
      <c r="K157" s="56">
        <f t="shared" si="70"/>
        <v>0</v>
      </c>
      <c r="L157" s="170">
        <f>'Пр 3 ведом'!M521</f>
        <v>225.1</v>
      </c>
      <c r="M157" s="170">
        <f>'Пр 3 ведом'!N521</f>
        <v>905.7</v>
      </c>
      <c r="N157" s="170">
        <f>'Пр 3 ведом'!O521</f>
        <v>1130.8</v>
      </c>
      <c r="O157" s="170">
        <f>'Пр 3 ведом'!P521</f>
        <v>907.9</v>
      </c>
      <c r="P157" s="338">
        <f t="shared" si="62"/>
        <v>0.802882914750619</v>
      </c>
    </row>
    <row r="158" spans="1:16" s="204" customFormat="1" ht="25.5" customHeight="1">
      <c r="A158" s="58" t="s">
        <v>418</v>
      </c>
      <c r="B158" s="200" t="s">
        <v>14</v>
      </c>
      <c r="C158" s="59" t="s">
        <v>116</v>
      </c>
      <c r="D158" s="55" t="s">
        <v>494</v>
      </c>
      <c r="E158" s="171" t="s">
        <v>131</v>
      </c>
      <c r="F158" s="170">
        <f aca="true" t="shared" si="71" ref="F158:K159">+F159</f>
        <v>225.1</v>
      </c>
      <c r="G158" s="170">
        <f t="shared" si="71"/>
        <v>0</v>
      </c>
      <c r="H158" s="170">
        <f t="shared" si="71"/>
        <v>225.1</v>
      </c>
      <c r="I158" s="170">
        <f t="shared" si="71"/>
        <v>0</v>
      </c>
      <c r="J158" s="170">
        <f t="shared" si="71"/>
        <v>225.1</v>
      </c>
      <c r="K158" s="170">
        <f t="shared" si="71"/>
        <v>0</v>
      </c>
      <c r="L158" s="170">
        <f>'Пр 3 ведом'!M522</f>
        <v>225.1</v>
      </c>
      <c r="M158" s="170">
        <f>'Пр 3 ведом'!N522</f>
        <v>905.7</v>
      </c>
      <c r="N158" s="170">
        <f>'Пр 3 ведом'!O522</f>
        <v>1130.8</v>
      </c>
      <c r="O158" s="170">
        <f>'Пр 3 ведом'!P522</f>
        <v>907.9</v>
      </c>
      <c r="P158" s="338">
        <f t="shared" si="62"/>
        <v>0.802882914750619</v>
      </c>
    </row>
    <row r="159" spans="1:16" s="204" customFormat="1" ht="25.5" customHeight="1">
      <c r="A159" s="128" t="s">
        <v>572</v>
      </c>
      <c r="B159" s="200" t="s">
        <v>14</v>
      </c>
      <c r="C159" s="59" t="s">
        <v>116</v>
      </c>
      <c r="D159" s="55" t="s">
        <v>494</v>
      </c>
      <c r="E159" s="171" t="s">
        <v>133</v>
      </c>
      <c r="F159" s="170">
        <f t="shared" si="71"/>
        <v>225.1</v>
      </c>
      <c r="G159" s="170">
        <f t="shared" si="71"/>
        <v>0</v>
      </c>
      <c r="H159" s="170">
        <f t="shared" si="71"/>
        <v>225.1</v>
      </c>
      <c r="I159" s="170">
        <f t="shared" si="71"/>
        <v>0</v>
      </c>
      <c r="J159" s="170">
        <f t="shared" si="71"/>
        <v>225.1</v>
      </c>
      <c r="K159" s="170">
        <f t="shared" si="71"/>
        <v>0</v>
      </c>
      <c r="L159" s="170">
        <f>'Пр 3 ведом'!M523</f>
        <v>225.1</v>
      </c>
      <c r="M159" s="170">
        <f>'Пр 3 ведом'!N523</f>
        <v>905.7</v>
      </c>
      <c r="N159" s="170">
        <f>'Пр 3 ведом'!O523</f>
        <v>1130.8</v>
      </c>
      <c r="O159" s="170">
        <f>'Пр 3 ведом'!P523</f>
        <v>907.9</v>
      </c>
      <c r="P159" s="338">
        <f t="shared" si="62"/>
        <v>0.802882914750619</v>
      </c>
    </row>
    <row r="160" spans="1:16" s="204" customFormat="1" ht="15.75" customHeight="1">
      <c r="A160" s="128" t="s">
        <v>573</v>
      </c>
      <c r="B160" s="200" t="s">
        <v>14</v>
      </c>
      <c r="C160" s="59" t="s">
        <v>116</v>
      </c>
      <c r="D160" s="55" t="s">
        <v>494</v>
      </c>
      <c r="E160" s="171" t="s">
        <v>135</v>
      </c>
      <c r="F160" s="170">
        <f>'Пр 3 ведом'!G524</f>
        <v>225.1</v>
      </c>
      <c r="G160" s="170">
        <f>'Пр 3 ведом'!H524</f>
        <v>0</v>
      </c>
      <c r="H160" s="170">
        <f>'Пр 3 ведом'!I524</f>
        <v>225.1</v>
      </c>
      <c r="I160" s="170">
        <f>'Пр 3 ведом'!J524</f>
        <v>0</v>
      </c>
      <c r="J160" s="170">
        <f>'Пр 3 ведом'!K524</f>
        <v>225.1</v>
      </c>
      <c r="K160" s="170">
        <f>'Пр 3 ведом'!L524</f>
        <v>0</v>
      </c>
      <c r="L160" s="170">
        <f>'Пр 3 ведом'!M524</f>
        <v>225.1</v>
      </c>
      <c r="M160" s="170">
        <f>'Пр 3 ведом'!N524</f>
        <v>905.7</v>
      </c>
      <c r="N160" s="170">
        <f>'Пр 3 ведом'!O524</f>
        <v>1130.8</v>
      </c>
      <c r="O160" s="170">
        <f>'Пр 3 ведом'!P524</f>
        <v>907.9</v>
      </c>
      <c r="P160" s="338">
        <f t="shared" si="62"/>
        <v>0.802882914750619</v>
      </c>
    </row>
    <row r="161" spans="1:16" s="204" customFormat="1" ht="21" customHeight="1">
      <c r="A161" s="114" t="s">
        <v>0</v>
      </c>
      <c r="B161" s="310" t="s">
        <v>14</v>
      </c>
      <c r="C161" s="87" t="s">
        <v>113</v>
      </c>
      <c r="D161" s="86" t="s">
        <v>9</v>
      </c>
      <c r="E161" s="86" t="s">
        <v>10</v>
      </c>
      <c r="F161" s="119">
        <f aca="true" t="shared" si="72" ref="F161:K161">F162</f>
        <v>100</v>
      </c>
      <c r="G161" s="119">
        <f t="shared" si="72"/>
        <v>0</v>
      </c>
      <c r="H161" s="119">
        <f t="shared" si="72"/>
        <v>100</v>
      </c>
      <c r="I161" s="119">
        <f t="shared" si="72"/>
        <v>0</v>
      </c>
      <c r="J161" s="119">
        <f t="shared" si="72"/>
        <v>100</v>
      </c>
      <c r="K161" s="119">
        <f t="shared" si="72"/>
        <v>0</v>
      </c>
      <c r="L161" s="175">
        <f>'Пр 3 ведом'!M525</f>
        <v>100</v>
      </c>
      <c r="M161" s="175">
        <f>'Пр 3 ведом'!N525</f>
        <v>-36.2</v>
      </c>
      <c r="N161" s="175">
        <f>'Пр 3 ведом'!O525</f>
        <v>63.8</v>
      </c>
      <c r="O161" s="175">
        <f>'Пр 3 ведом'!P525</f>
        <v>63.8</v>
      </c>
      <c r="P161" s="338">
        <f t="shared" si="62"/>
        <v>1</v>
      </c>
    </row>
    <row r="162" spans="1:16" s="204" customFormat="1" ht="32.25" customHeight="1">
      <c r="A162" s="58" t="s">
        <v>495</v>
      </c>
      <c r="B162" s="200" t="s">
        <v>14</v>
      </c>
      <c r="C162" s="59" t="s">
        <v>113</v>
      </c>
      <c r="D162" s="55" t="s">
        <v>496</v>
      </c>
      <c r="E162" s="55" t="s">
        <v>10</v>
      </c>
      <c r="F162" s="56">
        <f aca="true" t="shared" si="73" ref="F162:K162">F163+F167</f>
        <v>100</v>
      </c>
      <c r="G162" s="56">
        <f t="shared" si="73"/>
        <v>0</v>
      </c>
      <c r="H162" s="56">
        <f t="shared" si="73"/>
        <v>100</v>
      </c>
      <c r="I162" s="56">
        <f t="shared" si="73"/>
        <v>0</v>
      </c>
      <c r="J162" s="56">
        <f t="shared" si="73"/>
        <v>100</v>
      </c>
      <c r="K162" s="56">
        <f t="shared" si="73"/>
        <v>0</v>
      </c>
      <c r="L162" s="170">
        <f>'Пр 3 ведом'!M526</f>
        <v>70</v>
      </c>
      <c r="M162" s="170">
        <f>'Пр 3 ведом'!N526</f>
        <v>-18.7</v>
      </c>
      <c r="N162" s="170">
        <f>'Пр 3 ведом'!O526</f>
        <v>51.3</v>
      </c>
      <c r="O162" s="170">
        <f>'Пр 3 ведом'!P526</f>
        <v>51.3</v>
      </c>
      <c r="P162" s="338">
        <f t="shared" si="62"/>
        <v>1</v>
      </c>
    </row>
    <row r="163" spans="1:16" s="204" customFormat="1" ht="29.25" customHeight="1">
      <c r="A163" s="116" t="s">
        <v>554</v>
      </c>
      <c r="B163" s="313" t="s">
        <v>14</v>
      </c>
      <c r="C163" s="171" t="s">
        <v>113</v>
      </c>
      <c r="D163" s="55" t="s">
        <v>497</v>
      </c>
      <c r="E163" s="171" t="s">
        <v>10</v>
      </c>
      <c r="F163" s="170">
        <f>+F164</f>
        <v>70</v>
      </c>
      <c r="G163" s="170">
        <f aca="true" t="shared" si="74" ref="G163:K165">+G164</f>
        <v>0</v>
      </c>
      <c r="H163" s="170">
        <f t="shared" si="74"/>
        <v>70</v>
      </c>
      <c r="I163" s="170">
        <f t="shared" si="74"/>
        <v>0</v>
      </c>
      <c r="J163" s="170">
        <f t="shared" si="74"/>
        <v>70</v>
      </c>
      <c r="K163" s="170">
        <f t="shared" si="74"/>
        <v>0</v>
      </c>
      <c r="L163" s="170">
        <f>'Пр 3 ведом'!M527</f>
        <v>70</v>
      </c>
      <c r="M163" s="170">
        <f>'Пр 3 ведом'!N527</f>
        <v>-18.7</v>
      </c>
      <c r="N163" s="170">
        <f>'Пр 3 ведом'!O527</f>
        <v>51.3</v>
      </c>
      <c r="O163" s="170">
        <f>'Пр 3 ведом'!P527</f>
        <v>51.3</v>
      </c>
      <c r="P163" s="338">
        <f t="shared" si="62"/>
        <v>1</v>
      </c>
    </row>
    <row r="164" spans="1:16" s="204" customFormat="1" ht="21.75" customHeight="1">
      <c r="A164" s="58" t="s">
        <v>418</v>
      </c>
      <c r="B164" s="313" t="s">
        <v>14</v>
      </c>
      <c r="C164" s="171" t="s">
        <v>113</v>
      </c>
      <c r="D164" s="55" t="s">
        <v>497</v>
      </c>
      <c r="E164" s="171" t="s">
        <v>131</v>
      </c>
      <c r="F164" s="170">
        <f>+F165</f>
        <v>70</v>
      </c>
      <c r="G164" s="170">
        <f t="shared" si="74"/>
        <v>0</v>
      </c>
      <c r="H164" s="170">
        <f t="shared" si="74"/>
        <v>70</v>
      </c>
      <c r="I164" s="170">
        <f t="shared" si="74"/>
        <v>0</v>
      </c>
      <c r="J164" s="170">
        <f t="shared" si="74"/>
        <v>70</v>
      </c>
      <c r="K164" s="170">
        <f t="shared" si="74"/>
        <v>0</v>
      </c>
      <c r="L164" s="170">
        <f>'Пр 3 ведом'!M528</f>
        <v>70</v>
      </c>
      <c r="M164" s="170">
        <f>'Пр 3 ведом'!N528</f>
        <v>-18.7</v>
      </c>
      <c r="N164" s="170">
        <f>'Пр 3 ведом'!O528</f>
        <v>51.3</v>
      </c>
      <c r="O164" s="170">
        <f>'Пр 3 ведом'!P528</f>
        <v>51.3</v>
      </c>
      <c r="P164" s="338">
        <f t="shared" si="62"/>
        <v>1</v>
      </c>
    </row>
    <row r="165" spans="1:16" s="204" customFormat="1" ht="21.75" customHeight="1">
      <c r="A165" s="128" t="s">
        <v>572</v>
      </c>
      <c r="B165" s="313" t="s">
        <v>14</v>
      </c>
      <c r="C165" s="171" t="s">
        <v>113</v>
      </c>
      <c r="D165" s="55" t="s">
        <v>497</v>
      </c>
      <c r="E165" s="171" t="s">
        <v>133</v>
      </c>
      <c r="F165" s="170">
        <f>+F166</f>
        <v>70</v>
      </c>
      <c r="G165" s="170">
        <f t="shared" si="74"/>
        <v>0</v>
      </c>
      <c r="H165" s="170">
        <f t="shared" si="74"/>
        <v>70</v>
      </c>
      <c r="I165" s="170">
        <f t="shared" si="74"/>
        <v>0</v>
      </c>
      <c r="J165" s="170">
        <f t="shared" si="74"/>
        <v>70</v>
      </c>
      <c r="K165" s="170">
        <f t="shared" si="74"/>
        <v>0</v>
      </c>
      <c r="L165" s="170">
        <f>'Пр 3 ведом'!M529</f>
        <v>70</v>
      </c>
      <c r="M165" s="170">
        <f>'Пр 3 ведом'!N529</f>
        <v>-18.7</v>
      </c>
      <c r="N165" s="170">
        <f>'Пр 3 ведом'!O529</f>
        <v>51.3</v>
      </c>
      <c r="O165" s="170">
        <f>'Пр 3 ведом'!P529</f>
        <v>51.3</v>
      </c>
      <c r="P165" s="338">
        <f t="shared" si="62"/>
        <v>1</v>
      </c>
    </row>
    <row r="166" spans="1:16" s="204" customFormat="1" ht="21.75" customHeight="1">
      <c r="A166" s="128" t="s">
        <v>573</v>
      </c>
      <c r="B166" s="313" t="s">
        <v>14</v>
      </c>
      <c r="C166" s="171" t="s">
        <v>113</v>
      </c>
      <c r="D166" s="55" t="s">
        <v>497</v>
      </c>
      <c r="E166" s="171" t="s">
        <v>135</v>
      </c>
      <c r="F166" s="170">
        <f>'Пр 3 ведом'!G530</f>
        <v>70</v>
      </c>
      <c r="G166" s="170">
        <f>'Пр 3 ведом'!H530</f>
        <v>0</v>
      </c>
      <c r="H166" s="170">
        <f>'Пр 3 ведом'!I530</f>
        <v>70</v>
      </c>
      <c r="I166" s="170">
        <f>'Пр 3 ведом'!J530</f>
        <v>0</v>
      </c>
      <c r="J166" s="170">
        <f>'Пр 3 ведом'!K530</f>
        <v>70</v>
      </c>
      <c r="K166" s="170">
        <f>'Пр 3 ведом'!L530</f>
        <v>0</v>
      </c>
      <c r="L166" s="170">
        <f>'Пр 3 ведом'!M530</f>
        <v>70</v>
      </c>
      <c r="M166" s="170">
        <f>'Пр 3 ведом'!N530</f>
        <v>-18.7</v>
      </c>
      <c r="N166" s="170">
        <f>'Пр 3 ведом'!O530</f>
        <v>51.3</v>
      </c>
      <c r="O166" s="170">
        <f>'Пр 3 ведом'!P530</f>
        <v>51.3</v>
      </c>
      <c r="P166" s="338">
        <f t="shared" si="62"/>
        <v>1</v>
      </c>
    </row>
    <row r="167" spans="1:16" s="204" customFormat="1" ht="21.75" customHeight="1">
      <c r="A167" s="116" t="s">
        <v>555</v>
      </c>
      <c r="B167" s="313" t="s">
        <v>14</v>
      </c>
      <c r="C167" s="171" t="s">
        <v>113</v>
      </c>
      <c r="D167" s="55" t="s">
        <v>498</v>
      </c>
      <c r="E167" s="171" t="s">
        <v>10</v>
      </c>
      <c r="F167" s="170">
        <f>+F168</f>
        <v>30</v>
      </c>
      <c r="G167" s="170">
        <f aca="true" t="shared" si="75" ref="G167:K169">+G168</f>
        <v>0</v>
      </c>
      <c r="H167" s="170">
        <f t="shared" si="75"/>
        <v>30</v>
      </c>
      <c r="I167" s="170">
        <f t="shared" si="75"/>
        <v>0</v>
      </c>
      <c r="J167" s="170">
        <f t="shared" si="75"/>
        <v>30</v>
      </c>
      <c r="K167" s="170">
        <f t="shared" si="75"/>
        <v>0</v>
      </c>
      <c r="L167" s="170">
        <f>'Пр 3 ведом'!M531</f>
        <v>30</v>
      </c>
      <c r="M167" s="170">
        <f>'Пр 3 ведом'!N531</f>
        <v>-17.5</v>
      </c>
      <c r="N167" s="170">
        <f>'Пр 3 ведом'!O531</f>
        <v>12.5</v>
      </c>
      <c r="O167" s="170">
        <f>'Пр 3 ведом'!P531</f>
        <v>12.5</v>
      </c>
      <c r="P167" s="338">
        <f t="shared" si="62"/>
        <v>1</v>
      </c>
    </row>
    <row r="168" spans="1:16" s="204" customFormat="1" ht="21" customHeight="1">
      <c r="A168" s="58" t="s">
        <v>418</v>
      </c>
      <c r="B168" s="313" t="s">
        <v>14</v>
      </c>
      <c r="C168" s="171" t="s">
        <v>113</v>
      </c>
      <c r="D168" s="55" t="s">
        <v>498</v>
      </c>
      <c r="E168" s="171" t="s">
        <v>131</v>
      </c>
      <c r="F168" s="170">
        <f>+F169</f>
        <v>30</v>
      </c>
      <c r="G168" s="170">
        <f t="shared" si="75"/>
        <v>0</v>
      </c>
      <c r="H168" s="170">
        <f t="shared" si="75"/>
        <v>30</v>
      </c>
      <c r="I168" s="170">
        <f t="shared" si="75"/>
        <v>0</v>
      </c>
      <c r="J168" s="170">
        <f t="shared" si="75"/>
        <v>30</v>
      </c>
      <c r="K168" s="170">
        <f t="shared" si="75"/>
        <v>0</v>
      </c>
      <c r="L168" s="170">
        <f>'Пр 3 ведом'!M532</f>
        <v>30</v>
      </c>
      <c r="M168" s="170">
        <f>'Пр 3 ведом'!N532</f>
        <v>-17.5</v>
      </c>
      <c r="N168" s="170">
        <f>'Пр 3 ведом'!O532</f>
        <v>12.5</v>
      </c>
      <c r="O168" s="170">
        <f>'Пр 3 ведом'!P532</f>
        <v>12.5</v>
      </c>
      <c r="P168" s="338">
        <f t="shared" si="62"/>
        <v>1</v>
      </c>
    </row>
    <row r="169" spans="1:16" s="204" customFormat="1" ht="21" customHeight="1">
      <c r="A169" s="128" t="s">
        <v>572</v>
      </c>
      <c r="B169" s="313" t="s">
        <v>14</v>
      </c>
      <c r="C169" s="171" t="s">
        <v>113</v>
      </c>
      <c r="D169" s="55" t="s">
        <v>498</v>
      </c>
      <c r="E169" s="171" t="s">
        <v>133</v>
      </c>
      <c r="F169" s="170">
        <f>+F170</f>
        <v>30</v>
      </c>
      <c r="G169" s="170">
        <f t="shared" si="75"/>
        <v>0</v>
      </c>
      <c r="H169" s="170">
        <f t="shared" si="75"/>
        <v>30</v>
      </c>
      <c r="I169" s="170">
        <f t="shared" si="75"/>
        <v>0</v>
      </c>
      <c r="J169" s="170">
        <f t="shared" si="75"/>
        <v>30</v>
      </c>
      <c r="K169" s="170">
        <f t="shared" si="75"/>
        <v>0</v>
      </c>
      <c r="L169" s="170">
        <f>'Пр 3 ведом'!M533</f>
        <v>30</v>
      </c>
      <c r="M169" s="170">
        <f>'Пр 3 ведом'!N533</f>
        <v>-17.5</v>
      </c>
      <c r="N169" s="170">
        <f>'Пр 3 ведом'!O533</f>
        <v>12.5</v>
      </c>
      <c r="O169" s="170">
        <f>'Пр 3 ведом'!P533</f>
        <v>12.5</v>
      </c>
      <c r="P169" s="338">
        <f t="shared" si="62"/>
        <v>1</v>
      </c>
    </row>
    <row r="170" spans="1:16" s="204" customFormat="1" ht="21" customHeight="1">
      <c r="A170" s="128" t="s">
        <v>573</v>
      </c>
      <c r="B170" s="313" t="s">
        <v>14</v>
      </c>
      <c r="C170" s="171" t="s">
        <v>113</v>
      </c>
      <c r="D170" s="55" t="s">
        <v>498</v>
      </c>
      <c r="E170" s="171" t="s">
        <v>135</v>
      </c>
      <c r="F170" s="170">
        <f>'Пр 3 ведом'!G534</f>
        <v>30</v>
      </c>
      <c r="G170" s="170">
        <f>'Пр 3 ведом'!H534</f>
        <v>0</v>
      </c>
      <c r="H170" s="170">
        <f>'Пр 3 ведом'!I534</f>
        <v>30</v>
      </c>
      <c r="I170" s="170">
        <f>'Пр 3 ведом'!J534</f>
        <v>0</v>
      </c>
      <c r="J170" s="170">
        <f>'Пр 3 ведом'!K534</f>
        <v>30</v>
      </c>
      <c r="K170" s="170">
        <f>'Пр 3 ведом'!L534</f>
        <v>0</v>
      </c>
      <c r="L170" s="170">
        <f>'Пр 3 ведом'!M534</f>
        <v>30</v>
      </c>
      <c r="M170" s="170">
        <f>'Пр 3 ведом'!N534</f>
        <v>-17.5</v>
      </c>
      <c r="N170" s="170">
        <f>'Пр 3 ведом'!O534</f>
        <v>12.5</v>
      </c>
      <c r="O170" s="170">
        <f>'Пр 3 ведом'!P534</f>
        <v>12.5</v>
      </c>
      <c r="P170" s="338">
        <f t="shared" si="62"/>
        <v>1</v>
      </c>
    </row>
    <row r="171" spans="1:16" s="308" customFormat="1" ht="12.75" customHeight="1">
      <c r="A171" s="114" t="s">
        <v>54</v>
      </c>
      <c r="B171" s="310" t="s">
        <v>15</v>
      </c>
      <c r="C171" s="87" t="s">
        <v>8</v>
      </c>
      <c r="D171" s="86" t="s">
        <v>9</v>
      </c>
      <c r="E171" s="86" t="s">
        <v>10</v>
      </c>
      <c r="F171" s="119">
        <f aca="true" t="shared" si="76" ref="F171:L171">F172+F204+F194</f>
        <v>14012.3</v>
      </c>
      <c r="G171" s="119">
        <f t="shared" si="76"/>
        <v>-5.599999999999994</v>
      </c>
      <c r="H171" s="119">
        <f t="shared" si="76"/>
        <v>14006.7</v>
      </c>
      <c r="I171" s="119">
        <f t="shared" si="76"/>
        <v>0</v>
      </c>
      <c r="J171" s="119">
        <f t="shared" si="76"/>
        <v>14006.7</v>
      </c>
      <c r="K171" s="119">
        <f t="shared" si="76"/>
        <v>91.7</v>
      </c>
      <c r="L171" s="119">
        <f t="shared" si="76"/>
        <v>14098.4</v>
      </c>
      <c r="M171" s="119">
        <f>M172+M204+M194</f>
        <v>2961.7999999999997</v>
      </c>
      <c r="N171" s="119">
        <f>N172+N204+N194</f>
        <v>17060.2</v>
      </c>
      <c r="O171" s="119">
        <f>O172+O204+O194</f>
        <v>13817.699999999999</v>
      </c>
      <c r="P171" s="338">
        <f t="shared" si="62"/>
        <v>0.8099377498505292</v>
      </c>
    </row>
    <row r="172" spans="1:16" s="308" customFormat="1" ht="12.75" customHeight="1">
      <c r="A172" s="114" t="s">
        <v>175</v>
      </c>
      <c r="B172" s="310" t="s">
        <v>15</v>
      </c>
      <c r="C172" s="87" t="s">
        <v>86</v>
      </c>
      <c r="D172" s="86" t="s">
        <v>9</v>
      </c>
      <c r="E172" s="86" t="s">
        <v>10</v>
      </c>
      <c r="F172" s="119">
        <f aca="true" t="shared" si="77" ref="F172:K172">F173+F174</f>
        <v>2892.4999999999995</v>
      </c>
      <c r="G172" s="119">
        <f t="shared" si="77"/>
        <v>-221.2</v>
      </c>
      <c r="H172" s="119">
        <f t="shared" si="77"/>
        <v>2671.2999999999997</v>
      </c>
      <c r="I172" s="119">
        <f t="shared" si="77"/>
        <v>0</v>
      </c>
      <c r="J172" s="119">
        <f t="shared" si="77"/>
        <v>2671.2999999999997</v>
      </c>
      <c r="K172" s="119">
        <f t="shared" si="77"/>
        <v>91.7</v>
      </c>
      <c r="L172" s="119">
        <f>L173</f>
        <v>2763</v>
      </c>
      <c r="M172" s="119">
        <f>M173</f>
        <v>207.9</v>
      </c>
      <c r="N172" s="119">
        <f>N173</f>
        <v>2970.8999999999996</v>
      </c>
      <c r="O172" s="119">
        <f>O173</f>
        <v>2944.8999999999996</v>
      </c>
      <c r="P172" s="338">
        <f t="shared" si="62"/>
        <v>0.9912484432326905</v>
      </c>
    </row>
    <row r="173" spans="1:16" s="308" customFormat="1" ht="24" customHeight="1">
      <c r="A173" s="114" t="s">
        <v>288</v>
      </c>
      <c r="B173" s="310" t="s">
        <v>15</v>
      </c>
      <c r="C173" s="87" t="s">
        <v>86</v>
      </c>
      <c r="D173" s="86" t="s">
        <v>287</v>
      </c>
      <c r="E173" s="86"/>
      <c r="F173" s="119">
        <f aca="true" t="shared" si="78" ref="F173:K173">F179</f>
        <v>2451.9999999999995</v>
      </c>
      <c r="G173" s="119">
        <f t="shared" si="78"/>
        <v>-221.2</v>
      </c>
      <c r="H173" s="119">
        <f t="shared" si="78"/>
        <v>2230.7999999999997</v>
      </c>
      <c r="I173" s="119">
        <f t="shared" si="78"/>
        <v>0</v>
      </c>
      <c r="J173" s="119">
        <f t="shared" si="78"/>
        <v>2230.7999999999997</v>
      </c>
      <c r="K173" s="119">
        <f t="shared" si="78"/>
        <v>0</v>
      </c>
      <c r="L173" s="175">
        <f>'Пр 3 ведом'!M537+'Пр 3 ведом'!M323</f>
        <v>2763</v>
      </c>
      <c r="M173" s="175">
        <f>'Пр 3 ведом'!N537+'Пр 3 ведом'!N323</f>
        <v>207.9</v>
      </c>
      <c r="N173" s="175">
        <f>'Пр 3 ведом'!O537+'Пр 3 ведом'!O323</f>
        <v>2970.8999999999996</v>
      </c>
      <c r="O173" s="175">
        <f>'Пр 3 ведом'!P537+'Пр 3 ведом'!P323</f>
        <v>2944.8999999999996</v>
      </c>
      <c r="P173" s="338">
        <f t="shared" si="62"/>
        <v>0.9912484432326905</v>
      </c>
    </row>
    <row r="174" spans="1:16" s="308" customFormat="1" ht="33.75" customHeight="1">
      <c r="A174" s="169" t="s">
        <v>525</v>
      </c>
      <c r="B174" s="200" t="s">
        <v>15</v>
      </c>
      <c r="C174" s="59" t="s">
        <v>86</v>
      </c>
      <c r="D174" s="55" t="s">
        <v>526</v>
      </c>
      <c r="E174" s="86"/>
      <c r="F174" s="119">
        <f aca="true" t="shared" si="79" ref="F174:K175">F175</f>
        <v>440.5</v>
      </c>
      <c r="G174" s="119">
        <f t="shared" si="79"/>
        <v>0</v>
      </c>
      <c r="H174" s="119">
        <f t="shared" si="79"/>
        <v>440.5</v>
      </c>
      <c r="I174" s="119">
        <f t="shared" si="79"/>
        <v>0</v>
      </c>
      <c r="J174" s="119">
        <f t="shared" si="79"/>
        <v>440.5</v>
      </c>
      <c r="K174" s="119">
        <f t="shared" si="79"/>
        <v>91.7</v>
      </c>
      <c r="L174" s="170">
        <f>'Пр 3 ведом'!M538</f>
        <v>532.2</v>
      </c>
      <c r="M174" s="170">
        <f>'Пр 3 ведом'!N538</f>
        <v>0</v>
      </c>
      <c r="N174" s="170">
        <f>'Пр 3 ведом'!O538</f>
        <v>532.2</v>
      </c>
      <c r="O174" s="170">
        <f>'Пр 3 ведом'!P538</f>
        <v>532.2</v>
      </c>
      <c r="P174" s="338">
        <f t="shared" si="62"/>
        <v>1</v>
      </c>
    </row>
    <row r="175" spans="1:16" s="308" customFormat="1" ht="24" customHeight="1">
      <c r="A175" s="169" t="s">
        <v>410</v>
      </c>
      <c r="B175" s="200" t="s">
        <v>15</v>
      </c>
      <c r="C175" s="59" t="s">
        <v>86</v>
      </c>
      <c r="D175" s="55" t="s">
        <v>527</v>
      </c>
      <c r="E175" s="86"/>
      <c r="F175" s="119">
        <f t="shared" si="79"/>
        <v>440.5</v>
      </c>
      <c r="G175" s="119">
        <f t="shared" si="79"/>
        <v>0</v>
      </c>
      <c r="H175" s="119">
        <f t="shared" si="79"/>
        <v>440.5</v>
      </c>
      <c r="I175" s="119">
        <f t="shared" si="79"/>
        <v>0</v>
      </c>
      <c r="J175" s="119">
        <f t="shared" si="79"/>
        <v>440.5</v>
      </c>
      <c r="K175" s="119">
        <f t="shared" si="79"/>
        <v>91.7</v>
      </c>
      <c r="L175" s="170">
        <f>'Пр 3 ведом'!M539</f>
        <v>532.2</v>
      </c>
      <c r="M175" s="170">
        <f>'Пр 3 ведом'!N539</f>
        <v>0</v>
      </c>
      <c r="N175" s="170">
        <f>'Пр 3 ведом'!O539</f>
        <v>532.2</v>
      </c>
      <c r="O175" s="170">
        <f>'Пр 3 ведом'!P539</f>
        <v>532.2</v>
      </c>
      <c r="P175" s="338">
        <f t="shared" si="62"/>
        <v>1</v>
      </c>
    </row>
    <row r="176" spans="1:16" s="204" customFormat="1" ht="24.75" customHeight="1">
      <c r="A176" s="58" t="s">
        <v>418</v>
      </c>
      <c r="B176" s="200" t="s">
        <v>15</v>
      </c>
      <c r="C176" s="59" t="s">
        <v>86</v>
      </c>
      <c r="D176" s="55" t="s">
        <v>527</v>
      </c>
      <c r="E176" s="171" t="s">
        <v>131</v>
      </c>
      <c r="F176" s="170">
        <f aca="true" t="shared" si="80" ref="F176:K177">+F177</f>
        <v>440.5</v>
      </c>
      <c r="G176" s="170">
        <f t="shared" si="80"/>
        <v>0</v>
      </c>
      <c r="H176" s="170">
        <f t="shared" si="80"/>
        <v>440.5</v>
      </c>
      <c r="I176" s="170">
        <f t="shared" si="80"/>
        <v>0</v>
      </c>
      <c r="J176" s="170">
        <f t="shared" si="80"/>
        <v>440.5</v>
      </c>
      <c r="K176" s="170">
        <f t="shared" si="80"/>
        <v>91.7</v>
      </c>
      <c r="L176" s="170">
        <f>'Пр 3 ведом'!M540</f>
        <v>532.2</v>
      </c>
      <c r="M176" s="170">
        <f>'Пр 3 ведом'!N540</f>
        <v>0</v>
      </c>
      <c r="N176" s="170">
        <f>'Пр 3 ведом'!O540</f>
        <v>532.2</v>
      </c>
      <c r="O176" s="170">
        <f>'Пр 3 ведом'!P540</f>
        <v>532.2</v>
      </c>
      <c r="P176" s="338">
        <f t="shared" si="62"/>
        <v>1</v>
      </c>
    </row>
    <row r="177" spans="1:16" s="204" customFormat="1" ht="24.75" customHeight="1">
      <c r="A177" s="128" t="s">
        <v>572</v>
      </c>
      <c r="B177" s="200" t="s">
        <v>15</v>
      </c>
      <c r="C177" s="59" t="s">
        <v>86</v>
      </c>
      <c r="D177" s="55" t="s">
        <v>527</v>
      </c>
      <c r="E177" s="171" t="s">
        <v>133</v>
      </c>
      <c r="F177" s="170">
        <f t="shared" si="80"/>
        <v>440.5</v>
      </c>
      <c r="G177" s="170">
        <f t="shared" si="80"/>
        <v>0</v>
      </c>
      <c r="H177" s="170">
        <f t="shared" si="80"/>
        <v>440.5</v>
      </c>
      <c r="I177" s="170">
        <f t="shared" si="80"/>
        <v>0</v>
      </c>
      <c r="J177" s="170">
        <f t="shared" si="80"/>
        <v>440.5</v>
      </c>
      <c r="K177" s="170">
        <f t="shared" si="80"/>
        <v>91.7</v>
      </c>
      <c r="L177" s="170">
        <f>'Пр 3 ведом'!M541</f>
        <v>532.2</v>
      </c>
      <c r="M177" s="170">
        <f>'Пр 3 ведом'!N541</f>
        <v>0</v>
      </c>
      <c r="N177" s="170">
        <f>'Пр 3 ведом'!O541</f>
        <v>532.2</v>
      </c>
      <c r="O177" s="170">
        <f>'Пр 3 ведом'!P541</f>
        <v>532.2</v>
      </c>
      <c r="P177" s="338">
        <f t="shared" si="62"/>
        <v>1</v>
      </c>
    </row>
    <row r="178" spans="1:16" s="204" customFormat="1" ht="24.75" customHeight="1">
      <c r="A178" s="128" t="s">
        <v>573</v>
      </c>
      <c r="B178" s="200" t="s">
        <v>15</v>
      </c>
      <c r="C178" s="59" t="s">
        <v>86</v>
      </c>
      <c r="D178" s="55" t="s">
        <v>527</v>
      </c>
      <c r="E178" s="171" t="s">
        <v>135</v>
      </c>
      <c r="F178" s="170">
        <f>'Пр 3 ведом'!G542</f>
        <v>440.5</v>
      </c>
      <c r="G178" s="170">
        <f>'Пр 3 ведом'!H542</f>
        <v>0</v>
      </c>
      <c r="H178" s="170">
        <f>'Пр 3 ведом'!I542</f>
        <v>440.5</v>
      </c>
      <c r="I178" s="170">
        <f>'Пр 3 ведом'!J542</f>
        <v>0</v>
      </c>
      <c r="J178" s="170">
        <f>'Пр 3 ведом'!K542</f>
        <v>440.5</v>
      </c>
      <c r="K178" s="170">
        <f>'Пр 3 ведом'!L542</f>
        <v>91.7</v>
      </c>
      <c r="L178" s="170">
        <f>'Пр 3 ведом'!M542</f>
        <v>532.2</v>
      </c>
      <c r="M178" s="170">
        <f>'Пр 3 ведом'!N542</f>
        <v>0</v>
      </c>
      <c r="N178" s="170">
        <f>'Пр 3 ведом'!O542</f>
        <v>532.2</v>
      </c>
      <c r="O178" s="170">
        <f>'Пр 3 ведом'!P542</f>
        <v>532.2</v>
      </c>
      <c r="P178" s="338">
        <f t="shared" si="62"/>
        <v>1</v>
      </c>
    </row>
    <row r="179" spans="1:16" s="308" customFormat="1" ht="24" customHeight="1">
      <c r="A179" s="58" t="s">
        <v>289</v>
      </c>
      <c r="B179" s="200" t="s">
        <v>15</v>
      </c>
      <c r="C179" s="59" t="s">
        <v>86</v>
      </c>
      <c r="D179" s="55" t="s">
        <v>286</v>
      </c>
      <c r="E179" s="55" t="s">
        <v>10</v>
      </c>
      <c r="F179" s="56">
        <f aca="true" t="shared" si="81" ref="F179:K179">F180</f>
        <v>2451.9999999999995</v>
      </c>
      <c r="G179" s="56">
        <f t="shared" si="81"/>
        <v>-221.2</v>
      </c>
      <c r="H179" s="56">
        <f t="shared" si="81"/>
        <v>2230.7999999999997</v>
      </c>
      <c r="I179" s="56">
        <f t="shared" si="81"/>
        <v>0</v>
      </c>
      <c r="J179" s="56">
        <f t="shared" si="81"/>
        <v>2230.7999999999997</v>
      </c>
      <c r="K179" s="56">
        <f t="shared" si="81"/>
        <v>0</v>
      </c>
      <c r="L179" s="56">
        <f>'Пр 3 ведом'!M324</f>
        <v>2230.7999999999997</v>
      </c>
      <c r="M179" s="56">
        <f>'Пр 3 ведом'!N324</f>
        <v>207.9</v>
      </c>
      <c r="N179" s="56">
        <f>'Пр 3 ведом'!O324</f>
        <v>2438.7</v>
      </c>
      <c r="O179" s="56">
        <f>'Пр 3 ведом'!P324</f>
        <v>2412.7</v>
      </c>
      <c r="P179" s="338">
        <f t="shared" si="62"/>
        <v>0.9893385820314102</v>
      </c>
    </row>
    <row r="180" spans="1:16" s="204" customFormat="1" ht="25.5" customHeight="1">
      <c r="A180" s="58" t="s">
        <v>290</v>
      </c>
      <c r="B180" s="200" t="s">
        <v>15</v>
      </c>
      <c r="C180" s="59" t="s">
        <v>86</v>
      </c>
      <c r="D180" s="55" t="s">
        <v>285</v>
      </c>
      <c r="E180" s="55" t="s">
        <v>10</v>
      </c>
      <c r="F180" s="56">
        <f aca="true" t="shared" si="82" ref="F180:K180">F181+F186+F190+F185</f>
        <v>2451.9999999999995</v>
      </c>
      <c r="G180" s="56">
        <f t="shared" si="82"/>
        <v>-221.2</v>
      </c>
      <c r="H180" s="56">
        <f t="shared" si="82"/>
        <v>2230.7999999999997</v>
      </c>
      <c r="I180" s="56">
        <f t="shared" si="82"/>
        <v>0</v>
      </c>
      <c r="J180" s="56">
        <f t="shared" si="82"/>
        <v>2230.7999999999997</v>
      </c>
      <c r="K180" s="56">
        <f t="shared" si="82"/>
        <v>0</v>
      </c>
      <c r="L180" s="56">
        <f>'Пр 3 ведом'!M325</f>
        <v>2230.7999999999997</v>
      </c>
      <c r="M180" s="56">
        <f>'Пр 3 ведом'!N325</f>
        <v>207.9</v>
      </c>
      <c r="N180" s="56">
        <f>'Пр 3 ведом'!O325</f>
        <v>2438.7</v>
      </c>
      <c r="O180" s="56">
        <f>'Пр 3 ведом'!P325</f>
        <v>2412.7</v>
      </c>
      <c r="P180" s="338">
        <f t="shared" si="62"/>
        <v>0.9893385820314102</v>
      </c>
    </row>
    <row r="181" spans="1:16" s="204" customFormat="1" ht="45" customHeight="1">
      <c r="A181" s="58" t="s">
        <v>123</v>
      </c>
      <c r="B181" s="200" t="s">
        <v>15</v>
      </c>
      <c r="C181" s="59" t="s">
        <v>86</v>
      </c>
      <c r="D181" s="55" t="s">
        <v>291</v>
      </c>
      <c r="E181" s="55" t="s">
        <v>124</v>
      </c>
      <c r="F181" s="56">
        <f aca="true" t="shared" si="83" ref="F181:K181">F182</f>
        <v>2256</v>
      </c>
      <c r="G181" s="56">
        <f t="shared" si="83"/>
        <v>-221.2</v>
      </c>
      <c r="H181" s="56">
        <f t="shared" si="83"/>
        <v>2034.8</v>
      </c>
      <c r="I181" s="56">
        <f t="shared" si="83"/>
        <v>0</v>
      </c>
      <c r="J181" s="56">
        <f t="shared" si="83"/>
        <v>2034.8</v>
      </c>
      <c r="K181" s="56">
        <f t="shared" si="83"/>
        <v>0</v>
      </c>
      <c r="L181" s="56">
        <f>'Пр 3 ведом'!M326</f>
        <v>2034.8</v>
      </c>
      <c r="M181" s="56">
        <f>'Пр 3 ведом'!N326</f>
        <v>241.9</v>
      </c>
      <c r="N181" s="56">
        <f>'Пр 3 ведом'!O326</f>
        <v>2276.7</v>
      </c>
      <c r="O181" s="56">
        <f>'Пр 3 ведом'!P326</f>
        <v>2250.7</v>
      </c>
      <c r="P181" s="338">
        <f t="shared" si="62"/>
        <v>0.988579962226029</v>
      </c>
    </row>
    <row r="182" spans="1:16" s="204" customFormat="1" ht="21" customHeight="1">
      <c r="A182" s="58" t="s">
        <v>125</v>
      </c>
      <c r="B182" s="200" t="s">
        <v>15</v>
      </c>
      <c r="C182" s="59" t="s">
        <v>86</v>
      </c>
      <c r="D182" s="55" t="s">
        <v>291</v>
      </c>
      <c r="E182" s="55" t="s">
        <v>126</v>
      </c>
      <c r="F182" s="56">
        <f aca="true" t="shared" si="84" ref="F182:K182">F183+F184</f>
        <v>2256</v>
      </c>
      <c r="G182" s="56">
        <f t="shared" si="84"/>
        <v>-221.2</v>
      </c>
      <c r="H182" s="56">
        <f t="shared" si="84"/>
        <v>2034.8</v>
      </c>
      <c r="I182" s="56">
        <f t="shared" si="84"/>
        <v>0</v>
      </c>
      <c r="J182" s="56">
        <f t="shared" si="84"/>
        <v>2034.8</v>
      </c>
      <c r="K182" s="56">
        <f t="shared" si="84"/>
        <v>0</v>
      </c>
      <c r="L182" s="56">
        <f>'Пр 3 ведом'!M327</f>
        <v>2034.8</v>
      </c>
      <c r="M182" s="56">
        <f>'Пр 3 ведом'!N327</f>
        <v>241.9</v>
      </c>
      <c r="N182" s="56">
        <f>'Пр 3 ведом'!O327</f>
        <v>2276.7</v>
      </c>
      <c r="O182" s="56">
        <f>'Пр 3 ведом'!P327</f>
        <v>2250.7</v>
      </c>
      <c r="P182" s="338">
        <f t="shared" si="62"/>
        <v>0.988579962226029</v>
      </c>
    </row>
    <row r="183" spans="1:16" s="204" customFormat="1" ht="12" customHeight="1">
      <c r="A183" s="117" t="s">
        <v>416</v>
      </c>
      <c r="B183" s="200" t="s">
        <v>15</v>
      </c>
      <c r="C183" s="59" t="s">
        <v>86</v>
      </c>
      <c r="D183" s="55" t="s">
        <v>291</v>
      </c>
      <c r="E183" s="55">
        <v>121</v>
      </c>
      <c r="F183" s="56">
        <f>'Пр 3 ведом'!G328</f>
        <v>1732</v>
      </c>
      <c r="G183" s="56">
        <f>'Пр 3 ведом'!H328</f>
        <v>-169.9</v>
      </c>
      <c r="H183" s="56">
        <f>'Пр 3 ведом'!I328</f>
        <v>1562.1</v>
      </c>
      <c r="I183" s="56">
        <f>'Пр 3 ведом'!J328</f>
        <v>0</v>
      </c>
      <c r="J183" s="56">
        <f>'Пр 3 ведом'!K328</f>
        <v>1562.1</v>
      </c>
      <c r="K183" s="56">
        <f>'Пр 3 ведом'!L328</f>
        <v>0</v>
      </c>
      <c r="L183" s="56">
        <f>'Пр 3 ведом'!M328</f>
        <v>1562.1</v>
      </c>
      <c r="M183" s="56">
        <f>'Пр 3 ведом'!N328</f>
        <v>181.3</v>
      </c>
      <c r="N183" s="56">
        <f>'Пр 3 ведом'!O328</f>
        <v>1743.3999999999999</v>
      </c>
      <c r="O183" s="56">
        <f>'Пр 3 ведом'!P328</f>
        <v>1737.7</v>
      </c>
      <c r="P183" s="338">
        <f t="shared" si="62"/>
        <v>0.9967305265573019</v>
      </c>
    </row>
    <row r="184" spans="1:16" s="204" customFormat="1" ht="36" customHeight="1">
      <c r="A184" s="117" t="s">
        <v>417</v>
      </c>
      <c r="B184" s="200" t="s">
        <v>15</v>
      </c>
      <c r="C184" s="59" t="s">
        <v>86</v>
      </c>
      <c r="D184" s="55" t="s">
        <v>291</v>
      </c>
      <c r="E184" s="55">
        <v>129</v>
      </c>
      <c r="F184" s="56">
        <f>'Пр 3 ведом'!G329</f>
        <v>524</v>
      </c>
      <c r="G184" s="56">
        <f>'Пр 3 ведом'!H329</f>
        <v>-51.3</v>
      </c>
      <c r="H184" s="56">
        <f>'Пр 3 ведом'!I329</f>
        <v>472.7</v>
      </c>
      <c r="I184" s="56">
        <f>'Пр 3 ведом'!J329</f>
        <v>0</v>
      </c>
      <c r="J184" s="56">
        <f>'Пр 3 ведом'!K329</f>
        <v>472.7</v>
      </c>
      <c r="K184" s="56">
        <f>'Пр 3 ведом'!L329</f>
        <v>0</v>
      </c>
      <c r="L184" s="56">
        <f>'Пр 3 ведом'!M329</f>
        <v>472.7</v>
      </c>
      <c r="M184" s="56">
        <f>'Пр 3 ведом'!N329</f>
        <v>60.6</v>
      </c>
      <c r="N184" s="56">
        <f>'Пр 3 ведом'!O329</f>
        <v>533.3</v>
      </c>
      <c r="O184" s="56">
        <f>'Пр 3 ведом'!P329</f>
        <v>513</v>
      </c>
      <c r="P184" s="338">
        <f t="shared" si="62"/>
        <v>0.9619351209450592</v>
      </c>
    </row>
    <row r="185" spans="1:16" s="204" customFormat="1" ht="21" customHeight="1">
      <c r="A185" s="117" t="s">
        <v>571</v>
      </c>
      <c r="B185" s="200" t="s">
        <v>15</v>
      </c>
      <c r="C185" s="59" t="s">
        <v>86</v>
      </c>
      <c r="D185" s="55" t="s">
        <v>292</v>
      </c>
      <c r="E185" s="55" t="s">
        <v>130</v>
      </c>
      <c r="F185" s="56">
        <f>'Пр 3 ведом'!G330</f>
        <v>91.2</v>
      </c>
      <c r="G185" s="56">
        <f>'Пр 3 ведом'!H330</f>
        <v>0</v>
      </c>
      <c r="H185" s="56">
        <f>'Пр 3 ведом'!I330</f>
        <v>91.2</v>
      </c>
      <c r="I185" s="56">
        <f>'Пр 3 ведом'!J330</f>
        <v>0</v>
      </c>
      <c r="J185" s="56">
        <f>'Пр 3 ведом'!K330</f>
        <v>91.2</v>
      </c>
      <c r="K185" s="56">
        <f>'Пр 3 ведом'!L330</f>
        <v>0</v>
      </c>
      <c r="L185" s="56">
        <f>'Пр 3 ведом'!M330</f>
        <v>91.2</v>
      </c>
      <c r="M185" s="56">
        <f>'Пр 3 ведом'!N330</f>
        <v>-22.8</v>
      </c>
      <c r="N185" s="56">
        <f>'Пр 3 ведом'!O330</f>
        <v>68.4</v>
      </c>
      <c r="O185" s="56">
        <f>'Пр 3 ведом'!P330</f>
        <v>68.4</v>
      </c>
      <c r="P185" s="338">
        <f t="shared" si="62"/>
        <v>1</v>
      </c>
    </row>
    <row r="186" spans="1:16" s="204" customFormat="1" ht="21" customHeight="1">
      <c r="A186" s="58" t="s">
        <v>418</v>
      </c>
      <c r="B186" s="200" t="s">
        <v>15</v>
      </c>
      <c r="C186" s="59" t="s">
        <v>86</v>
      </c>
      <c r="D186" s="55" t="s">
        <v>292</v>
      </c>
      <c r="E186" s="55" t="s">
        <v>131</v>
      </c>
      <c r="F186" s="56">
        <f aca="true" t="shared" si="85" ref="F186:K186">F187</f>
        <v>100.1</v>
      </c>
      <c r="G186" s="56">
        <f t="shared" si="85"/>
        <v>0</v>
      </c>
      <c r="H186" s="56">
        <f t="shared" si="85"/>
        <v>100.1</v>
      </c>
      <c r="I186" s="56">
        <f t="shared" si="85"/>
        <v>0</v>
      </c>
      <c r="J186" s="56">
        <f t="shared" si="85"/>
        <v>100.1</v>
      </c>
      <c r="K186" s="56">
        <f t="shared" si="85"/>
        <v>0</v>
      </c>
      <c r="L186" s="56">
        <f>'Пр 3 ведом'!M331</f>
        <v>100.1</v>
      </c>
      <c r="M186" s="56">
        <f>'Пр 3 ведом'!N331</f>
        <v>-8.5</v>
      </c>
      <c r="N186" s="56">
        <f>'Пр 3 ведом'!O331</f>
        <v>91.6</v>
      </c>
      <c r="O186" s="56">
        <f>'Пр 3 ведом'!P331</f>
        <v>91.6</v>
      </c>
      <c r="P186" s="338">
        <f t="shared" si="62"/>
        <v>1</v>
      </c>
    </row>
    <row r="187" spans="1:16" s="204" customFormat="1" ht="21" customHeight="1">
      <c r="A187" s="128" t="s">
        <v>572</v>
      </c>
      <c r="B187" s="200" t="s">
        <v>15</v>
      </c>
      <c r="C187" s="59" t="s">
        <v>86</v>
      </c>
      <c r="D187" s="55" t="s">
        <v>292</v>
      </c>
      <c r="E187" s="55" t="s">
        <v>133</v>
      </c>
      <c r="F187" s="56">
        <f aca="true" t="shared" si="86" ref="F187:K187">F189+F188</f>
        <v>100.1</v>
      </c>
      <c r="G187" s="56">
        <f t="shared" si="86"/>
        <v>0</v>
      </c>
      <c r="H187" s="56">
        <f t="shared" si="86"/>
        <v>100.1</v>
      </c>
      <c r="I187" s="56">
        <f t="shared" si="86"/>
        <v>0</v>
      </c>
      <c r="J187" s="56">
        <f t="shared" si="86"/>
        <v>100.1</v>
      </c>
      <c r="K187" s="56">
        <f t="shared" si="86"/>
        <v>0</v>
      </c>
      <c r="L187" s="56">
        <f>'Пр 3 ведом'!M332</f>
        <v>100.1</v>
      </c>
      <c r="M187" s="56">
        <f>'Пр 3 ведом'!N332</f>
        <v>-8.5</v>
      </c>
      <c r="N187" s="56">
        <f>'Пр 3 ведом'!O332</f>
        <v>91.6</v>
      </c>
      <c r="O187" s="56">
        <f>'Пр 3 ведом'!P332</f>
        <v>91.6</v>
      </c>
      <c r="P187" s="338">
        <f t="shared" si="62"/>
        <v>1</v>
      </c>
    </row>
    <row r="188" spans="1:16" s="204" customFormat="1" ht="23.25" customHeight="1">
      <c r="A188" s="128" t="s">
        <v>587</v>
      </c>
      <c r="B188" s="55" t="s">
        <v>15</v>
      </c>
      <c r="C188" s="59" t="s">
        <v>86</v>
      </c>
      <c r="D188" s="55" t="s">
        <v>292</v>
      </c>
      <c r="E188" s="55">
        <v>242</v>
      </c>
      <c r="F188" s="56">
        <f>'Пр 3 ведом'!G333</f>
        <v>0</v>
      </c>
      <c r="G188" s="56">
        <f>'Пр 3 ведом'!H333</f>
        <v>42.1</v>
      </c>
      <c r="H188" s="56">
        <f>'Пр 3 ведом'!I333</f>
        <v>42.1</v>
      </c>
      <c r="I188" s="56">
        <f>'Пр 3 ведом'!J333</f>
        <v>0</v>
      </c>
      <c r="J188" s="56">
        <f>'Пр 3 ведом'!K333</f>
        <v>42.1</v>
      </c>
      <c r="K188" s="56">
        <f>'Пр 3 ведом'!L333</f>
        <v>0</v>
      </c>
      <c r="L188" s="56">
        <f>'Пр 3 ведом'!M333</f>
        <v>42.1</v>
      </c>
      <c r="M188" s="56">
        <f>'Пр 3 ведом'!N333</f>
        <v>-6.8</v>
      </c>
      <c r="N188" s="56">
        <f>'Пр 3 ведом'!O333</f>
        <v>35.300000000000004</v>
      </c>
      <c r="O188" s="56">
        <f>'Пр 3 ведом'!P333</f>
        <v>35.3</v>
      </c>
      <c r="P188" s="338">
        <f t="shared" si="62"/>
        <v>0.9999999999999998</v>
      </c>
    </row>
    <row r="189" spans="1:16" s="204" customFormat="1" ht="21" customHeight="1">
      <c r="A189" s="128" t="s">
        <v>573</v>
      </c>
      <c r="B189" s="200" t="s">
        <v>15</v>
      </c>
      <c r="C189" s="59" t="s">
        <v>86</v>
      </c>
      <c r="D189" s="55" t="s">
        <v>292</v>
      </c>
      <c r="E189" s="55" t="s">
        <v>135</v>
      </c>
      <c r="F189" s="56">
        <f>'Пр 3 ведом'!G334</f>
        <v>100.1</v>
      </c>
      <c r="G189" s="56">
        <f>'Пр 3 ведом'!H334</f>
        <v>-42.1</v>
      </c>
      <c r="H189" s="56">
        <f>'Пр 3 ведом'!I334</f>
        <v>57.99999999999999</v>
      </c>
      <c r="I189" s="56">
        <f>'Пр 3 ведом'!J334</f>
        <v>0</v>
      </c>
      <c r="J189" s="56">
        <f>'Пр 3 ведом'!K334</f>
        <v>57.99999999999999</v>
      </c>
      <c r="K189" s="56">
        <f>'Пр 3 ведом'!L334</f>
        <v>0</v>
      </c>
      <c r="L189" s="56">
        <f>'Пр 3 ведом'!M334</f>
        <v>57.99999999999999</v>
      </c>
      <c r="M189" s="56">
        <f>'Пр 3 ведом'!N334</f>
        <v>-1.7</v>
      </c>
      <c r="N189" s="56">
        <f>'Пр 3 ведом'!O334</f>
        <v>56.29999999999999</v>
      </c>
      <c r="O189" s="56">
        <f>'Пр 3 ведом'!P334</f>
        <v>56.3</v>
      </c>
      <c r="P189" s="338">
        <f t="shared" si="62"/>
        <v>1.0000000000000002</v>
      </c>
    </row>
    <row r="190" spans="1:16" s="204" customFormat="1" ht="18.75" customHeight="1">
      <c r="A190" s="58" t="s">
        <v>136</v>
      </c>
      <c r="B190" s="200" t="s">
        <v>15</v>
      </c>
      <c r="C190" s="59" t="s">
        <v>86</v>
      </c>
      <c r="D190" s="55" t="s">
        <v>292</v>
      </c>
      <c r="E190" s="55" t="s">
        <v>53</v>
      </c>
      <c r="F190" s="56">
        <f aca="true" t="shared" si="87" ref="F190:K190">F191</f>
        <v>4.7</v>
      </c>
      <c r="G190" s="56">
        <f t="shared" si="87"/>
        <v>0</v>
      </c>
      <c r="H190" s="56">
        <f t="shared" si="87"/>
        <v>4.7</v>
      </c>
      <c r="I190" s="56">
        <f t="shared" si="87"/>
        <v>0</v>
      </c>
      <c r="J190" s="56">
        <f t="shared" si="87"/>
        <v>4.7</v>
      </c>
      <c r="K190" s="56">
        <f t="shared" si="87"/>
        <v>0</v>
      </c>
      <c r="L190" s="56">
        <f>'Пр 3 ведом'!M335</f>
        <v>4.7</v>
      </c>
      <c r="M190" s="56">
        <f>'Пр 3 ведом'!N335</f>
        <v>-2.7</v>
      </c>
      <c r="N190" s="56">
        <f>'Пр 3 ведом'!O335</f>
        <v>1.9999999999999998</v>
      </c>
      <c r="O190" s="56">
        <f>'Пр 3 ведом'!P335</f>
        <v>2</v>
      </c>
      <c r="P190" s="338">
        <f t="shared" si="62"/>
        <v>1.0000000000000002</v>
      </c>
    </row>
    <row r="191" spans="1:16" s="204" customFormat="1" ht="15.75" customHeight="1">
      <c r="A191" s="128" t="s">
        <v>579</v>
      </c>
      <c r="B191" s="200" t="s">
        <v>15</v>
      </c>
      <c r="C191" s="59" t="s">
        <v>86</v>
      </c>
      <c r="D191" s="55" t="s">
        <v>292</v>
      </c>
      <c r="E191" s="55" t="s">
        <v>137</v>
      </c>
      <c r="F191" s="56">
        <f aca="true" t="shared" si="88" ref="F191:K191">F192+F193</f>
        <v>4.7</v>
      </c>
      <c r="G191" s="56">
        <f t="shared" si="88"/>
        <v>0</v>
      </c>
      <c r="H191" s="56">
        <f t="shared" si="88"/>
        <v>4.7</v>
      </c>
      <c r="I191" s="56">
        <f t="shared" si="88"/>
        <v>0</v>
      </c>
      <c r="J191" s="56">
        <f t="shared" si="88"/>
        <v>4.7</v>
      </c>
      <c r="K191" s="56">
        <f t="shared" si="88"/>
        <v>0</v>
      </c>
      <c r="L191" s="56">
        <f>'Пр 3 ведом'!M336</f>
        <v>4.7</v>
      </c>
      <c r="M191" s="56">
        <f>'Пр 3 ведом'!N336</f>
        <v>-2.7</v>
      </c>
      <c r="N191" s="56">
        <f>'Пр 3 ведом'!O336</f>
        <v>1.9999999999999998</v>
      </c>
      <c r="O191" s="56">
        <f>'Пр 3 ведом'!P336</f>
        <v>2</v>
      </c>
      <c r="P191" s="338">
        <f t="shared" si="62"/>
        <v>1.0000000000000002</v>
      </c>
    </row>
    <row r="192" spans="1:16" s="204" customFormat="1" ht="17.25" customHeight="1">
      <c r="A192" s="58" t="s">
        <v>17</v>
      </c>
      <c r="B192" s="200" t="s">
        <v>15</v>
      </c>
      <c r="C192" s="59" t="s">
        <v>86</v>
      </c>
      <c r="D192" s="55" t="s">
        <v>292</v>
      </c>
      <c r="E192" s="55" t="s">
        <v>138</v>
      </c>
      <c r="F192" s="56">
        <f>'Пр 3 ведом'!G337</f>
        <v>3.9</v>
      </c>
      <c r="G192" s="56">
        <f>'Пр 3 ведом'!H337</f>
        <v>0</v>
      </c>
      <c r="H192" s="56">
        <f>'Пр 3 ведом'!I337</f>
        <v>3.9</v>
      </c>
      <c r="I192" s="56">
        <f>'Пр 3 ведом'!J337</f>
        <v>0</v>
      </c>
      <c r="J192" s="56">
        <f>'Пр 3 ведом'!K337</f>
        <v>3.9</v>
      </c>
      <c r="K192" s="56">
        <f>'Пр 3 ведом'!L337</f>
        <v>0</v>
      </c>
      <c r="L192" s="56">
        <f>'Пр 3 ведом'!M337</f>
        <v>3.9</v>
      </c>
      <c r="M192" s="56">
        <f>'Пр 3 ведом'!N337</f>
        <v>-2.7</v>
      </c>
      <c r="N192" s="56">
        <f>'Пр 3 ведом'!O337</f>
        <v>1.1999999999999997</v>
      </c>
      <c r="O192" s="56">
        <f>'Пр 3 ведом'!P337</f>
        <v>1.2</v>
      </c>
      <c r="P192" s="338">
        <f t="shared" si="62"/>
        <v>1.0000000000000002</v>
      </c>
    </row>
    <row r="193" spans="1:16" s="204" customFormat="1" ht="15" customHeight="1">
      <c r="A193" s="128" t="s">
        <v>580</v>
      </c>
      <c r="B193" s="200" t="s">
        <v>15</v>
      </c>
      <c r="C193" s="59" t="s">
        <v>86</v>
      </c>
      <c r="D193" s="55" t="s">
        <v>292</v>
      </c>
      <c r="E193" s="55" t="s">
        <v>140</v>
      </c>
      <c r="F193" s="56">
        <f>'Пр 3 ведом'!G338</f>
        <v>0.8</v>
      </c>
      <c r="G193" s="56">
        <f>'Пр 3 ведом'!H338</f>
        <v>0</v>
      </c>
      <c r="H193" s="56">
        <f>'Пр 3 ведом'!I338</f>
        <v>0.8</v>
      </c>
      <c r="I193" s="56">
        <f>'Пр 3 ведом'!J338</f>
        <v>0</v>
      </c>
      <c r="J193" s="56">
        <f>'Пр 3 ведом'!K338</f>
        <v>0.8</v>
      </c>
      <c r="K193" s="56">
        <f>'Пр 3 ведом'!L338</f>
        <v>0</v>
      </c>
      <c r="L193" s="56">
        <f>'Пр 3 ведом'!M338</f>
        <v>0.8</v>
      </c>
      <c r="M193" s="56">
        <f>'Пр 3 ведом'!N338</f>
        <v>0</v>
      </c>
      <c r="N193" s="56">
        <f>'Пр 3 ведом'!O338</f>
        <v>0.8</v>
      </c>
      <c r="O193" s="56">
        <f>'Пр 3 ведом'!P338</f>
        <v>0.8</v>
      </c>
      <c r="P193" s="338">
        <f t="shared" si="62"/>
        <v>1</v>
      </c>
    </row>
    <row r="194" spans="1:16" s="204" customFormat="1" ht="12.75" customHeight="1">
      <c r="A194" s="130" t="s">
        <v>581</v>
      </c>
      <c r="B194" s="123" t="s">
        <v>15</v>
      </c>
      <c r="C194" s="59" t="s">
        <v>116</v>
      </c>
      <c r="D194" s="86"/>
      <c r="E194" s="86"/>
      <c r="F194" s="119">
        <f aca="true" t="shared" si="89" ref="F194:K194">F195+F200</f>
        <v>9032</v>
      </c>
      <c r="G194" s="119">
        <f t="shared" si="89"/>
        <v>154</v>
      </c>
      <c r="H194" s="119">
        <f t="shared" si="89"/>
        <v>9186</v>
      </c>
      <c r="I194" s="119">
        <f t="shared" si="89"/>
        <v>0</v>
      </c>
      <c r="J194" s="119">
        <f t="shared" si="89"/>
        <v>9186</v>
      </c>
      <c r="K194" s="119">
        <f t="shared" si="89"/>
        <v>0</v>
      </c>
      <c r="L194" s="119">
        <f>'Пр 3 ведом'!M543</f>
        <v>9186</v>
      </c>
      <c r="M194" s="119">
        <f>'Пр 3 ведом'!N543</f>
        <v>2954.7</v>
      </c>
      <c r="N194" s="119">
        <f>'Пр 3 ведом'!O543</f>
        <v>12140.7</v>
      </c>
      <c r="O194" s="119">
        <f>'Пр 3 ведом'!P543</f>
        <v>8936.3</v>
      </c>
      <c r="P194" s="338">
        <f t="shared" si="62"/>
        <v>0.7360613473687677</v>
      </c>
    </row>
    <row r="195" spans="1:16" s="204" customFormat="1" ht="21" customHeight="1">
      <c r="A195" s="114" t="s">
        <v>499</v>
      </c>
      <c r="B195" s="123" t="s">
        <v>15</v>
      </c>
      <c r="C195" s="59" t="s">
        <v>116</v>
      </c>
      <c r="D195" s="86"/>
      <c r="E195" s="86"/>
      <c r="F195" s="119">
        <f>F196</f>
        <v>9032</v>
      </c>
      <c r="G195" s="119">
        <f aca="true" t="shared" si="90" ref="G195:K198">G196</f>
        <v>0</v>
      </c>
      <c r="H195" s="119">
        <f t="shared" si="90"/>
        <v>9032</v>
      </c>
      <c r="I195" s="119">
        <f t="shared" si="90"/>
        <v>0</v>
      </c>
      <c r="J195" s="119">
        <f t="shared" si="90"/>
        <v>9032</v>
      </c>
      <c r="K195" s="119">
        <f t="shared" si="90"/>
        <v>0</v>
      </c>
      <c r="L195" s="119">
        <f>'Пр 3 ведом'!M544</f>
        <v>9032</v>
      </c>
      <c r="M195" s="119">
        <f>'Пр 3 ведом'!N544</f>
        <v>2954.7</v>
      </c>
      <c r="N195" s="119">
        <f>'Пр 3 ведом'!O544</f>
        <v>11986.7</v>
      </c>
      <c r="O195" s="119">
        <f>'Пр 3 ведом'!P544</f>
        <v>8782.3</v>
      </c>
      <c r="P195" s="338">
        <f t="shared" si="62"/>
        <v>0.7326703763337699</v>
      </c>
    </row>
    <row r="196" spans="1:16" s="204" customFormat="1" ht="135" customHeight="1">
      <c r="A196" s="169" t="s">
        <v>500</v>
      </c>
      <c r="B196" s="123" t="s">
        <v>15</v>
      </c>
      <c r="C196" s="59" t="s">
        <v>116</v>
      </c>
      <c r="D196" s="55" t="s">
        <v>536</v>
      </c>
      <c r="E196" s="55"/>
      <c r="F196" s="56">
        <f>F197</f>
        <v>9032</v>
      </c>
      <c r="G196" s="56">
        <f t="shared" si="90"/>
        <v>0</v>
      </c>
      <c r="H196" s="56">
        <f t="shared" si="90"/>
        <v>9032</v>
      </c>
      <c r="I196" s="56">
        <f t="shared" si="90"/>
        <v>0</v>
      </c>
      <c r="J196" s="56">
        <f t="shared" si="90"/>
        <v>9032</v>
      </c>
      <c r="K196" s="56">
        <f t="shared" si="90"/>
        <v>0</v>
      </c>
      <c r="L196" s="56">
        <f>'Пр 3 ведом'!M545</f>
        <v>9032</v>
      </c>
      <c r="M196" s="56">
        <f>'Пр 3 ведом'!N545</f>
        <v>2954.7</v>
      </c>
      <c r="N196" s="56">
        <f>'Пр 3 ведом'!O545</f>
        <v>11986.7</v>
      </c>
      <c r="O196" s="56">
        <f>'Пр 3 ведом'!P545</f>
        <v>8782.3</v>
      </c>
      <c r="P196" s="338">
        <f t="shared" si="62"/>
        <v>0.7326703763337699</v>
      </c>
    </row>
    <row r="197" spans="1:16" s="204" customFormat="1" ht="26.25" customHeight="1">
      <c r="A197" s="58" t="s">
        <v>418</v>
      </c>
      <c r="B197" s="123" t="s">
        <v>15</v>
      </c>
      <c r="C197" s="59" t="s">
        <v>116</v>
      </c>
      <c r="D197" s="55" t="s">
        <v>536</v>
      </c>
      <c r="E197" s="55" t="s">
        <v>131</v>
      </c>
      <c r="F197" s="56">
        <f>F198</f>
        <v>9032</v>
      </c>
      <c r="G197" s="56">
        <f t="shared" si="90"/>
        <v>0</v>
      </c>
      <c r="H197" s="56">
        <f t="shared" si="90"/>
        <v>9032</v>
      </c>
      <c r="I197" s="56">
        <f t="shared" si="90"/>
        <v>0</v>
      </c>
      <c r="J197" s="56">
        <f t="shared" si="90"/>
        <v>9032</v>
      </c>
      <c r="K197" s="56">
        <f t="shared" si="90"/>
        <v>0</v>
      </c>
      <c r="L197" s="56">
        <f>'Пр 3 ведом'!M546</f>
        <v>9032</v>
      </c>
      <c r="M197" s="56">
        <f>'Пр 3 ведом'!N546</f>
        <v>2954.7</v>
      </c>
      <c r="N197" s="56">
        <f>'Пр 3 ведом'!O546</f>
        <v>11986.7</v>
      </c>
      <c r="O197" s="56">
        <f>'Пр 3 ведом'!P546</f>
        <v>8782.3</v>
      </c>
      <c r="P197" s="338">
        <f t="shared" si="62"/>
        <v>0.7326703763337699</v>
      </c>
    </row>
    <row r="198" spans="1:16" s="204" customFormat="1" ht="26.25" customHeight="1">
      <c r="A198" s="128" t="s">
        <v>572</v>
      </c>
      <c r="B198" s="123" t="s">
        <v>15</v>
      </c>
      <c r="C198" s="59" t="s">
        <v>116</v>
      </c>
      <c r="D198" s="55" t="s">
        <v>536</v>
      </c>
      <c r="E198" s="55" t="s">
        <v>133</v>
      </c>
      <c r="F198" s="56">
        <f>F199</f>
        <v>9032</v>
      </c>
      <c r="G198" s="56">
        <f t="shared" si="90"/>
        <v>0</v>
      </c>
      <c r="H198" s="56">
        <f t="shared" si="90"/>
        <v>9032</v>
      </c>
      <c r="I198" s="56">
        <f t="shared" si="90"/>
        <v>0</v>
      </c>
      <c r="J198" s="56">
        <f t="shared" si="90"/>
        <v>9032</v>
      </c>
      <c r="K198" s="56">
        <f t="shared" si="90"/>
        <v>0</v>
      </c>
      <c r="L198" s="56">
        <f>'Пр 3 ведом'!M547</f>
        <v>9032</v>
      </c>
      <c r="M198" s="56">
        <f>'Пр 3 ведом'!N547</f>
        <v>2954.7</v>
      </c>
      <c r="N198" s="56">
        <f>'Пр 3 ведом'!O547</f>
        <v>11986.7</v>
      </c>
      <c r="O198" s="56">
        <f>'Пр 3 ведом'!P547</f>
        <v>8782.3</v>
      </c>
      <c r="P198" s="338">
        <f t="shared" si="62"/>
        <v>0.7326703763337699</v>
      </c>
    </row>
    <row r="199" spans="1:16" s="204" customFormat="1" ht="26.25" customHeight="1">
      <c r="A199" s="128" t="s">
        <v>573</v>
      </c>
      <c r="B199" s="123" t="s">
        <v>15</v>
      </c>
      <c r="C199" s="59" t="s">
        <v>116</v>
      </c>
      <c r="D199" s="55" t="s">
        <v>536</v>
      </c>
      <c r="E199" s="55" t="s">
        <v>135</v>
      </c>
      <c r="F199" s="56">
        <f>'Пр 3 ведом'!G548</f>
        <v>9032</v>
      </c>
      <c r="G199" s="56">
        <f>'Пр 3 ведом'!H548</f>
        <v>0</v>
      </c>
      <c r="H199" s="56">
        <f>'Пр 3 ведом'!I548</f>
        <v>9032</v>
      </c>
      <c r="I199" s="56">
        <f>'Пр 3 ведом'!J548</f>
        <v>0</v>
      </c>
      <c r="J199" s="56">
        <f>'Пр 3 ведом'!K548</f>
        <v>9032</v>
      </c>
      <c r="K199" s="56">
        <f>'Пр 3 ведом'!L548</f>
        <v>0</v>
      </c>
      <c r="L199" s="56">
        <f>'Пр 3 ведом'!M548</f>
        <v>9032</v>
      </c>
      <c r="M199" s="56">
        <f>'Пр 3 ведом'!N548</f>
        <v>2954.7</v>
      </c>
      <c r="N199" s="56">
        <f>'Пр 3 ведом'!O548</f>
        <v>11986.7</v>
      </c>
      <c r="O199" s="56">
        <f>'Пр 3 ведом'!P548</f>
        <v>8782.3</v>
      </c>
      <c r="P199" s="338">
        <f t="shared" si="62"/>
        <v>0.7326703763337699</v>
      </c>
    </row>
    <row r="200" spans="1:16" s="204" customFormat="1" ht="12.75" customHeight="1">
      <c r="A200" s="60" t="s">
        <v>600</v>
      </c>
      <c r="B200" s="59" t="s">
        <v>15</v>
      </c>
      <c r="C200" s="59" t="s">
        <v>116</v>
      </c>
      <c r="D200" s="55" t="s">
        <v>599</v>
      </c>
      <c r="E200" s="55"/>
      <c r="F200" s="56">
        <f aca="true" t="shared" si="91" ref="F200:H202">F201</f>
        <v>0</v>
      </c>
      <c r="G200" s="56">
        <f t="shared" si="91"/>
        <v>154</v>
      </c>
      <c r="H200" s="56">
        <f t="shared" si="91"/>
        <v>154</v>
      </c>
      <c r="I200" s="56">
        <f aca="true" t="shared" si="92" ref="I200:K202">I201</f>
        <v>0</v>
      </c>
      <c r="J200" s="56">
        <f t="shared" si="92"/>
        <v>154</v>
      </c>
      <c r="K200" s="56">
        <f t="shared" si="92"/>
        <v>0</v>
      </c>
      <c r="L200" s="120">
        <f>'Пр 3 ведом'!M549</f>
        <v>154</v>
      </c>
      <c r="M200" s="120">
        <f>'Пр 3 ведом'!N549</f>
        <v>0</v>
      </c>
      <c r="N200" s="120">
        <f>'Пр 3 ведом'!O549</f>
        <v>154</v>
      </c>
      <c r="O200" s="120">
        <f>'Пр 3 ведом'!P549</f>
        <v>154</v>
      </c>
      <c r="P200" s="338">
        <f t="shared" si="62"/>
        <v>1</v>
      </c>
    </row>
    <row r="201" spans="1:16" s="204" customFormat="1" ht="22.5" customHeight="1">
      <c r="A201" s="58" t="s">
        <v>418</v>
      </c>
      <c r="B201" s="59" t="s">
        <v>15</v>
      </c>
      <c r="C201" s="59" t="s">
        <v>116</v>
      </c>
      <c r="D201" s="55" t="s">
        <v>599</v>
      </c>
      <c r="E201" s="55" t="s">
        <v>131</v>
      </c>
      <c r="F201" s="56">
        <f t="shared" si="91"/>
        <v>0</v>
      </c>
      <c r="G201" s="56">
        <f t="shared" si="91"/>
        <v>154</v>
      </c>
      <c r="H201" s="56">
        <f t="shared" si="91"/>
        <v>154</v>
      </c>
      <c r="I201" s="56">
        <f t="shared" si="92"/>
        <v>0</v>
      </c>
      <c r="J201" s="56">
        <f t="shared" si="92"/>
        <v>154</v>
      </c>
      <c r="K201" s="56">
        <f t="shared" si="92"/>
        <v>0</v>
      </c>
      <c r="L201" s="120">
        <f>'Пр 3 ведом'!M550</f>
        <v>154</v>
      </c>
      <c r="M201" s="120">
        <f>'Пр 3 ведом'!N550</f>
        <v>0</v>
      </c>
      <c r="N201" s="120">
        <f>'Пр 3 ведом'!O550</f>
        <v>154</v>
      </c>
      <c r="O201" s="120">
        <f>'Пр 3 ведом'!P550</f>
        <v>154</v>
      </c>
      <c r="P201" s="338">
        <f t="shared" si="62"/>
        <v>1</v>
      </c>
    </row>
    <row r="202" spans="1:16" s="204" customFormat="1" ht="22.5" customHeight="1">
      <c r="A202" s="128" t="s">
        <v>572</v>
      </c>
      <c r="B202" s="59" t="s">
        <v>15</v>
      </c>
      <c r="C202" s="59" t="s">
        <v>116</v>
      </c>
      <c r="D202" s="55" t="s">
        <v>599</v>
      </c>
      <c r="E202" s="55" t="s">
        <v>133</v>
      </c>
      <c r="F202" s="56">
        <f t="shared" si="91"/>
        <v>0</v>
      </c>
      <c r="G202" s="56">
        <f t="shared" si="91"/>
        <v>154</v>
      </c>
      <c r="H202" s="56">
        <f t="shared" si="91"/>
        <v>154</v>
      </c>
      <c r="I202" s="56">
        <f t="shared" si="92"/>
        <v>0</v>
      </c>
      <c r="J202" s="56">
        <f t="shared" si="92"/>
        <v>154</v>
      </c>
      <c r="K202" s="56">
        <f t="shared" si="92"/>
        <v>0</v>
      </c>
      <c r="L202" s="120">
        <f>'Пр 3 ведом'!M551</f>
        <v>154</v>
      </c>
      <c r="M202" s="120">
        <f>'Пр 3 ведом'!N551</f>
        <v>0</v>
      </c>
      <c r="N202" s="120">
        <f>'Пр 3 ведом'!O551</f>
        <v>154</v>
      </c>
      <c r="O202" s="120">
        <f>'Пр 3 ведом'!P551</f>
        <v>154</v>
      </c>
      <c r="P202" s="338">
        <f t="shared" si="62"/>
        <v>1</v>
      </c>
    </row>
    <row r="203" spans="1:16" s="204" customFormat="1" ht="22.5" customHeight="1">
      <c r="A203" s="128" t="s">
        <v>573</v>
      </c>
      <c r="B203" s="59" t="s">
        <v>15</v>
      </c>
      <c r="C203" s="59" t="s">
        <v>116</v>
      </c>
      <c r="D203" s="55" t="s">
        <v>599</v>
      </c>
      <c r="E203" s="55" t="s">
        <v>135</v>
      </c>
      <c r="F203" s="56">
        <v>0</v>
      </c>
      <c r="G203" s="56">
        <v>154</v>
      </c>
      <c r="H203" s="120">
        <f>'Пр 3 ведом'!I552</f>
        <v>154</v>
      </c>
      <c r="I203" s="120">
        <f>'Пр 3 ведом'!J552</f>
        <v>0</v>
      </c>
      <c r="J203" s="120">
        <f>'Пр 3 ведом'!K552</f>
        <v>154</v>
      </c>
      <c r="K203" s="120">
        <f>'Пр 3 ведом'!L552</f>
        <v>0</v>
      </c>
      <c r="L203" s="120">
        <f>'Пр 3 ведом'!M552</f>
        <v>154</v>
      </c>
      <c r="M203" s="120">
        <f>'Пр 3 ведом'!N552</f>
        <v>0</v>
      </c>
      <c r="N203" s="120">
        <f>'Пр 3 ведом'!O552</f>
        <v>154</v>
      </c>
      <c r="O203" s="120">
        <f>'Пр 3 ведом'!P552</f>
        <v>154</v>
      </c>
      <c r="P203" s="338">
        <f t="shared" si="62"/>
        <v>1</v>
      </c>
    </row>
    <row r="204" spans="1:16" s="204" customFormat="1" ht="12.75" customHeight="1">
      <c r="A204" s="114" t="s">
        <v>55</v>
      </c>
      <c r="B204" s="124" t="s">
        <v>15</v>
      </c>
      <c r="C204" s="87" t="s">
        <v>56</v>
      </c>
      <c r="D204" s="86"/>
      <c r="E204" s="86"/>
      <c r="F204" s="140">
        <f aca="true" t="shared" si="93" ref="F204:K204">F205+F241+F255+F279+F266</f>
        <v>2087.8</v>
      </c>
      <c r="G204" s="140">
        <f t="shared" si="93"/>
        <v>61.6</v>
      </c>
      <c r="H204" s="140">
        <f t="shared" si="93"/>
        <v>2149.4</v>
      </c>
      <c r="I204" s="140">
        <f t="shared" si="93"/>
        <v>0</v>
      </c>
      <c r="J204" s="140">
        <f t="shared" si="93"/>
        <v>2149.4</v>
      </c>
      <c r="K204" s="140">
        <f t="shared" si="93"/>
        <v>0</v>
      </c>
      <c r="L204" s="140">
        <f>'Пр 3 ведом'!M553+'Пр 3 ведом'!M339</f>
        <v>2149.4</v>
      </c>
      <c r="M204" s="140">
        <f>'Пр 3 ведом'!N553+'Пр 3 ведом'!N339</f>
        <v>-200.8</v>
      </c>
      <c r="N204" s="140">
        <f>'Пр 3 ведом'!O553+'Пр 3 ведом'!O339</f>
        <v>1948.6000000000001</v>
      </c>
      <c r="O204" s="140">
        <f>'Пр 3 ведом'!P553+'Пр 3 ведом'!P339</f>
        <v>1936.5</v>
      </c>
      <c r="P204" s="338">
        <f t="shared" si="62"/>
        <v>0.9937904136302986</v>
      </c>
    </row>
    <row r="205" spans="1:16" s="204" customFormat="1" ht="21" customHeight="1">
      <c r="A205" s="58" t="s">
        <v>198</v>
      </c>
      <c r="B205" s="123" t="s">
        <v>15</v>
      </c>
      <c r="C205" s="59" t="s">
        <v>56</v>
      </c>
      <c r="D205" s="55" t="s">
        <v>287</v>
      </c>
      <c r="E205" s="55" t="s">
        <v>10</v>
      </c>
      <c r="F205" s="141">
        <f aca="true" t="shared" si="94" ref="F205:K205">F206+F236+F233</f>
        <v>500</v>
      </c>
      <c r="G205" s="141">
        <f t="shared" si="94"/>
        <v>61.6</v>
      </c>
      <c r="H205" s="141">
        <f t="shared" si="94"/>
        <v>561.6</v>
      </c>
      <c r="I205" s="141">
        <f t="shared" si="94"/>
        <v>0</v>
      </c>
      <c r="J205" s="141">
        <f t="shared" si="94"/>
        <v>561.6</v>
      </c>
      <c r="K205" s="141">
        <f t="shared" si="94"/>
        <v>0</v>
      </c>
      <c r="L205" s="141">
        <f>'Пр 3 ведом'!M340</f>
        <v>561.6</v>
      </c>
      <c r="M205" s="141">
        <f>'Пр 3 ведом'!N340</f>
        <v>-80.3</v>
      </c>
      <c r="N205" s="141">
        <f>'Пр 3 ведом'!O340</f>
        <v>481.3</v>
      </c>
      <c r="O205" s="141">
        <f>'Пр 3 ведом'!P340</f>
        <v>481.3</v>
      </c>
      <c r="P205" s="338">
        <f t="shared" si="62"/>
        <v>1</v>
      </c>
    </row>
    <row r="206" spans="1:16" s="204" customFormat="1" ht="21" customHeight="1">
      <c r="A206" s="58" t="s">
        <v>457</v>
      </c>
      <c r="B206" s="123" t="s">
        <v>15</v>
      </c>
      <c r="C206" s="59" t="s">
        <v>56</v>
      </c>
      <c r="D206" s="55" t="s">
        <v>464</v>
      </c>
      <c r="E206" s="55"/>
      <c r="F206" s="141">
        <f aca="true" t="shared" si="95" ref="F206:K206">F207+F213+F217+F221+F225+F229</f>
        <v>460</v>
      </c>
      <c r="G206" s="141">
        <f t="shared" si="95"/>
        <v>0</v>
      </c>
      <c r="H206" s="141">
        <f t="shared" si="95"/>
        <v>460</v>
      </c>
      <c r="I206" s="141">
        <f t="shared" si="95"/>
        <v>0</v>
      </c>
      <c r="J206" s="141">
        <f t="shared" si="95"/>
        <v>460</v>
      </c>
      <c r="K206" s="141">
        <f t="shared" si="95"/>
        <v>0</v>
      </c>
      <c r="L206" s="141">
        <f>'Пр 3 ведом'!M341</f>
        <v>460</v>
      </c>
      <c r="M206" s="141">
        <f>'Пр 3 ведом'!N341</f>
        <v>-15</v>
      </c>
      <c r="N206" s="141">
        <f>'Пр 3 ведом'!O341</f>
        <v>445</v>
      </c>
      <c r="O206" s="141">
        <f>'Пр 3 ведом'!P341</f>
        <v>445</v>
      </c>
      <c r="P206" s="338">
        <f t="shared" si="62"/>
        <v>1</v>
      </c>
    </row>
    <row r="207" spans="1:16" s="204" customFormat="1" ht="21" customHeight="1">
      <c r="A207" s="58" t="s">
        <v>458</v>
      </c>
      <c r="B207" s="123" t="s">
        <v>15</v>
      </c>
      <c r="C207" s="59" t="s">
        <v>56</v>
      </c>
      <c r="D207" s="55" t="s">
        <v>465</v>
      </c>
      <c r="E207" s="55"/>
      <c r="F207" s="141">
        <f aca="true" t="shared" si="96" ref="F207:K207">F208+F211</f>
        <v>80</v>
      </c>
      <c r="G207" s="141">
        <f t="shared" si="96"/>
        <v>0</v>
      </c>
      <c r="H207" s="141">
        <f t="shared" si="96"/>
        <v>80</v>
      </c>
      <c r="I207" s="141">
        <f t="shared" si="96"/>
        <v>0</v>
      </c>
      <c r="J207" s="141">
        <f t="shared" si="96"/>
        <v>80</v>
      </c>
      <c r="K207" s="141">
        <f t="shared" si="96"/>
        <v>0</v>
      </c>
      <c r="L207" s="141">
        <f>'Пр 3 ведом'!M342</f>
        <v>80</v>
      </c>
      <c r="M207" s="141">
        <f>'Пр 3 ведом'!N342</f>
        <v>0</v>
      </c>
      <c r="N207" s="141">
        <f>'Пр 3 ведом'!O342</f>
        <v>80</v>
      </c>
      <c r="O207" s="141">
        <f>'Пр 3 ведом'!P342</f>
        <v>80</v>
      </c>
      <c r="P207" s="338">
        <f aca="true" t="shared" si="97" ref="P207:P270">O207/N207*100%</f>
        <v>1</v>
      </c>
    </row>
    <row r="208" spans="1:16" s="204" customFormat="1" ht="21.75" customHeight="1">
      <c r="A208" s="58" t="s">
        <v>418</v>
      </c>
      <c r="B208" s="123" t="s">
        <v>15</v>
      </c>
      <c r="C208" s="59" t="s">
        <v>56</v>
      </c>
      <c r="D208" s="55" t="s">
        <v>465</v>
      </c>
      <c r="E208" s="55" t="s">
        <v>131</v>
      </c>
      <c r="F208" s="141">
        <f aca="true" t="shared" si="98" ref="F208:K209">F209</f>
        <v>80</v>
      </c>
      <c r="G208" s="141">
        <f t="shared" si="98"/>
        <v>-40</v>
      </c>
      <c r="H208" s="141">
        <f t="shared" si="98"/>
        <v>40</v>
      </c>
      <c r="I208" s="141">
        <f t="shared" si="98"/>
        <v>0</v>
      </c>
      <c r="J208" s="141">
        <f t="shared" si="98"/>
        <v>40</v>
      </c>
      <c r="K208" s="141">
        <f t="shared" si="98"/>
        <v>0</v>
      </c>
      <c r="L208" s="141">
        <f>'Пр 3 ведом'!M343</f>
        <v>40</v>
      </c>
      <c r="M208" s="141">
        <f>'Пр 3 ведом'!N343</f>
        <v>0</v>
      </c>
      <c r="N208" s="141">
        <f>'Пр 3 ведом'!O343</f>
        <v>40</v>
      </c>
      <c r="O208" s="141">
        <f>'Пр 3 ведом'!P343</f>
        <v>40</v>
      </c>
      <c r="P208" s="338">
        <f t="shared" si="97"/>
        <v>1</v>
      </c>
    </row>
    <row r="209" spans="1:16" s="204" customFormat="1" ht="21.75" customHeight="1">
      <c r="A209" s="128" t="s">
        <v>572</v>
      </c>
      <c r="B209" s="123" t="s">
        <v>15</v>
      </c>
      <c r="C209" s="59" t="s">
        <v>56</v>
      </c>
      <c r="D209" s="55" t="s">
        <v>465</v>
      </c>
      <c r="E209" s="55" t="s">
        <v>133</v>
      </c>
      <c r="F209" s="141">
        <f t="shared" si="98"/>
        <v>80</v>
      </c>
      <c r="G209" s="141">
        <f t="shared" si="98"/>
        <v>-40</v>
      </c>
      <c r="H209" s="141">
        <f t="shared" si="98"/>
        <v>40</v>
      </c>
      <c r="I209" s="141">
        <f t="shared" si="98"/>
        <v>0</v>
      </c>
      <c r="J209" s="141">
        <f t="shared" si="98"/>
        <v>40</v>
      </c>
      <c r="K209" s="141">
        <f t="shared" si="98"/>
        <v>0</v>
      </c>
      <c r="L209" s="141">
        <f>'Пр 3 ведом'!M344</f>
        <v>40</v>
      </c>
      <c r="M209" s="141">
        <f>'Пр 3 ведом'!N344</f>
        <v>0</v>
      </c>
      <c r="N209" s="141">
        <f>'Пр 3 ведом'!O344</f>
        <v>40</v>
      </c>
      <c r="O209" s="141">
        <f>'Пр 3 ведом'!P344</f>
        <v>40</v>
      </c>
      <c r="P209" s="338">
        <f t="shared" si="97"/>
        <v>1</v>
      </c>
    </row>
    <row r="210" spans="1:16" s="204" customFormat="1" ht="21.75" customHeight="1">
      <c r="A210" s="128" t="s">
        <v>573</v>
      </c>
      <c r="B210" s="123" t="s">
        <v>15</v>
      </c>
      <c r="C210" s="59" t="s">
        <v>56</v>
      </c>
      <c r="D210" s="55" t="s">
        <v>465</v>
      </c>
      <c r="E210" s="55">
        <v>244</v>
      </c>
      <c r="F210" s="141">
        <f>'Пр 3 ведом'!G345</f>
        <v>80</v>
      </c>
      <c r="G210" s="141">
        <f>'Пр 3 ведом'!H345</f>
        <v>-40</v>
      </c>
      <c r="H210" s="141">
        <f>'Пр 3 ведом'!I345</f>
        <v>40</v>
      </c>
      <c r="I210" s="141">
        <f>'Пр 3 ведом'!J345</f>
        <v>0</v>
      </c>
      <c r="J210" s="141">
        <f>'Пр 3 ведом'!K345</f>
        <v>40</v>
      </c>
      <c r="K210" s="141">
        <f>'Пр 3 ведом'!L345</f>
        <v>0</v>
      </c>
      <c r="L210" s="141">
        <f>'Пр 3 ведом'!M345</f>
        <v>40</v>
      </c>
      <c r="M210" s="141">
        <f>'Пр 3 ведом'!N345</f>
        <v>0</v>
      </c>
      <c r="N210" s="141">
        <f>'Пр 3 ведом'!O345</f>
        <v>40</v>
      </c>
      <c r="O210" s="141">
        <f>'Пр 3 ведом'!P345</f>
        <v>40</v>
      </c>
      <c r="P210" s="338">
        <f t="shared" si="97"/>
        <v>1</v>
      </c>
    </row>
    <row r="211" spans="1:16" s="204" customFormat="1" ht="12.75" customHeight="1">
      <c r="A211" s="58" t="s">
        <v>136</v>
      </c>
      <c r="B211" s="59" t="s">
        <v>15</v>
      </c>
      <c r="C211" s="59" t="s">
        <v>56</v>
      </c>
      <c r="D211" s="55" t="s">
        <v>465</v>
      </c>
      <c r="E211" s="55">
        <v>800</v>
      </c>
      <c r="F211" s="141">
        <f aca="true" t="shared" si="99" ref="F211:K211">F212</f>
        <v>0</v>
      </c>
      <c r="G211" s="141">
        <f t="shared" si="99"/>
        <v>40</v>
      </c>
      <c r="H211" s="120">
        <f t="shared" si="99"/>
        <v>40</v>
      </c>
      <c r="I211" s="120">
        <f t="shared" si="99"/>
        <v>0</v>
      </c>
      <c r="J211" s="120">
        <f t="shared" si="99"/>
        <v>40</v>
      </c>
      <c r="K211" s="120">
        <f t="shared" si="99"/>
        <v>0</v>
      </c>
      <c r="L211" s="141">
        <f>'Пр 3 ведом'!M346</f>
        <v>40</v>
      </c>
      <c r="M211" s="141">
        <f>'Пр 3 ведом'!N346</f>
        <v>0</v>
      </c>
      <c r="N211" s="141">
        <f>'Пр 3 ведом'!O346</f>
        <v>40</v>
      </c>
      <c r="O211" s="141">
        <f>'Пр 3 ведом'!P346</f>
        <v>40</v>
      </c>
      <c r="P211" s="338">
        <f t="shared" si="97"/>
        <v>1</v>
      </c>
    </row>
    <row r="212" spans="1:16" s="204" customFormat="1" ht="33.75" customHeight="1">
      <c r="A212" s="128" t="s">
        <v>591</v>
      </c>
      <c r="B212" s="59" t="s">
        <v>15</v>
      </c>
      <c r="C212" s="59" t="s">
        <v>56</v>
      </c>
      <c r="D212" s="55" t="s">
        <v>465</v>
      </c>
      <c r="E212" s="55">
        <v>810</v>
      </c>
      <c r="F212" s="141">
        <f>'Пр 3 ведом'!G347</f>
        <v>0</v>
      </c>
      <c r="G212" s="141">
        <f>'Пр 3 ведом'!H347</f>
        <v>40</v>
      </c>
      <c r="H212" s="141">
        <f>'Пр 3 ведом'!I347</f>
        <v>40</v>
      </c>
      <c r="I212" s="141">
        <f>'Пр 3 ведом'!J347</f>
        <v>0</v>
      </c>
      <c r="J212" s="141">
        <f>'Пр 3 ведом'!K347</f>
        <v>40</v>
      </c>
      <c r="K212" s="141">
        <f>'Пр 3 ведом'!L347</f>
        <v>0</v>
      </c>
      <c r="L212" s="141">
        <f>'Пр 3 ведом'!M347</f>
        <v>40</v>
      </c>
      <c r="M212" s="141">
        <f>'Пр 3 ведом'!N347</f>
        <v>0</v>
      </c>
      <c r="N212" s="141">
        <f>'Пр 3 ведом'!O347</f>
        <v>40</v>
      </c>
      <c r="O212" s="141">
        <f>'Пр 3 ведом'!P347</f>
        <v>40</v>
      </c>
      <c r="P212" s="338">
        <f t="shared" si="97"/>
        <v>1</v>
      </c>
    </row>
    <row r="213" spans="1:16" s="204" customFormat="1" ht="21" customHeight="1">
      <c r="A213" s="58" t="s">
        <v>459</v>
      </c>
      <c r="B213" s="123" t="s">
        <v>15</v>
      </c>
      <c r="C213" s="59" t="s">
        <v>56</v>
      </c>
      <c r="D213" s="55" t="s">
        <v>466</v>
      </c>
      <c r="E213" s="55"/>
      <c r="F213" s="141">
        <f>F214</f>
        <v>70</v>
      </c>
      <c r="G213" s="141">
        <f aca="true" t="shared" si="100" ref="G213:K215">G214</f>
        <v>0</v>
      </c>
      <c r="H213" s="141">
        <f t="shared" si="100"/>
        <v>70</v>
      </c>
      <c r="I213" s="141">
        <f t="shared" si="100"/>
        <v>0</v>
      </c>
      <c r="J213" s="141">
        <f t="shared" si="100"/>
        <v>70</v>
      </c>
      <c r="K213" s="141">
        <f t="shared" si="100"/>
        <v>0</v>
      </c>
      <c r="L213" s="141">
        <f>'Пр 3 ведом'!M348</f>
        <v>70</v>
      </c>
      <c r="M213" s="141">
        <f>'Пр 3 ведом'!N348</f>
        <v>0</v>
      </c>
      <c r="N213" s="141">
        <f>'Пр 3 ведом'!O348</f>
        <v>70</v>
      </c>
      <c r="O213" s="141">
        <f>'Пр 3 ведом'!P348</f>
        <v>70</v>
      </c>
      <c r="P213" s="338">
        <f t="shared" si="97"/>
        <v>1</v>
      </c>
    </row>
    <row r="214" spans="1:16" s="204" customFormat="1" ht="21" customHeight="1">
      <c r="A214" s="58" t="s">
        <v>418</v>
      </c>
      <c r="B214" s="123" t="s">
        <v>15</v>
      </c>
      <c r="C214" s="59" t="s">
        <v>56</v>
      </c>
      <c r="D214" s="55" t="s">
        <v>466</v>
      </c>
      <c r="E214" s="55" t="s">
        <v>131</v>
      </c>
      <c r="F214" s="141">
        <f>F215</f>
        <v>70</v>
      </c>
      <c r="G214" s="141">
        <f t="shared" si="100"/>
        <v>0</v>
      </c>
      <c r="H214" s="141">
        <f t="shared" si="100"/>
        <v>70</v>
      </c>
      <c r="I214" s="141">
        <f t="shared" si="100"/>
        <v>0</v>
      </c>
      <c r="J214" s="141">
        <f t="shared" si="100"/>
        <v>70</v>
      </c>
      <c r="K214" s="141">
        <f t="shared" si="100"/>
        <v>0</v>
      </c>
      <c r="L214" s="141">
        <f>'Пр 3 ведом'!M349</f>
        <v>70</v>
      </c>
      <c r="M214" s="141">
        <f>'Пр 3 ведом'!N349</f>
        <v>0</v>
      </c>
      <c r="N214" s="141">
        <f>'Пр 3 ведом'!O349</f>
        <v>70</v>
      </c>
      <c r="O214" s="141">
        <f>'Пр 3 ведом'!P349</f>
        <v>70</v>
      </c>
      <c r="P214" s="338">
        <f t="shared" si="97"/>
        <v>1</v>
      </c>
    </row>
    <row r="215" spans="1:16" s="204" customFormat="1" ht="21" customHeight="1">
      <c r="A215" s="128" t="s">
        <v>572</v>
      </c>
      <c r="B215" s="123" t="s">
        <v>15</v>
      </c>
      <c r="C215" s="59" t="s">
        <v>56</v>
      </c>
      <c r="D215" s="55" t="s">
        <v>466</v>
      </c>
      <c r="E215" s="55" t="s">
        <v>133</v>
      </c>
      <c r="F215" s="141">
        <f>F216</f>
        <v>70</v>
      </c>
      <c r="G215" s="141">
        <f t="shared" si="100"/>
        <v>0</v>
      </c>
      <c r="H215" s="141">
        <f t="shared" si="100"/>
        <v>70</v>
      </c>
      <c r="I215" s="141">
        <f t="shared" si="100"/>
        <v>0</v>
      </c>
      <c r="J215" s="141">
        <f t="shared" si="100"/>
        <v>70</v>
      </c>
      <c r="K215" s="141">
        <f t="shared" si="100"/>
        <v>0</v>
      </c>
      <c r="L215" s="141">
        <f>'Пр 3 ведом'!M350</f>
        <v>70</v>
      </c>
      <c r="M215" s="141">
        <f>'Пр 3 ведом'!N350</f>
        <v>0</v>
      </c>
      <c r="N215" s="141">
        <f>'Пр 3 ведом'!O350</f>
        <v>70</v>
      </c>
      <c r="O215" s="141">
        <f>'Пр 3 ведом'!P350</f>
        <v>70</v>
      </c>
      <c r="P215" s="338">
        <f t="shared" si="97"/>
        <v>1</v>
      </c>
    </row>
    <row r="216" spans="1:16" s="204" customFormat="1" ht="24" customHeight="1">
      <c r="A216" s="128" t="s">
        <v>573</v>
      </c>
      <c r="B216" s="123" t="s">
        <v>15</v>
      </c>
      <c r="C216" s="59" t="s">
        <v>56</v>
      </c>
      <c r="D216" s="55" t="s">
        <v>466</v>
      </c>
      <c r="E216" s="55" t="s">
        <v>135</v>
      </c>
      <c r="F216" s="141">
        <f>'Пр 3 ведом'!G351</f>
        <v>70</v>
      </c>
      <c r="G216" s="141">
        <f>'Пр 3 ведом'!H351</f>
        <v>0</v>
      </c>
      <c r="H216" s="141">
        <f>'Пр 3 ведом'!I351</f>
        <v>70</v>
      </c>
      <c r="I216" s="141">
        <f>'Пр 3 ведом'!J351</f>
        <v>0</v>
      </c>
      <c r="J216" s="141">
        <f>'Пр 3 ведом'!K351</f>
        <v>70</v>
      </c>
      <c r="K216" s="141">
        <f>'Пр 3 ведом'!L351</f>
        <v>0</v>
      </c>
      <c r="L216" s="141">
        <f>'Пр 3 ведом'!M351</f>
        <v>70</v>
      </c>
      <c r="M216" s="141">
        <f>'Пр 3 ведом'!N351</f>
        <v>0</v>
      </c>
      <c r="N216" s="141">
        <f>'Пр 3 ведом'!O351</f>
        <v>70</v>
      </c>
      <c r="O216" s="141">
        <f>'Пр 3 ведом'!P351</f>
        <v>70</v>
      </c>
      <c r="P216" s="338">
        <f t="shared" si="97"/>
        <v>1</v>
      </c>
    </row>
    <row r="217" spans="1:16" s="204" customFormat="1" ht="30.75" customHeight="1">
      <c r="A217" s="58" t="s">
        <v>460</v>
      </c>
      <c r="B217" s="123" t="s">
        <v>15</v>
      </c>
      <c r="C217" s="59" t="s">
        <v>56</v>
      </c>
      <c r="D217" s="55" t="s">
        <v>467</v>
      </c>
      <c r="E217" s="55"/>
      <c r="F217" s="141">
        <f>F218</f>
        <v>40</v>
      </c>
      <c r="G217" s="141">
        <f aca="true" t="shared" si="101" ref="G217:K219">G218</f>
        <v>0</v>
      </c>
      <c r="H217" s="141">
        <f t="shared" si="101"/>
        <v>40</v>
      </c>
      <c r="I217" s="141">
        <f t="shared" si="101"/>
        <v>0</v>
      </c>
      <c r="J217" s="141">
        <f t="shared" si="101"/>
        <v>40</v>
      </c>
      <c r="K217" s="141">
        <f t="shared" si="101"/>
        <v>0</v>
      </c>
      <c r="L217" s="141">
        <f>'Пр 3 ведом'!M352</f>
        <v>40</v>
      </c>
      <c r="M217" s="141">
        <f>'Пр 3 ведом'!N352</f>
        <v>-15</v>
      </c>
      <c r="N217" s="141">
        <f>'Пр 3 ведом'!O352</f>
        <v>25</v>
      </c>
      <c r="O217" s="141">
        <f>'Пр 3 ведом'!P352</f>
        <v>25</v>
      </c>
      <c r="P217" s="338">
        <f t="shared" si="97"/>
        <v>1</v>
      </c>
    </row>
    <row r="218" spans="1:16" s="204" customFormat="1" ht="22.5" customHeight="1">
      <c r="A218" s="58" t="s">
        <v>418</v>
      </c>
      <c r="B218" s="123" t="s">
        <v>15</v>
      </c>
      <c r="C218" s="59" t="s">
        <v>56</v>
      </c>
      <c r="D218" s="55" t="s">
        <v>467</v>
      </c>
      <c r="E218" s="55" t="s">
        <v>131</v>
      </c>
      <c r="F218" s="141">
        <f>F219</f>
        <v>40</v>
      </c>
      <c r="G218" s="141">
        <f t="shared" si="101"/>
        <v>0</v>
      </c>
      <c r="H218" s="141">
        <f t="shared" si="101"/>
        <v>40</v>
      </c>
      <c r="I218" s="141">
        <f t="shared" si="101"/>
        <v>0</v>
      </c>
      <c r="J218" s="141">
        <f t="shared" si="101"/>
        <v>40</v>
      </c>
      <c r="K218" s="141">
        <f t="shared" si="101"/>
        <v>0</v>
      </c>
      <c r="L218" s="141">
        <f>'Пр 3 ведом'!M353</f>
        <v>40</v>
      </c>
      <c r="M218" s="141">
        <f>'Пр 3 ведом'!N353</f>
        <v>-15</v>
      </c>
      <c r="N218" s="141">
        <f>'Пр 3 ведом'!O353</f>
        <v>25</v>
      </c>
      <c r="O218" s="141">
        <f>'Пр 3 ведом'!P353</f>
        <v>25</v>
      </c>
      <c r="P218" s="338">
        <f t="shared" si="97"/>
        <v>1</v>
      </c>
    </row>
    <row r="219" spans="1:16" s="204" customFormat="1" ht="22.5" customHeight="1">
      <c r="A219" s="128" t="s">
        <v>572</v>
      </c>
      <c r="B219" s="123" t="s">
        <v>15</v>
      </c>
      <c r="C219" s="59" t="s">
        <v>56</v>
      </c>
      <c r="D219" s="55" t="s">
        <v>467</v>
      </c>
      <c r="E219" s="55" t="s">
        <v>133</v>
      </c>
      <c r="F219" s="141">
        <f>F220</f>
        <v>40</v>
      </c>
      <c r="G219" s="141">
        <f t="shared" si="101"/>
        <v>0</v>
      </c>
      <c r="H219" s="141">
        <f t="shared" si="101"/>
        <v>40</v>
      </c>
      <c r="I219" s="141">
        <f t="shared" si="101"/>
        <v>0</v>
      </c>
      <c r="J219" s="141">
        <f t="shared" si="101"/>
        <v>40</v>
      </c>
      <c r="K219" s="141">
        <f t="shared" si="101"/>
        <v>0</v>
      </c>
      <c r="L219" s="141">
        <f>'Пр 3 ведом'!M354</f>
        <v>40</v>
      </c>
      <c r="M219" s="141">
        <f>'Пр 3 ведом'!N354</f>
        <v>-15</v>
      </c>
      <c r="N219" s="141">
        <f>'Пр 3 ведом'!O354</f>
        <v>25</v>
      </c>
      <c r="O219" s="141">
        <f>'Пр 3 ведом'!P354</f>
        <v>25</v>
      </c>
      <c r="P219" s="338">
        <f t="shared" si="97"/>
        <v>1</v>
      </c>
    </row>
    <row r="220" spans="1:16" s="204" customFormat="1" ht="22.5" customHeight="1">
      <c r="A220" s="128" t="s">
        <v>573</v>
      </c>
      <c r="B220" s="123" t="s">
        <v>15</v>
      </c>
      <c r="C220" s="59" t="s">
        <v>56</v>
      </c>
      <c r="D220" s="55" t="s">
        <v>467</v>
      </c>
      <c r="E220" s="55" t="s">
        <v>135</v>
      </c>
      <c r="F220" s="141">
        <f>'Пр 3 ведом'!G355</f>
        <v>40</v>
      </c>
      <c r="G220" s="141">
        <f>'Пр 3 ведом'!H355</f>
        <v>0</v>
      </c>
      <c r="H220" s="141">
        <f>'Пр 3 ведом'!I355</f>
        <v>40</v>
      </c>
      <c r="I220" s="141">
        <f>'Пр 3 ведом'!J355</f>
        <v>0</v>
      </c>
      <c r="J220" s="141">
        <f>'Пр 3 ведом'!K355</f>
        <v>40</v>
      </c>
      <c r="K220" s="141">
        <f>'Пр 3 ведом'!L355</f>
        <v>0</v>
      </c>
      <c r="L220" s="141">
        <f>'Пр 3 ведом'!M355</f>
        <v>40</v>
      </c>
      <c r="M220" s="141">
        <f>'Пр 3 ведом'!N355</f>
        <v>-15</v>
      </c>
      <c r="N220" s="141">
        <f>'Пр 3 ведом'!O355</f>
        <v>25</v>
      </c>
      <c r="O220" s="141">
        <f>'Пр 3 ведом'!P355</f>
        <v>25</v>
      </c>
      <c r="P220" s="338">
        <f t="shared" si="97"/>
        <v>1</v>
      </c>
    </row>
    <row r="221" spans="1:16" s="204" customFormat="1" ht="15.75" customHeight="1">
      <c r="A221" s="58" t="s">
        <v>461</v>
      </c>
      <c r="B221" s="123" t="s">
        <v>15</v>
      </c>
      <c r="C221" s="59" t="s">
        <v>56</v>
      </c>
      <c r="D221" s="55" t="s">
        <v>468</v>
      </c>
      <c r="E221" s="55"/>
      <c r="F221" s="141">
        <f>F222</f>
        <v>40</v>
      </c>
      <c r="G221" s="141">
        <f aca="true" t="shared" si="102" ref="G221:K223">G222</f>
        <v>0</v>
      </c>
      <c r="H221" s="141">
        <f t="shared" si="102"/>
        <v>40</v>
      </c>
      <c r="I221" s="141">
        <f t="shared" si="102"/>
        <v>0</v>
      </c>
      <c r="J221" s="141">
        <f t="shared" si="102"/>
        <v>40</v>
      </c>
      <c r="K221" s="141">
        <f t="shared" si="102"/>
        <v>0</v>
      </c>
      <c r="L221" s="141">
        <f>'Пр 3 ведом'!M356</f>
        <v>40</v>
      </c>
      <c r="M221" s="141">
        <f>'Пр 3 ведом'!N356</f>
        <v>0</v>
      </c>
      <c r="N221" s="141">
        <f>'Пр 3 ведом'!O356</f>
        <v>40</v>
      </c>
      <c r="O221" s="141">
        <f>'Пр 3 ведом'!P356</f>
        <v>40</v>
      </c>
      <c r="P221" s="338">
        <f t="shared" si="97"/>
        <v>1</v>
      </c>
    </row>
    <row r="222" spans="1:16" s="204" customFormat="1" ht="24" customHeight="1">
      <c r="A222" s="58" t="s">
        <v>418</v>
      </c>
      <c r="B222" s="123" t="s">
        <v>15</v>
      </c>
      <c r="C222" s="59" t="s">
        <v>56</v>
      </c>
      <c r="D222" s="55" t="s">
        <v>468</v>
      </c>
      <c r="E222" s="55" t="s">
        <v>131</v>
      </c>
      <c r="F222" s="141">
        <f>F223</f>
        <v>40</v>
      </c>
      <c r="G222" s="141">
        <f t="shared" si="102"/>
        <v>0</v>
      </c>
      <c r="H222" s="141">
        <f t="shared" si="102"/>
        <v>40</v>
      </c>
      <c r="I222" s="141">
        <f t="shared" si="102"/>
        <v>0</v>
      </c>
      <c r="J222" s="141">
        <f t="shared" si="102"/>
        <v>40</v>
      </c>
      <c r="K222" s="141">
        <f t="shared" si="102"/>
        <v>0</v>
      </c>
      <c r="L222" s="141">
        <f>'Пр 3 ведом'!M357</f>
        <v>40</v>
      </c>
      <c r="M222" s="141">
        <f>'Пр 3 ведом'!N357</f>
        <v>0</v>
      </c>
      <c r="N222" s="141">
        <f>'Пр 3 ведом'!O357</f>
        <v>40</v>
      </c>
      <c r="O222" s="141">
        <f>'Пр 3 ведом'!P357</f>
        <v>40</v>
      </c>
      <c r="P222" s="338">
        <f t="shared" si="97"/>
        <v>1</v>
      </c>
    </row>
    <row r="223" spans="1:16" s="204" customFormat="1" ht="19.5" customHeight="1">
      <c r="A223" s="128" t="s">
        <v>572</v>
      </c>
      <c r="B223" s="123" t="s">
        <v>15</v>
      </c>
      <c r="C223" s="59" t="s">
        <v>56</v>
      </c>
      <c r="D223" s="55" t="s">
        <v>468</v>
      </c>
      <c r="E223" s="55" t="s">
        <v>133</v>
      </c>
      <c r="F223" s="141">
        <f>F224</f>
        <v>40</v>
      </c>
      <c r="G223" s="141">
        <f t="shared" si="102"/>
        <v>0</v>
      </c>
      <c r="H223" s="141">
        <f t="shared" si="102"/>
        <v>40</v>
      </c>
      <c r="I223" s="141">
        <f t="shared" si="102"/>
        <v>0</v>
      </c>
      <c r="J223" s="141">
        <f t="shared" si="102"/>
        <v>40</v>
      </c>
      <c r="K223" s="141">
        <f t="shared" si="102"/>
        <v>0</v>
      </c>
      <c r="L223" s="141">
        <f>'Пр 3 ведом'!M358</f>
        <v>40</v>
      </c>
      <c r="M223" s="141">
        <f>'Пр 3 ведом'!N358</f>
        <v>0</v>
      </c>
      <c r="N223" s="141">
        <f>'Пр 3 ведом'!O358</f>
        <v>40</v>
      </c>
      <c r="O223" s="141">
        <f>'Пр 3 ведом'!P358</f>
        <v>40</v>
      </c>
      <c r="P223" s="338">
        <f t="shared" si="97"/>
        <v>1</v>
      </c>
    </row>
    <row r="224" spans="1:16" s="204" customFormat="1" ht="19.5" customHeight="1">
      <c r="A224" s="128" t="s">
        <v>573</v>
      </c>
      <c r="B224" s="123" t="s">
        <v>15</v>
      </c>
      <c r="C224" s="59" t="s">
        <v>56</v>
      </c>
      <c r="D224" s="55" t="s">
        <v>468</v>
      </c>
      <c r="E224" s="55" t="s">
        <v>135</v>
      </c>
      <c r="F224" s="141">
        <f>'Пр 3 ведом'!G359</f>
        <v>40</v>
      </c>
      <c r="G224" s="141">
        <f>'Пр 3 ведом'!H359</f>
        <v>0</v>
      </c>
      <c r="H224" s="141">
        <f>'Пр 3 ведом'!I359</f>
        <v>40</v>
      </c>
      <c r="I224" s="141">
        <f>'Пр 3 ведом'!J359</f>
        <v>0</v>
      </c>
      <c r="J224" s="141">
        <f>'Пр 3 ведом'!K359</f>
        <v>40</v>
      </c>
      <c r="K224" s="141">
        <f>'Пр 3 ведом'!L359</f>
        <v>0</v>
      </c>
      <c r="L224" s="141">
        <f>'Пр 3 ведом'!M359</f>
        <v>40</v>
      </c>
      <c r="M224" s="141">
        <f>'Пр 3 ведом'!N359</f>
        <v>0</v>
      </c>
      <c r="N224" s="141">
        <f>'Пр 3 ведом'!O359</f>
        <v>40</v>
      </c>
      <c r="O224" s="141">
        <f>'Пр 3 ведом'!P359</f>
        <v>40</v>
      </c>
      <c r="P224" s="338">
        <f t="shared" si="97"/>
        <v>1</v>
      </c>
    </row>
    <row r="225" spans="1:16" s="204" customFormat="1" ht="30.75" customHeight="1">
      <c r="A225" s="58" t="s">
        <v>462</v>
      </c>
      <c r="B225" s="123" t="s">
        <v>15</v>
      </c>
      <c r="C225" s="59" t="s">
        <v>56</v>
      </c>
      <c r="D225" s="55" t="s">
        <v>469</v>
      </c>
      <c r="E225" s="55"/>
      <c r="F225" s="141">
        <f>F226</f>
        <v>200</v>
      </c>
      <c r="G225" s="141">
        <f aca="true" t="shared" si="103" ref="G225:K227">G226</f>
        <v>0</v>
      </c>
      <c r="H225" s="141">
        <f t="shared" si="103"/>
        <v>200</v>
      </c>
      <c r="I225" s="141">
        <f t="shared" si="103"/>
        <v>0</v>
      </c>
      <c r="J225" s="141">
        <f t="shared" si="103"/>
        <v>200</v>
      </c>
      <c r="K225" s="141">
        <f t="shared" si="103"/>
        <v>0</v>
      </c>
      <c r="L225" s="141">
        <f>'Пр 3 ведом'!M360</f>
        <v>200</v>
      </c>
      <c r="M225" s="141">
        <f>'Пр 3 ведом'!N360</f>
        <v>0</v>
      </c>
      <c r="N225" s="141">
        <f>'Пр 3 ведом'!O360</f>
        <v>200</v>
      </c>
      <c r="O225" s="141">
        <f>'Пр 3 ведом'!P360</f>
        <v>200</v>
      </c>
      <c r="P225" s="338">
        <f t="shared" si="97"/>
        <v>1</v>
      </c>
    </row>
    <row r="226" spans="1:16" s="204" customFormat="1" ht="24" customHeight="1">
      <c r="A226" s="58" t="s">
        <v>418</v>
      </c>
      <c r="B226" s="123" t="s">
        <v>15</v>
      </c>
      <c r="C226" s="59" t="s">
        <v>56</v>
      </c>
      <c r="D226" s="55" t="s">
        <v>469</v>
      </c>
      <c r="E226" s="55" t="s">
        <v>131</v>
      </c>
      <c r="F226" s="141">
        <f>F227</f>
        <v>200</v>
      </c>
      <c r="G226" s="141">
        <f t="shared" si="103"/>
        <v>0</v>
      </c>
      <c r="H226" s="141">
        <f t="shared" si="103"/>
        <v>200</v>
      </c>
      <c r="I226" s="141">
        <f t="shared" si="103"/>
        <v>0</v>
      </c>
      <c r="J226" s="141">
        <f t="shared" si="103"/>
        <v>200</v>
      </c>
      <c r="K226" s="141">
        <f t="shared" si="103"/>
        <v>0</v>
      </c>
      <c r="L226" s="141">
        <f>'Пр 3 ведом'!M361</f>
        <v>200</v>
      </c>
      <c r="M226" s="141">
        <f>'Пр 3 ведом'!N361</f>
        <v>0</v>
      </c>
      <c r="N226" s="141">
        <f>'Пр 3 ведом'!O361</f>
        <v>200</v>
      </c>
      <c r="O226" s="141">
        <f>'Пр 3 ведом'!P361</f>
        <v>200</v>
      </c>
      <c r="P226" s="338">
        <f t="shared" si="97"/>
        <v>1</v>
      </c>
    </row>
    <row r="227" spans="1:16" s="204" customFormat="1" ht="24" customHeight="1">
      <c r="A227" s="128" t="s">
        <v>572</v>
      </c>
      <c r="B227" s="123" t="s">
        <v>15</v>
      </c>
      <c r="C227" s="59" t="s">
        <v>56</v>
      </c>
      <c r="D227" s="55" t="s">
        <v>469</v>
      </c>
      <c r="E227" s="55" t="s">
        <v>133</v>
      </c>
      <c r="F227" s="141">
        <f>F228</f>
        <v>200</v>
      </c>
      <c r="G227" s="141">
        <f t="shared" si="103"/>
        <v>0</v>
      </c>
      <c r="H227" s="141">
        <f t="shared" si="103"/>
        <v>200</v>
      </c>
      <c r="I227" s="141">
        <f t="shared" si="103"/>
        <v>0</v>
      </c>
      <c r="J227" s="141">
        <f t="shared" si="103"/>
        <v>200</v>
      </c>
      <c r="K227" s="141">
        <f t="shared" si="103"/>
        <v>0</v>
      </c>
      <c r="L227" s="141">
        <f>'Пр 3 ведом'!M362</f>
        <v>200</v>
      </c>
      <c r="M227" s="141">
        <f>'Пр 3 ведом'!N362</f>
        <v>0</v>
      </c>
      <c r="N227" s="141">
        <f>'Пр 3 ведом'!O362</f>
        <v>200</v>
      </c>
      <c r="O227" s="141">
        <f>'Пр 3 ведом'!P362</f>
        <v>200</v>
      </c>
      <c r="P227" s="338">
        <f t="shared" si="97"/>
        <v>1</v>
      </c>
    </row>
    <row r="228" spans="1:16" s="204" customFormat="1" ht="24" customHeight="1">
      <c r="A228" s="128" t="s">
        <v>573</v>
      </c>
      <c r="B228" s="123" t="s">
        <v>15</v>
      </c>
      <c r="C228" s="59" t="s">
        <v>56</v>
      </c>
      <c r="D228" s="55" t="s">
        <v>469</v>
      </c>
      <c r="E228" s="55" t="s">
        <v>135</v>
      </c>
      <c r="F228" s="141">
        <f>'Пр 3 ведом'!G363</f>
        <v>200</v>
      </c>
      <c r="G228" s="141">
        <f>'Пр 3 ведом'!H363</f>
        <v>0</v>
      </c>
      <c r="H228" s="141">
        <f>'Пр 3 ведом'!I363</f>
        <v>200</v>
      </c>
      <c r="I228" s="141">
        <f>'Пр 3 ведом'!J363</f>
        <v>0</v>
      </c>
      <c r="J228" s="141">
        <f>'Пр 3 ведом'!K363</f>
        <v>200</v>
      </c>
      <c r="K228" s="141">
        <f>'Пр 3 ведом'!L363</f>
        <v>0</v>
      </c>
      <c r="L228" s="141">
        <f>'Пр 3 ведом'!M363</f>
        <v>200</v>
      </c>
      <c r="M228" s="141">
        <f>'Пр 3 ведом'!N363</f>
        <v>0</v>
      </c>
      <c r="N228" s="141">
        <f>'Пр 3 ведом'!O363</f>
        <v>200</v>
      </c>
      <c r="O228" s="141">
        <f>'Пр 3 ведом'!P363</f>
        <v>200</v>
      </c>
      <c r="P228" s="338">
        <f t="shared" si="97"/>
        <v>1</v>
      </c>
    </row>
    <row r="229" spans="1:16" s="204" customFormat="1" ht="12.75" customHeight="1">
      <c r="A229" s="58" t="s">
        <v>463</v>
      </c>
      <c r="B229" s="123" t="s">
        <v>15</v>
      </c>
      <c r="C229" s="59" t="s">
        <v>56</v>
      </c>
      <c r="D229" s="55" t="s">
        <v>470</v>
      </c>
      <c r="E229" s="55"/>
      <c r="F229" s="141">
        <f>F230</f>
        <v>30</v>
      </c>
      <c r="G229" s="141">
        <f aca="true" t="shared" si="104" ref="G229:K231">G230</f>
        <v>0</v>
      </c>
      <c r="H229" s="141">
        <f t="shared" si="104"/>
        <v>30</v>
      </c>
      <c r="I229" s="141">
        <f t="shared" si="104"/>
        <v>0</v>
      </c>
      <c r="J229" s="141">
        <f t="shared" si="104"/>
        <v>30</v>
      </c>
      <c r="K229" s="141">
        <f t="shared" si="104"/>
        <v>0</v>
      </c>
      <c r="L229" s="141">
        <f>'Пр 3 ведом'!M364</f>
        <v>30</v>
      </c>
      <c r="M229" s="141">
        <f>'Пр 3 ведом'!N364</f>
        <v>0</v>
      </c>
      <c r="N229" s="141">
        <f>'Пр 3 ведом'!O364</f>
        <v>30</v>
      </c>
      <c r="O229" s="141">
        <f>'Пр 3 ведом'!P364</f>
        <v>30</v>
      </c>
      <c r="P229" s="338">
        <f t="shared" si="97"/>
        <v>1</v>
      </c>
    </row>
    <row r="230" spans="1:16" s="204" customFormat="1" ht="25.5" customHeight="1">
      <c r="A230" s="58" t="s">
        <v>418</v>
      </c>
      <c r="B230" s="123" t="s">
        <v>15</v>
      </c>
      <c r="C230" s="59" t="s">
        <v>56</v>
      </c>
      <c r="D230" s="55" t="s">
        <v>470</v>
      </c>
      <c r="E230" s="55" t="s">
        <v>131</v>
      </c>
      <c r="F230" s="141">
        <f>F231</f>
        <v>30</v>
      </c>
      <c r="G230" s="141">
        <f t="shared" si="104"/>
        <v>0</v>
      </c>
      <c r="H230" s="141">
        <f t="shared" si="104"/>
        <v>30</v>
      </c>
      <c r="I230" s="141">
        <f t="shared" si="104"/>
        <v>0</v>
      </c>
      <c r="J230" s="141">
        <f t="shared" si="104"/>
        <v>30</v>
      </c>
      <c r="K230" s="141">
        <f t="shared" si="104"/>
        <v>0</v>
      </c>
      <c r="L230" s="141">
        <f>'Пр 3 ведом'!M365</f>
        <v>30</v>
      </c>
      <c r="M230" s="141">
        <f>'Пр 3 ведом'!N365</f>
        <v>0</v>
      </c>
      <c r="N230" s="141">
        <f>'Пр 3 ведом'!O365</f>
        <v>30</v>
      </c>
      <c r="O230" s="141">
        <f>'Пр 3 ведом'!P365</f>
        <v>30</v>
      </c>
      <c r="P230" s="338">
        <f t="shared" si="97"/>
        <v>1</v>
      </c>
    </row>
    <row r="231" spans="1:16" s="204" customFormat="1" ht="27" customHeight="1">
      <c r="A231" s="128" t="s">
        <v>572</v>
      </c>
      <c r="B231" s="123" t="s">
        <v>15</v>
      </c>
      <c r="C231" s="59" t="s">
        <v>56</v>
      </c>
      <c r="D231" s="55" t="s">
        <v>470</v>
      </c>
      <c r="E231" s="55" t="s">
        <v>133</v>
      </c>
      <c r="F231" s="141">
        <f>F232</f>
        <v>30</v>
      </c>
      <c r="G231" s="141">
        <f t="shared" si="104"/>
        <v>0</v>
      </c>
      <c r="H231" s="141">
        <f t="shared" si="104"/>
        <v>30</v>
      </c>
      <c r="I231" s="141">
        <f t="shared" si="104"/>
        <v>0</v>
      </c>
      <c r="J231" s="141">
        <f t="shared" si="104"/>
        <v>30</v>
      </c>
      <c r="K231" s="141">
        <f t="shared" si="104"/>
        <v>0</v>
      </c>
      <c r="L231" s="141">
        <f>'Пр 3 ведом'!M366</f>
        <v>30</v>
      </c>
      <c r="M231" s="141">
        <f>'Пр 3 ведом'!N366</f>
        <v>0</v>
      </c>
      <c r="N231" s="141">
        <f>'Пр 3 ведом'!O366</f>
        <v>30</v>
      </c>
      <c r="O231" s="141">
        <f>'Пр 3 ведом'!P366</f>
        <v>30</v>
      </c>
      <c r="P231" s="338">
        <f t="shared" si="97"/>
        <v>1</v>
      </c>
    </row>
    <row r="232" spans="1:16" s="204" customFormat="1" ht="27" customHeight="1">
      <c r="A232" s="128" t="s">
        <v>573</v>
      </c>
      <c r="B232" s="123" t="s">
        <v>15</v>
      </c>
      <c r="C232" s="59" t="s">
        <v>56</v>
      </c>
      <c r="D232" s="55" t="s">
        <v>470</v>
      </c>
      <c r="E232" s="55" t="s">
        <v>135</v>
      </c>
      <c r="F232" s="141">
        <f>'Пр 3 ведом'!G367</f>
        <v>30</v>
      </c>
      <c r="G232" s="141">
        <f>'Пр 3 ведом'!H367</f>
        <v>0</v>
      </c>
      <c r="H232" s="141">
        <f>'Пр 3 ведом'!I367</f>
        <v>30</v>
      </c>
      <c r="I232" s="141">
        <f>'Пр 3 ведом'!J367</f>
        <v>0</v>
      </c>
      <c r="J232" s="141">
        <f>'Пр 3 ведом'!K367</f>
        <v>30</v>
      </c>
      <c r="K232" s="141">
        <f>'Пр 3 ведом'!L367</f>
        <v>0</v>
      </c>
      <c r="L232" s="141">
        <f>'Пр 3 ведом'!M367</f>
        <v>30</v>
      </c>
      <c r="M232" s="141">
        <f>'Пр 3 ведом'!N367</f>
        <v>0</v>
      </c>
      <c r="N232" s="141">
        <f>'Пр 3 ведом'!O367</f>
        <v>30</v>
      </c>
      <c r="O232" s="141">
        <f>'Пр 3 ведом'!P367</f>
        <v>30</v>
      </c>
      <c r="P232" s="338">
        <f t="shared" si="97"/>
        <v>1</v>
      </c>
    </row>
    <row r="233" spans="1:16" s="204" customFormat="1" ht="12.75" customHeight="1">
      <c r="A233" s="58" t="s">
        <v>598</v>
      </c>
      <c r="B233" s="59" t="s">
        <v>15</v>
      </c>
      <c r="C233" s="59" t="s">
        <v>56</v>
      </c>
      <c r="D233" s="55" t="s">
        <v>597</v>
      </c>
      <c r="E233" s="55"/>
      <c r="F233" s="141">
        <f aca="true" t="shared" si="105" ref="F233:K234">F234</f>
        <v>0</v>
      </c>
      <c r="G233" s="141">
        <f t="shared" si="105"/>
        <v>61.6</v>
      </c>
      <c r="H233" s="141">
        <f t="shared" si="105"/>
        <v>61.6</v>
      </c>
      <c r="I233" s="141">
        <f t="shared" si="105"/>
        <v>0</v>
      </c>
      <c r="J233" s="141">
        <f t="shared" si="105"/>
        <v>61.6</v>
      </c>
      <c r="K233" s="141">
        <f t="shared" si="105"/>
        <v>0</v>
      </c>
      <c r="L233" s="141">
        <f>'Пр 3 ведом'!M373</f>
        <v>61.6</v>
      </c>
      <c r="M233" s="141">
        <f>'Пр 3 ведом'!N373</f>
        <v>-25.3</v>
      </c>
      <c r="N233" s="141">
        <f>'Пр 3 ведом'!O373</f>
        <v>36.3</v>
      </c>
      <c r="O233" s="141">
        <f>'Пр 3 ведом'!P373</f>
        <v>36.3</v>
      </c>
      <c r="P233" s="338">
        <f t="shared" si="97"/>
        <v>1</v>
      </c>
    </row>
    <row r="234" spans="1:16" s="204" customFormat="1" ht="12.75" customHeight="1">
      <c r="A234" s="58" t="s">
        <v>136</v>
      </c>
      <c r="B234" s="59" t="s">
        <v>15</v>
      </c>
      <c r="C234" s="59" t="s">
        <v>56</v>
      </c>
      <c r="D234" s="55" t="s">
        <v>597</v>
      </c>
      <c r="E234" s="55">
        <v>800</v>
      </c>
      <c r="F234" s="141">
        <f t="shared" si="105"/>
        <v>0</v>
      </c>
      <c r="G234" s="141">
        <f t="shared" si="105"/>
        <v>61.6</v>
      </c>
      <c r="H234" s="120">
        <f t="shared" si="105"/>
        <v>61.6</v>
      </c>
      <c r="I234" s="120">
        <f t="shared" si="105"/>
        <v>0</v>
      </c>
      <c r="J234" s="120">
        <f t="shared" si="105"/>
        <v>61.6</v>
      </c>
      <c r="K234" s="120">
        <f t="shared" si="105"/>
        <v>0</v>
      </c>
      <c r="L234" s="141">
        <f>'Пр 3 ведом'!M374</f>
        <v>61.6</v>
      </c>
      <c r="M234" s="141">
        <f>'Пр 3 ведом'!N374</f>
        <v>-25.3</v>
      </c>
      <c r="N234" s="141">
        <f>'Пр 3 ведом'!O374</f>
        <v>36.3</v>
      </c>
      <c r="O234" s="141">
        <f>'Пр 3 ведом'!P374</f>
        <v>36.3</v>
      </c>
      <c r="P234" s="338">
        <f t="shared" si="97"/>
        <v>1</v>
      </c>
    </row>
    <row r="235" spans="1:16" s="204" customFormat="1" ht="33.75" customHeight="1">
      <c r="A235" s="128" t="s">
        <v>591</v>
      </c>
      <c r="B235" s="59" t="s">
        <v>15</v>
      </c>
      <c r="C235" s="59" t="s">
        <v>56</v>
      </c>
      <c r="D235" s="55" t="s">
        <v>597</v>
      </c>
      <c r="E235" s="55">
        <v>810</v>
      </c>
      <c r="F235" s="141">
        <f>'Пр 3 ведом'!G375</f>
        <v>0</v>
      </c>
      <c r="G235" s="141">
        <f>'Пр 3 ведом'!H375</f>
        <v>61.6</v>
      </c>
      <c r="H235" s="141">
        <f>'Пр 3 ведом'!I375</f>
        <v>61.6</v>
      </c>
      <c r="I235" s="141">
        <f>'Пр 3 ведом'!J375</f>
        <v>0</v>
      </c>
      <c r="J235" s="141">
        <f>'Пр 3 ведом'!K375</f>
        <v>61.6</v>
      </c>
      <c r="K235" s="141">
        <f>'Пр 3 ведом'!L375</f>
        <v>0</v>
      </c>
      <c r="L235" s="141">
        <f>'Пр 3 ведом'!M375</f>
        <v>61.6</v>
      </c>
      <c r="M235" s="141">
        <f>'Пр 3 ведом'!N375</f>
        <v>-25.3</v>
      </c>
      <c r="N235" s="141">
        <f>'Пр 3 ведом'!O375</f>
        <v>36.3</v>
      </c>
      <c r="O235" s="141">
        <f>'Пр 3 ведом'!P375</f>
        <v>36.3</v>
      </c>
      <c r="P235" s="338">
        <f t="shared" si="97"/>
        <v>1</v>
      </c>
    </row>
    <row r="236" spans="1:16" s="204" customFormat="1" ht="27" customHeight="1" hidden="1">
      <c r="A236" s="58" t="s">
        <v>471</v>
      </c>
      <c r="B236" s="123" t="s">
        <v>15</v>
      </c>
      <c r="C236" s="59" t="s">
        <v>56</v>
      </c>
      <c r="D236" s="55" t="s">
        <v>472</v>
      </c>
      <c r="E236" s="55"/>
      <c r="F236" s="141">
        <f>F237</f>
        <v>40</v>
      </c>
      <c r="G236" s="141">
        <f aca="true" t="shared" si="106" ref="G236:K239">G237</f>
        <v>0</v>
      </c>
      <c r="H236" s="141">
        <f t="shared" si="106"/>
        <v>40</v>
      </c>
      <c r="I236" s="141">
        <f t="shared" si="106"/>
        <v>0</v>
      </c>
      <c r="J236" s="141">
        <f t="shared" si="106"/>
        <v>40</v>
      </c>
      <c r="K236" s="141">
        <f t="shared" si="106"/>
        <v>0</v>
      </c>
      <c r="L236" s="141">
        <f>'Пр 3 ведом'!M368</f>
        <v>40</v>
      </c>
      <c r="M236" s="141">
        <f>'Пр 3 ведом'!N368</f>
        <v>-40</v>
      </c>
      <c r="N236" s="141">
        <f>'Пр 3 ведом'!O368</f>
        <v>0</v>
      </c>
      <c r="O236" s="141">
        <f>'Пр 3 ведом'!P368</f>
        <v>0</v>
      </c>
      <c r="P236" s="338" t="e">
        <f t="shared" si="97"/>
        <v>#DIV/0!</v>
      </c>
    </row>
    <row r="237" spans="1:16" s="204" customFormat="1" ht="22.5" customHeight="1" hidden="1">
      <c r="A237" s="58" t="s">
        <v>473</v>
      </c>
      <c r="B237" s="123" t="s">
        <v>15</v>
      </c>
      <c r="C237" s="59" t="s">
        <v>56</v>
      </c>
      <c r="D237" s="55" t="s">
        <v>474</v>
      </c>
      <c r="E237" s="55"/>
      <c r="F237" s="141">
        <f>F238</f>
        <v>40</v>
      </c>
      <c r="G237" s="141">
        <f t="shared" si="106"/>
        <v>0</v>
      </c>
      <c r="H237" s="141">
        <f t="shared" si="106"/>
        <v>40</v>
      </c>
      <c r="I237" s="141">
        <f t="shared" si="106"/>
        <v>0</v>
      </c>
      <c r="J237" s="141">
        <f t="shared" si="106"/>
        <v>40</v>
      </c>
      <c r="K237" s="141">
        <f t="shared" si="106"/>
        <v>0</v>
      </c>
      <c r="L237" s="141">
        <f>'Пр 3 ведом'!M369</f>
        <v>40</v>
      </c>
      <c r="M237" s="141">
        <f>'Пр 3 ведом'!N369</f>
        <v>-40</v>
      </c>
      <c r="N237" s="141">
        <f>'Пр 3 ведом'!O369</f>
        <v>0</v>
      </c>
      <c r="O237" s="141">
        <f>'Пр 3 ведом'!P369</f>
        <v>0</v>
      </c>
      <c r="P237" s="338" t="e">
        <f t="shared" si="97"/>
        <v>#DIV/0!</v>
      </c>
    </row>
    <row r="238" spans="1:16" s="204" customFormat="1" ht="22.5" customHeight="1" hidden="1">
      <c r="A238" s="58" t="s">
        <v>418</v>
      </c>
      <c r="B238" s="123" t="s">
        <v>15</v>
      </c>
      <c r="C238" s="59" t="s">
        <v>56</v>
      </c>
      <c r="D238" s="55" t="s">
        <v>474</v>
      </c>
      <c r="E238" s="55" t="s">
        <v>131</v>
      </c>
      <c r="F238" s="141">
        <f>F239</f>
        <v>40</v>
      </c>
      <c r="G238" s="141">
        <f t="shared" si="106"/>
        <v>0</v>
      </c>
      <c r="H238" s="141">
        <f t="shared" si="106"/>
        <v>40</v>
      </c>
      <c r="I238" s="141">
        <f t="shared" si="106"/>
        <v>0</v>
      </c>
      <c r="J238" s="141">
        <f t="shared" si="106"/>
        <v>40</v>
      </c>
      <c r="K238" s="141">
        <f t="shared" si="106"/>
        <v>0</v>
      </c>
      <c r="L238" s="141">
        <f>'Пр 3 ведом'!M370</f>
        <v>40</v>
      </c>
      <c r="M238" s="141">
        <f>'Пр 3 ведом'!N370</f>
        <v>-40</v>
      </c>
      <c r="N238" s="141">
        <f>'Пр 3 ведом'!O370</f>
        <v>0</v>
      </c>
      <c r="O238" s="141">
        <f>'Пр 3 ведом'!P370</f>
        <v>0</v>
      </c>
      <c r="P238" s="338" t="e">
        <f t="shared" si="97"/>
        <v>#DIV/0!</v>
      </c>
    </row>
    <row r="239" spans="1:16" s="204" customFormat="1" ht="22.5" customHeight="1" hidden="1">
      <c r="A239" s="128" t="s">
        <v>572</v>
      </c>
      <c r="B239" s="123" t="s">
        <v>15</v>
      </c>
      <c r="C239" s="59" t="s">
        <v>56</v>
      </c>
      <c r="D239" s="55" t="s">
        <v>474</v>
      </c>
      <c r="E239" s="55" t="s">
        <v>133</v>
      </c>
      <c r="F239" s="141">
        <f>F240</f>
        <v>40</v>
      </c>
      <c r="G239" s="141">
        <f t="shared" si="106"/>
        <v>0</v>
      </c>
      <c r="H239" s="141">
        <f t="shared" si="106"/>
        <v>40</v>
      </c>
      <c r="I239" s="141">
        <f t="shared" si="106"/>
        <v>0</v>
      </c>
      <c r="J239" s="141">
        <f t="shared" si="106"/>
        <v>40</v>
      </c>
      <c r="K239" s="141">
        <f t="shared" si="106"/>
        <v>0</v>
      </c>
      <c r="L239" s="141">
        <f>'Пр 3 ведом'!M371</f>
        <v>40</v>
      </c>
      <c r="M239" s="141">
        <f>'Пр 3 ведом'!N371</f>
        <v>-40</v>
      </c>
      <c r="N239" s="141">
        <f>'Пр 3 ведом'!O371</f>
        <v>0</v>
      </c>
      <c r="O239" s="141">
        <f>'Пр 3 ведом'!P371</f>
        <v>0</v>
      </c>
      <c r="P239" s="338" t="e">
        <f t="shared" si="97"/>
        <v>#DIV/0!</v>
      </c>
    </row>
    <row r="240" spans="1:16" s="204" customFormat="1" ht="22.5" customHeight="1" hidden="1">
      <c r="A240" s="128" t="s">
        <v>573</v>
      </c>
      <c r="B240" s="123" t="s">
        <v>15</v>
      </c>
      <c r="C240" s="59" t="s">
        <v>56</v>
      </c>
      <c r="D240" s="55" t="s">
        <v>474</v>
      </c>
      <c r="E240" s="55" t="s">
        <v>135</v>
      </c>
      <c r="F240" s="141">
        <f>'Пр 3 ведом'!G372</f>
        <v>40</v>
      </c>
      <c r="G240" s="141">
        <f>'Пр 3 ведом'!H372</f>
        <v>0</v>
      </c>
      <c r="H240" s="141">
        <f>'Пр 3 ведом'!I372</f>
        <v>40</v>
      </c>
      <c r="I240" s="141">
        <f>'Пр 3 ведом'!J372</f>
        <v>0</v>
      </c>
      <c r="J240" s="141">
        <f>'Пр 3 ведом'!K372</f>
        <v>40</v>
      </c>
      <c r="K240" s="141">
        <f>'Пр 3 ведом'!L372</f>
        <v>0</v>
      </c>
      <c r="L240" s="141">
        <f>'Пр 3 ведом'!M372</f>
        <v>40</v>
      </c>
      <c r="M240" s="141">
        <f>'Пр 3 ведом'!N372</f>
        <v>-40</v>
      </c>
      <c r="N240" s="141">
        <f>'Пр 3 ведом'!O372</f>
        <v>0</v>
      </c>
      <c r="O240" s="141">
        <f>'Пр 3 ведом'!P372</f>
        <v>0</v>
      </c>
      <c r="P240" s="338" t="e">
        <f t="shared" si="97"/>
        <v>#DIV/0!</v>
      </c>
    </row>
    <row r="241" spans="1:16" s="204" customFormat="1" ht="22.5" customHeight="1">
      <c r="A241" s="117" t="s">
        <v>501</v>
      </c>
      <c r="B241" s="123" t="s">
        <v>15</v>
      </c>
      <c r="C241" s="59" t="s">
        <v>56</v>
      </c>
      <c r="D241" s="55" t="s">
        <v>506</v>
      </c>
      <c r="E241" s="55" t="s">
        <v>10</v>
      </c>
      <c r="F241" s="56">
        <f aca="true" t="shared" si="107" ref="F241:K241">F244+F248</f>
        <v>492</v>
      </c>
      <c r="G241" s="56">
        <f t="shared" si="107"/>
        <v>0</v>
      </c>
      <c r="H241" s="56">
        <f t="shared" si="107"/>
        <v>492</v>
      </c>
      <c r="I241" s="56">
        <f t="shared" si="107"/>
        <v>0</v>
      </c>
      <c r="J241" s="56">
        <f t="shared" si="107"/>
        <v>492</v>
      </c>
      <c r="K241" s="56">
        <f t="shared" si="107"/>
        <v>0</v>
      </c>
      <c r="L241" s="56">
        <f>'Пр 3 ведом'!M554</f>
        <v>492</v>
      </c>
      <c r="M241" s="56">
        <f>'Пр 3 ведом'!N554</f>
        <v>-112.5</v>
      </c>
      <c r="N241" s="56">
        <f>'Пр 3 ведом'!O554</f>
        <v>379.5</v>
      </c>
      <c r="O241" s="56">
        <f>'Пр 3 ведом'!P554</f>
        <v>379.5</v>
      </c>
      <c r="P241" s="338">
        <f t="shared" si="97"/>
        <v>1</v>
      </c>
    </row>
    <row r="242" spans="1:16" s="204" customFormat="1" ht="25.5" customHeight="1">
      <c r="A242" s="169" t="s">
        <v>505</v>
      </c>
      <c r="B242" s="123" t="s">
        <v>15</v>
      </c>
      <c r="C242" s="59" t="s">
        <v>56</v>
      </c>
      <c r="D242" s="55" t="s">
        <v>507</v>
      </c>
      <c r="E242" s="55"/>
      <c r="F242" s="56">
        <f>F243</f>
        <v>100</v>
      </c>
      <c r="G242" s="56">
        <f aca="true" t="shared" si="108" ref="G242:K244">G243</f>
        <v>0</v>
      </c>
      <c r="H242" s="56">
        <f t="shared" si="108"/>
        <v>100</v>
      </c>
      <c r="I242" s="56">
        <f t="shared" si="108"/>
        <v>0</v>
      </c>
      <c r="J242" s="56">
        <f t="shared" si="108"/>
        <v>100</v>
      </c>
      <c r="K242" s="56">
        <f t="shared" si="108"/>
        <v>0</v>
      </c>
      <c r="L242" s="56">
        <f>'Пр 3 ведом'!M555</f>
        <v>100</v>
      </c>
      <c r="M242" s="56">
        <f>'Пр 3 ведом'!N555</f>
        <v>-50.5</v>
      </c>
      <c r="N242" s="56">
        <f>'Пр 3 ведом'!O555</f>
        <v>49.5</v>
      </c>
      <c r="O242" s="56">
        <f>'Пр 3 ведом'!P555</f>
        <v>49.5</v>
      </c>
      <c r="P242" s="338">
        <f t="shared" si="97"/>
        <v>1</v>
      </c>
    </row>
    <row r="243" spans="1:16" s="204" customFormat="1" ht="19.5" customHeight="1">
      <c r="A243" s="174" t="s">
        <v>502</v>
      </c>
      <c r="B243" s="123" t="s">
        <v>15</v>
      </c>
      <c r="C243" s="59" t="s">
        <v>56</v>
      </c>
      <c r="D243" s="55" t="s">
        <v>508</v>
      </c>
      <c r="E243" s="55"/>
      <c r="F243" s="56">
        <f>F244</f>
        <v>100</v>
      </c>
      <c r="G243" s="56">
        <f t="shared" si="108"/>
        <v>0</v>
      </c>
      <c r="H243" s="56">
        <f t="shared" si="108"/>
        <v>100</v>
      </c>
      <c r="I243" s="56">
        <f t="shared" si="108"/>
        <v>0</v>
      </c>
      <c r="J243" s="56">
        <f t="shared" si="108"/>
        <v>100</v>
      </c>
      <c r="K243" s="56">
        <f t="shared" si="108"/>
        <v>0</v>
      </c>
      <c r="L243" s="56">
        <f>'Пр 3 ведом'!M556</f>
        <v>100</v>
      </c>
      <c r="M243" s="56">
        <f>'Пр 3 ведом'!N556</f>
        <v>-50.5</v>
      </c>
      <c r="N243" s="56">
        <f>'Пр 3 ведом'!O556</f>
        <v>49.5</v>
      </c>
      <c r="O243" s="56">
        <f>'Пр 3 ведом'!P556</f>
        <v>49.5</v>
      </c>
      <c r="P243" s="338">
        <f t="shared" si="97"/>
        <v>1</v>
      </c>
    </row>
    <row r="244" spans="1:16" s="204" customFormat="1" ht="19.5" customHeight="1">
      <c r="A244" s="58" t="s">
        <v>418</v>
      </c>
      <c r="B244" s="123" t="s">
        <v>15</v>
      </c>
      <c r="C244" s="59" t="s">
        <v>56</v>
      </c>
      <c r="D244" s="55" t="s">
        <v>508</v>
      </c>
      <c r="E244" s="55" t="s">
        <v>131</v>
      </c>
      <c r="F244" s="56">
        <f>F245</f>
        <v>100</v>
      </c>
      <c r="G244" s="56">
        <f t="shared" si="108"/>
        <v>0</v>
      </c>
      <c r="H244" s="56">
        <f t="shared" si="108"/>
        <v>100</v>
      </c>
      <c r="I244" s="56">
        <f t="shared" si="108"/>
        <v>0</v>
      </c>
      <c r="J244" s="56">
        <f t="shared" si="108"/>
        <v>100</v>
      </c>
      <c r="K244" s="56">
        <f t="shared" si="108"/>
        <v>0</v>
      </c>
      <c r="L244" s="56">
        <f>'Пр 3 ведом'!M557</f>
        <v>100</v>
      </c>
      <c r="M244" s="56">
        <f>'Пр 3 ведом'!N557</f>
        <v>-50.5</v>
      </c>
      <c r="N244" s="56">
        <f>'Пр 3 ведом'!O557</f>
        <v>49.5</v>
      </c>
      <c r="O244" s="56">
        <f>'Пр 3 ведом'!P557</f>
        <v>49.5</v>
      </c>
      <c r="P244" s="338">
        <f t="shared" si="97"/>
        <v>1</v>
      </c>
    </row>
    <row r="245" spans="1:16" s="204" customFormat="1" ht="23.25" customHeight="1">
      <c r="A245" s="128" t="s">
        <v>572</v>
      </c>
      <c r="B245" s="123" t="s">
        <v>15</v>
      </c>
      <c r="C245" s="59" t="s">
        <v>56</v>
      </c>
      <c r="D245" s="55" t="s">
        <v>508</v>
      </c>
      <c r="E245" s="55" t="s">
        <v>133</v>
      </c>
      <c r="F245" s="56">
        <f aca="true" t="shared" si="109" ref="F245:K245">F247</f>
        <v>100</v>
      </c>
      <c r="G245" s="56">
        <f t="shared" si="109"/>
        <v>0</v>
      </c>
      <c r="H245" s="56">
        <f t="shared" si="109"/>
        <v>100</v>
      </c>
      <c r="I245" s="56">
        <f t="shared" si="109"/>
        <v>0</v>
      </c>
      <c r="J245" s="56">
        <f t="shared" si="109"/>
        <v>100</v>
      </c>
      <c r="K245" s="56">
        <f t="shared" si="109"/>
        <v>0</v>
      </c>
      <c r="L245" s="56">
        <f>'Пр 3 ведом'!M558</f>
        <v>100</v>
      </c>
      <c r="M245" s="56">
        <f>'Пр 3 ведом'!N558</f>
        <v>-50.5</v>
      </c>
      <c r="N245" s="56">
        <f>'Пр 3 ведом'!O558</f>
        <v>49.5</v>
      </c>
      <c r="O245" s="56">
        <f>'Пр 3 ведом'!P558</f>
        <v>49.5</v>
      </c>
      <c r="P245" s="338">
        <f t="shared" si="97"/>
        <v>1</v>
      </c>
    </row>
    <row r="246" spans="1:16" s="204" customFormat="1" ht="23.25" customHeight="1">
      <c r="A246" s="128" t="s">
        <v>587</v>
      </c>
      <c r="B246" s="59" t="s">
        <v>15</v>
      </c>
      <c r="C246" s="59" t="s">
        <v>56</v>
      </c>
      <c r="D246" s="55" t="s">
        <v>508</v>
      </c>
      <c r="E246" s="55">
        <v>242</v>
      </c>
      <c r="F246" s="56"/>
      <c r="G246" s="56"/>
      <c r="H246" s="56"/>
      <c r="I246" s="56"/>
      <c r="J246" s="56"/>
      <c r="K246" s="56"/>
      <c r="L246" s="56">
        <f>'Пр 3 ведом'!M559</f>
        <v>0</v>
      </c>
      <c r="M246" s="56">
        <f>'Пр 3 ведом'!N559</f>
        <v>39.5</v>
      </c>
      <c r="N246" s="56">
        <f>'Пр 3 ведом'!O559</f>
        <v>39.5</v>
      </c>
      <c r="O246" s="56">
        <f>'Пр 3 ведом'!P559</f>
        <v>39.5</v>
      </c>
      <c r="P246" s="338">
        <f t="shared" si="97"/>
        <v>1</v>
      </c>
    </row>
    <row r="247" spans="1:16" s="204" customFormat="1" ht="23.25" customHeight="1">
      <c r="A247" s="128" t="s">
        <v>573</v>
      </c>
      <c r="B247" s="123" t="s">
        <v>15</v>
      </c>
      <c r="C247" s="59" t="s">
        <v>56</v>
      </c>
      <c r="D247" s="55" t="s">
        <v>508</v>
      </c>
      <c r="E247" s="55" t="s">
        <v>135</v>
      </c>
      <c r="F247" s="56">
        <f>'Пр 3 ведом'!G560</f>
        <v>100</v>
      </c>
      <c r="G247" s="56">
        <f>'Пр 3 ведом'!H560</f>
        <v>0</v>
      </c>
      <c r="H247" s="56">
        <f>'Пр 3 ведом'!I560</f>
        <v>100</v>
      </c>
      <c r="I247" s="56">
        <f>'Пр 3 ведом'!J560</f>
        <v>0</v>
      </c>
      <c r="J247" s="56">
        <f>'Пр 3 ведом'!K560</f>
        <v>100</v>
      </c>
      <c r="K247" s="56">
        <f>'Пр 3 ведом'!L560</f>
        <v>0</v>
      </c>
      <c r="L247" s="56">
        <f>'Пр 3 ведом'!M560</f>
        <v>100</v>
      </c>
      <c r="M247" s="56">
        <f>'Пр 3 ведом'!N560</f>
        <v>-90</v>
      </c>
      <c r="N247" s="56">
        <f>'Пр 3 ведом'!O560</f>
        <v>10</v>
      </c>
      <c r="O247" s="56">
        <f>'Пр 3 ведом'!P560</f>
        <v>10</v>
      </c>
      <c r="P247" s="338">
        <f t="shared" si="97"/>
        <v>1</v>
      </c>
    </row>
    <row r="248" spans="1:16" s="204" customFormat="1" ht="25.5" customHeight="1">
      <c r="A248" s="117" t="s">
        <v>504</v>
      </c>
      <c r="B248" s="123" t="s">
        <v>15</v>
      </c>
      <c r="C248" s="59" t="s">
        <v>56</v>
      </c>
      <c r="D248" s="55" t="s">
        <v>509</v>
      </c>
      <c r="E248" s="55"/>
      <c r="F248" s="56">
        <f>F249</f>
        <v>392</v>
      </c>
      <c r="G248" s="56">
        <f aca="true" t="shared" si="110" ref="G248:K251">G249</f>
        <v>0</v>
      </c>
      <c r="H248" s="56">
        <f>H249</f>
        <v>392</v>
      </c>
      <c r="I248" s="56">
        <f>I249</f>
        <v>0</v>
      </c>
      <c r="J248" s="56">
        <f>J249</f>
        <v>392</v>
      </c>
      <c r="K248" s="56">
        <f>K249</f>
        <v>0</v>
      </c>
      <c r="L248" s="56">
        <f>'Пр 3 ведом'!M561</f>
        <v>392</v>
      </c>
      <c r="M248" s="56">
        <f>'Пр 3 ведом'!N561</f>
        <v>-62</v>
      </c>
      <c r="N248" s="56">
        <f>'Пр 3 ведом'!O561</f>
        <v>330</v>
      </c>
      <c r="O248" s="56">
        <f>'Пр 3 ведом'!P561</f>
        <v>330</v>
      </c>
      <c r="P248" s="338">
        <f t="shared" si="97"/>
        <v>1</v>
      </c>
    </row>
    <row r="249" spans="1:16" s="204" customFormat="1" ht="45" customHeight="1">
      <c r="A249" s="117" t="s">
        <v>503</v>
      </c>
      <c r="B249" s="123" t="s">
        <v>15</v>
      </c>
      <c r="C249" s="59" t="s">
        <v>56</v>
      </c>
      <c r="D249" s="55" t="s">
        <v>510</v>
      </c>
      <c r="E249" s="55"/>
      <c r="F249" s="56">
        <f aca="true" t="shared" si="111" ref="F249:K249">F250+F253</f>
        <v>392</v>
      </c>
      <c r="G249" s="56">
        <f t="shared" si="111"/>
        <v>0</v>
      </c>
      <c r="H249" s="56">
        <f t="shared" si="111"/>
        <v>392</v>
      </c>
      <c r="I249" s="56">
        <f t="shared" si="111"/>
        <v>0</v>
      </c>
      <c r="J249" s="56">
        <f t="shared" si="111"/>
        <v>392</v>
      </c>
      <c r="K249" s="56">
        <f t="shared" si="111"/>
        <v>0</v>
      </c>
      <c r="L249" s="56">
        <f>'Пр 3 ведом'!M562</f>
        <v>392</v>
      </c>
      <c r="M249" s="56">
        <f>'Пр 3 ведом'!N562</f>
        <v>-62</v>
      </c>
      <c r="N249" s="56">
        <f>'Пр 3 ведом'!O562</f>
        <v>330</v>
      </c>
      <c r="O249" s="56">
        <f>'Пр 3 ведом'!P562</f>
        <v>330</v>
      </c>
      <c r="P249" s="338">
        <f t="shared" si="97"/>
        <v>1</v>
      </c>
    </row>
    <row r="250" spans="1:16" s="204" customFormat="1" ht="25.5" customHeight="1">
      <c r="A250" s="58" t="s">
        <v>418</v>
      </c>
      <c r="B250" s="123" t="s">
        <v>15</v>
      </c>
      <c r="C250" s="59" t="s">
        <v>56</v>
      </c>
      <c r="D250" s="55" t="s">
        <v>510</v>
      </c>
      <c r="E250" s="55" t="s">
        <v>131</v>
      </c>
      <c r="F250" s="56">
        <f>F251</f>
        <v>392</v>
      </c>
      <c r="G250" s="56">
        <f t="shared" si="110"/>
        <v>-300</v>
      </c>
      <c r="H250" s="56">
        <f t="shared" si="110"/>
        <v>92</v>
      </c>
      <c r="I250" s="56">
        <f t="shared" si="110"/>
        <v>0</v>
      </c>
      <c r="J250" s="56">
        <f t="shared" si="110"/>
        <v>92</v>
      </c>
      <c r="K250" s="56">
        <f t="shared" si="110"/>
        <v>0</v>
      </c>
      <c r="L250" s="56">
        <f>'Пр 3 ведом'!M563</f>
        <v>92</v>
      </c>
      <c r="M250" s="56">
        <f>'Пр 3 ведом'!N563</f>
        <v>-62</v>
      </c>
      <c r="N250" s="56">
        <f>'Пр 3 ведом'!O563</f>
        <v>30</v>
      </c>
      <c r="O250" s="56">
        <f>'Пр 3 ведом'!P563</f>
        <v>30</v>
      </c>
      <c r="P250" s="338">
        <f t="shared" si="97"/>
        <v>1</v>
      </c>
    </row>
    <row r="251" spans="1:16" s="204" customFormat="1" ht="21.75" customHeight="1">
      <c r="A251" s="128" t="s">
        <v>572</v>
      </c>
      <c r="B251" s="123" t="s">
        <v>15</v>
      </c>
      <c r="C251" s="59" t="s">
        <v>56</v>
      </c>
      <c r="D251" s="55" t="s">
        <v>510</v>
      </c>
      <c r="E251" s="55" t="s">
        <v>133</v>
      </c>
      <c r="F251" s="56">
        <f>F252</f>
        <v>392</v>
      </c>
      <c r="G251" s="56">
        <f t="shared" si="110"/>
        <v>-300</v>
      </c>
      <c r="H251" s="56">
        <f t="shared" si="110"/>
        <v>92</v>
      </c>
      <c r="I251" s="56">
        <f t="shared" si="110"/>
        <v>0</v>
      </c>
      <c r="J251" s="56">
        <f t="shared" si="110"/>
        <v>92</v>
      </c>
      <c r="K251" s="56">
        <f t="shared" si="110"/>
        <v>0</v>
      </c>
      <c r="L251" s="56">
        <f>'Пр 3 ведом'!M564</f>
        <v>92</v>
      </c>
      <c r="M251" s="56">
        <f>'Пр 3 ведом'!N564</f>
        <v>-62</v>
      </c>
      <c r="N251" s="56">
        <f>'Пр 3 ведом'!O564</f>
        <v>30</v>
      </c>
      <c r="O251" s="56">
        <f>'Пр 3 ведом'!P564</f>
        <v>30</v>
      </c>
      <c r="P251" s="338">
        <f t="shared" si="97"/>
        <v>1</v>
      </c>
    </row>
    <row r="252" spans="1:16" s="204" customFormat="1" ht="23.25" customHeight="1">
      <c r="A252" s="128" t="s">
        <v>573</v>
      </c>
      <c r="B252" s="123" t="s">
        <v>15</v>
      </c>
      <c r="C252" s="59" t="s">
        <v>56</v>
      </c>
      <c r="D252" s="55" t="s">
        <v>510</v>
      </c>
      <c r="E252" s="55" t="s">
        <v>135</v>
      </c>
      <c r="F252" s="56">
        <f>'Пр 3 ведом'!G565</f>
        <v>392</v>
      </c>
      <c r="G252" s="56">
        <f>'Пр 3 ведом'!H565</f>
        <v>-300</v>
      </c>
      <c r="H252" s="56">
        <f>'Пр 3 ведом'!I565</f>
        <v>92</v>
      </c>
      <c r="I252" s="56">
        <f>'Пр 3 ведом'!J565</f>
        <v>0</v>
      </c>
      <c r="J252" s="56">
        <f>'Пр 3 ведом'!K565</f>
        <v>92</v>
      </c>
      <c r="K252" s="56">
        <f>'Пр 3 ведом'!L565</f>
        <v>0</v>
      </c>
      <c r="L252" s="56">
        <f>'Пр 3 ведом'!M565</f>
        <v>92</v>
      </c>
      <c r="M252" s="56">
        <f>'Пр 3 ведом'!N565</f>
        <v>-62</v>
      </c>
      <c r="N252" s="56">
        <f>'Пр 3 ведом'!O565</f>
        <v>30</v>
      </c>
      <c r="O252" s="56">
        <f>'Пр 3 ведом'!P565</f>
        <v>30</v>
      </c>
      <c r="P252" s="338">
        <f t="shared" si="97"/>
        <v>1</v>
      </c>
    </row>
    <row r="253" spans="1:16" s="204" customFormat="1" ht="12.75" customHeight="1">
      <c r="A253" s="58" t="s">
        <v>136</v>
      </c>
      <c r="B253" s="59" t="s">
        <v>15</v>
      </c>
      <c r="C253" s="59" t="s">
        <v>56</v>
      </c>
      <c r="D253" s="55" t="s">
        <v>510</v>
      </c>
      <c r="E253" s="55">
        <v>800</v>
      </c>
      <c r="F253" s="141">
        <f aca="true" t="shared" si="112" ref="F253:K253">F254</f>
        <v>0</v>
      </c>
      <c r="G253" s="141">
        <f t="shared" si="112"/>
        <v>300</v>
      </c>
      <c r="H253" s="120">
        <f t="shared" si="112"/>
        <v>300</v>
      </c>
      <c r="I253" s="120">
        <f t="shared" si="112"/>
        <v>0</v>
      </c>
      <c r="J253" s="120">
        <f t="shared" si="112"/>
        <v>300</v>
      </c>
      <c r="K253" s="120">
        <f t="shared" si="112"/>
        <v>0</v>
      </c>
      <c r="L253" s="141">
        <f>'Пр 3 ведом'!M566</f>
        <v>300</v>
      </c>
      <c r="M253" s="141">
        <f>'Пр 3 ведом'!N566</f>
        <v>0</v>
      </c>
      <c r="N253" s="141">
        <f>'Пр 3 ведом'!O566</f>
        <v>300</v>
      </c>
      <c r="O253" s="141">
        <f>'Пр 3 ведом'!P566</f>
        <v>300</v>
      </c>
      <c r="P253" s="338">
        <f t="shared" si="97"/>
        <v>1</v>
      </c>
    </row>
    <row r="254" spans="1:16" s="204" customFormat="1" ht="33.75" customHeight="1">
      <c r="A254" s="128" t="s">
        <v>591</v>
      </c>
      <c r="B254" s="59" t="s">
        <v>15</v>
      </c>
      <c r="C254" s="59" t="s">
        <v>56</v>
      </c>
      <c r="D254" s="55" t="s">
        <v>510</v>
      </c>
      <c r="E254" s="55">
        <v>810</v>
      </c>
      <c r="F254" s="141">
        <f>'Пр 3 ведом'!G567</f>
        <v>0</v>
      </c>
      <c r="G254" s="141">
        <f>'Пр 3 ведом'!H567</f>
        <v>300</v>
      </c>
      <c r="H254" s="141">
        <f>'Пр 3 ведом'!I567</f>
        <v>300</v>
      </c>
      <c r="I254" s="141">
        <f>'Пр 3 ведом'!J567</f>
        <v>0</v>
      </c>
      <c r="J254" s="141">
        <f>'Пр 3 ведом'!K567</f>
        <v>300</v>
      </c>
      <c r="K254" s="141">
        <f>'Пр 3 ведом'!L567</f>
        <v>0</v>
      </c>
      <c r="L254" s="141">
        <f>'Пр 3 ведом'!M567</f>
        <v>300</v>
      </c>
      <c r="M254" s="141">
        <f>'Пр 3 ведом'!N567</f>
        <v>0</v>
      </c>
      <c r="N254" s="141">
        <f>'Пр 3 ведом'!O567</f>
        <v>300</v>
      </c>
      <c r="O254" s="141">
        <f>'Пр 3 ведом'!P567</f>
        <v>300</v>
      </c>
      <c r="P254" s="338">
        <f t="shared" si="97"/>
        <v>1</v>
      </c>
    </row>
    <row r="255" spans="1:16" s="204" customFormat="1" ht="38.25" customHeight="1">
      <c r="A255" s="58" t="s">
        <v>488</v>
      </c>
      <c r="B255" s="200" t="s">
        <v>15</v>
      </c>
      <c r="C255" s="59" t="s">
        <v>56</v>
      </c>
      <c r="D255" s="86" t="s">
        <v>487</v>
      </c>
      <c r="E255" s="86"/>
      <c r="F255" s="119">
        <f aca="true" t="shared" si="113" ref="F255:K255">F256+F261</f>
        <v>100</v>
      </c>
      <c r="G255" s="119">
        <f t="shared" si="113"/>
        <v>0</v>
      </c>
      <c r="H255" s="119">
        <f t="shared" si="113"/>
        <v>100</v>
      </c>
      <c r="I255" s="119">
        <f t="shared" si="113"/>
        <v>0</v>
      </c>
      <c r="J255" s="119">
        <f t="shared" si="113"/>
        <v>100</v>
      </c>
      <c r="K255" s="119">
        <f t="shared" si="113"/>
        <v>0</v>
      </c>
      <c r="L255" s="140">
        <f>'Пр 3 ведом'!M568</f>
        <v>100</v>
      </c>
      <c r="M255" s="140">
        <f>'Пр 3 ведом'!N568</f>
        <v>8.5</v>
      </c>
      <c r="N255" s="140">
        <f>'Пр 3 ведом'!O568</f>
        <v>108.5</v>
      </c>
      <c r="O255" s="140">
        <f>'Пр 3 ведом'!P568</f>
        <v>108.5</v>
      </c>
      <c r="P255" s="338">
        <f t="shared" si="97"/>
        <v>1</v>
      </c>
    </row>
    <row r="256" spans="1:16" s="204" customFormat="1" ht="38.25" customHeight="1">
      <c r="A256" s="58" t="s">
        <v>488</v>
      </c>
      <c r="B256" s="123" t="s">
        <v>15</v>
      </c>
      <c r="C256" s="59" t="s">
        <v>56</v>
      </c>
      <c r="D256" s="55" t="s">
        <v>489</v>
      </c>
      <c r="E256" s="55" t="s">
        <v>10</v>
      </c>
      <c r="F256" s="141">
        <f>F257</f>
        <v>35</v>
      </c>
      <c r="G256" s="141">
        <f aca="true" t="shared" si="114" ref="G256:K257">G257</f>
        <v>0</v>
      </c>
      <c r="H256" s="141">
        <f t="shared" si="114"/>
        <v>35</v>
      </c>
      <c r="I256" s="141">
        <f t="shared" si="114"/>
        <v>0</v>
      </c>
      <c r="J256" s="141">
        <f t="shared" si="114"/>
        <v>35</v>
      </c>
      <c r="K256" s="141">
        <f t="shared" si="114"/>
        <v>0</v>
      </c>
      <c r="L256" s="141">
        <f>'Пр 3 ведом'!M569</f>
        <v>35</v>
      </c>
      <c r="M256" s="141">
        <f>'Пр 3 ведом'!N569</f>
        <v>-2.2</v>
      </c>
      <c r="N256" s="141">
        <f>'Пр 3 ведом'!O569</f>
        <v>32.800000000000004</v>
      </c>
      <c r="O256" s="141">
        <f>'Пр 3 ведом'!P569</f>
        <v>32.800000000000004</v>
      </c>
      <c r="P256" s="338">
        <f t="shared" si="97"/>
        <v>1</v>
      </c>
    </row>
    <row r="257" spans="1:16" s="204" customFormat="1" ht="23.25" customHeight="1">
      <c r="A257" s="58" t="s">
        <v>418</v>
      </c>
      <c r="B257" s="123" t="s">
        <v>15</v>
      </c>
      <c r="C257" s="59" t="s">
        <v>56</v>
      </c>
      <c r="D257" s="55" t="s">
        <v>489</v>
      </c>
      <c r="E257" s="55" t="s">
        <v>131</v>
      </c>
      <c r="F257" s="141">
        <f>F258</f>
        <v>35</v>
      </c>
      <c r="G257" s="141">
        <f t="shared" si="114"/>
        <v>0</v>
      </c>
      <c r="H257" s="141">
        <f t="shared" si="114"/>
        <v>35</v>
      </c>
      <c r="I257" s="141">
        <f t="shared" si="114"/>
        <v>0</v>
      </c>
      <c r="J257" s="141">
        <f t="shared" si="114"/>
        <v>35</v>
      </c>
      <c r="K257" s="141">
        <f t="shared" si="114"/>
        <v>0</v>
      </c>
      <c r="L257" s="141">
        <f>'Пр 3 ведом'!M570</f>
        <v>35</v>
      </c>
      <c r="M257" s="141">
        <f>'Пр 3 ведом'!N570</f>
        <v>-2.2</v>
      </c>
      <c r="N257" s="141">
        <f>'Пр 3 ведом'!O570</f>
        <v>32.800000000000004</v>
      </c>
      <c r="O257" s="141">
        <f>'Пр 3 ведом'!P570</f>
        <v>32.800000000000004</v>
      </c>
      <c r="P257" s="338">
        <f t="shared" si="97"/>
        <v>1</v>
      </c>
    </row>
    <row r="258" spans="1:16" s="204" customFormat="1" ht="23.25" customHeight="1">
      <c r="A258" s="128" t="s">
        <v>572</v>
      </c>
      <c r="B258" s="123" t="s">
        <v>15</v>
      </c>
      <c r="C258" s="59" t="s">
        <v>56</v>
      </c>
      <c r="D258" s="55" t="s">
        <v>489</v>
      </c>
      <c r="E258" s="55" t="s">
        <v>133</v>
      </c>
      <c r="F258" s="141">
        <f aca="true" t="shared" si="115" ref="F258:K258">F260</f>
        <v>35</v>
      </c>
      <c r="G258" s="141">
        <f t="shared" si="115"/>
        <v>0</v>
      </c>
      <c r="H258" s="141">
        <f t="shared" si="115"/>
        <v>35</v>
      </c>
      <c r="I258" s="141">
        <f t="shared" si="115"/>
        <v>0</v>
      </c>
      <c r="J258" s="141">
        <f t="shared" si="115"/>
        <v>35</v>
      </c>
      <c r="K258" s="141">
        <f t="shared" si="115"/>
        <v>0</v>
      </c>
      <c r="L258" s="141">
        <f>'Пр 3 ведом'!M571</f>
        <v>35</v>
      </c>
      <c r="M258" s="141">
        <f>'Пр 3 ведом'!N571</f>
        <v>-2.2</v>
      </c>
      <c r="N258" s="141">
        <f>'Пр 3 ведом'!O571</f>
        <v>32.800000000000004</v>
      </c>
      <c r="O258" s="141">
        <f>'Пр 3 ведом'!P571</f>
        <v>32.800000000000004</v>
      </c>
      <c r="P258" s="338">
        <f t="shared" si="97"/>
        <v>1</v>
      </c>
    </row>
    <row r="259" spans="1:16" s="204" customFormat="1" ht="23.25" customHeight="1">
      <c r="A259" s="128" t="s">
        <v>587</v>
      </c>
      <c r="B259" s="59" t="s">
        <v>15</v>
      </c>
      <c r="C259" s="59" t="s">
        <v>56</v>
      </c>
      <c r="D259" s="55" t="s">
        <v>489</v>
      </c>
      <c r="E259" s="55">
        <v>242</v>
      </c>
      <c r="F259" s="141"/>
      <c r="G259" s="141"/>
      <c r="H259" s="141"/>
      <c r="I259" s="141"/>
      <c r="J259" s="141"/>
      <c r="K259" s="141"/>
      <c r="L259" s="141">
        <f>'Пр 3 ведом'!M572</f>
        <v>0</v>
      </c>
      <c r="M259" s="141">
        <f>'Пр 3 ведом'!N572</f>
        <v>3.7</v>
      </c>
      <c r="N259" s="141">
        <f>'Пр 3 ведом'!O572</f>
        <v>3.7</v>
      </c>
      <c r="O259" s="141">
        <f>'Пр 3 ведом'!P572</f>
        <v>3.7</v>
      </c>
      <c r="P259" s="338">
        <f t="shared" si="97"/>
        <v>1</v>
      </c>
    </row>
    <row r="260" spans="1:16" s="204" customFormat="1" ht="23.25" customHeight="1">
      <c r="A260" s="128" t="s">
        <v>573</v>
      </c>
      <c r="B260" s="123" t="s">
        <v>15</v>
      </c>
      <c r="C260" s="59" t="s">
        <v>56</v>
      </c>
      <c r="D260" s="55" t="s">
        <v>489</v>
      </c>
      <c r="E260" s="55" t="s">
        <v>135</v>
      </c>
      <c r="F260" s="141">
        <f>'Пр 3 ведом'!G573</f>
        <v>35</v>
      </c>
      <c r="G260" s="141">
        <f>'Пр 3 ведом'!H573</f>
        <v>0</v>
      </c>
      <c r="H260" s="141">
        <f>'Пр 3 ведом'!I573</f>
        <v>35</v>
      </c>
      <c r="I260" s="141">
        <f>'Пр 3 ведом'!J573</f>
        <v>0</v>
      </c>
      <c r="J260" s="141">
        <f>'Пр 3 ведом'!K573</f>
        <v>35</v>
      </c>
      <c r="K260" s="141">
        <f>'Пр 3 ведом'!L573</f>
        <v>0</v>
      </c>
      <c r="L260" s="141">
        <f>'Пр 3 ведом'!M573</f>
        <v>35</v>
      </c>
      <c r="M260" s="141">
        <f>'Пр 3 ведом'!N573</f>
        <v>-5.9</v>
      </c>
      <c r="N260" s="141">
        <f>'Пр 3 ведом'!O573</f>
        <v>29.1</v>
      </c>
      <c r="O260" s="141">
        <f>'Пр 3 ведом'!P573</f>
        <v>29.1</v>
      </c>
      <c r="P260" s="338">
        <f t="shared" si="97"/>
        <v>1</v>
      </c>
    </row>
    <row r="261" spans="1:16" s="204" customFormat="1" ht="22.5" customHeight="1">
      <c r="A261" s="58" t="s">
        <v>491</v>
      </c>
      <c r="B261" s="123" t="s">
        <v>15</v>
      </c>
      <c r="C261" s="59" t="s">
        <v>56</v>
      </c>
      <c r="D261" s="55" t="s">
        <v>490</v>
      </c>
      <c r="E261" s="55" t="s">
        <v>10</v>
      </c>
      <c r="F261" s="141">
        <f>F262</f>
        <v>65</v>
      </c>
      <c r="G261" s="141">
        <f aca="true" t="shared" si="116" ref="G261:K262">G262</f>
        <v>0</v>
      </c>
      <c r="H261" s="141">
        <f t="shared" si="116"/>
        <v>65</v>
      </c>
      <c r="I261" s="141">
        <f t="shared" si="116"/>
        <v>0</v>
      </c>
      <c r="J261" s="141">
        <f t="shared" si="116"/>
        <v>65</v>
      </c>
      <c r="K261" s="141">
        <f t="shared" si="116"/>
        <v>0</v>
      </c>
      <c r="L261" s="141">
        <f>'Пр 3 ведом'!M574</f>
        <v>65</v>
      </c>
      <c r="M261" s="141">
        <f>'Пр 3 ведом'!N574</f>
        <v>10.7</v>
      </c>
      <c r="N261" s="141">
        <f>'Пр 3 ведом'!O574</f>
        <v>75.7</v>
      </c>
      <c r="O261" s="141">
        <f>'Пр 3 ведом'!P574</f>
        <v>75.7</v>
      </c>
      <c r="P261" s="338">
        <f t="shared" si="97"/>
        <v>1</v>
      </c>
    </row>
    <row r="262" spans="1:16" s="204" customFormat="1" ht="22.5" customHeight="1">
      <c r="A262" s="58" t="s">
        <v>418</v>
      </c>
      <c r="B262" s="123" t="s">
        <v>15</v>
      </c>
      <c r="C262" s="59" t="s">
        <v>56</v>
      </c>
      <c r="D262" s="55" t="s">
        <v>490</v>
      </c>
      <c r="E262" s="55" t="s">
        <v>131</v>
      </c>
      <c r="F262" s="141">
        <f>F263</f>
        <v>65</v>
      </c>
      <c r="G262" s="141">
        <f t="shared" si="116"/>
        <v>0</v>
      </c>
      <c r="H262" s="141">
        <f t="shared" si="116"/>
        <v>65</v>
      </c>
      <c r="I262" s="141">
        <f t="shared" si="116"/>
        <v>0</v>
      </c>
      <c r="J262" s="141">
        <f t="shared" si="116"/>
        <v>65</v>
      </c>
      <c r="K262" s="141">
        <f t="shared" si="116"/>
        <v>0</v>
      </c>
      <c r="L262" s="141">
        <f>'Пр 3 ведом'!M575</f>
        <v>65</v>
      </c>
      <c r="M262" s="141">
        <f>'Пр 3 ведом'!N575</f>
        <v>10.7</v>
      </c>
      <c r="N262" s="141">
        <f>'Пр 3 ведом'!O575</f>
        <v>75.7</v>
      </c>
      <c r="O262" s="141">
        <f>'Пр 3 ведом'!P575</f>
        <v>75.7</v>
      </c>
      <c r="P262" s="338">
        <f t="shared" si="97"/>
        <v>1</v>
      </c>
    </row>
    <row r="263" spans="1:16" s="204" customFormat="1" ht="22.5" customHeight="1">
      <c r="A263" s="128" t="s">
        <v>572</v>
      </c>
      <c r="B263" s="123" t="s">
        <v>15</v>
      </c>
      <c r="C263" s="59" t="s">
        <v>56</v>
      </c>
      <c r="D263" s="55" t="s">
        <v>490</v>
      </c>
      <c r="E263" s="55" t="s">
        <v>133</v>
      </c>
      <c r="F263" s="141">
        <f aca="true" t="shared" si="117" ref="F263:K263">F265</f>
        <v>65</v>
      </c>
      <c r="G263" s="141">
        <f t="shared" si="117"/>
        <v>0</v>
      </c>
      <c r="H263" s="141">
        <f t="shared" si="117"/>
        <v>65</v>
      </c>
      <c r="I263" s="141">
        <f t="shared" si="117"/>
        <v>0</v>
      </c>
      <c r="J263" s="141">
        <f t="shared" si="117"/>
        <v>65</v>
      </c>
      <c r="K263" s="141">
        <f t="shared" si="117"/>
        <v>0</v>
      </c>
      <c r="L263" s="141">
        <f>'Пр 3 ведом'!M576</f>
        <v>65</v>
      </c>
      <c r="M263" s="141">
        <f>'Пр 3 ведом'!N576</f>
        <v>10.7</v>
      </c>
      <c r="N263" s="141">
        <f>'Пр 3 ведом'!O576</f>
        <v>75.7</v>
      </c>
      <c r="O263" s="141">
        <f>'Пр 3 ведом'!P576</f>
        <v>75.7</v>
      </c>
      <c r="P263" s="338">
        <f t="shared" si="97"/>
        <v>1</v>
      </c>
    </row>
    <row r="264" spans="1:16" s="204" customFormat="1" ht="22.5" customHeight="1">
      <c r="A264" s="128" t="s">
        <v>587</v>
      </c>
      <c r="B264" s="59" t="s">
        <v>15</v>
      </c>
      <c r="C264" s="59" t="s">
        <v>56</v>
      </c>
      <c r="D264" s="55" t="s">
        <v>490</v>
      </c>
      <c r="E264" s="55">
        <v>242</v>
      </c>
      <c r="F264" s="141"/>
      <c r="G264" s="141"/>
      <c r="H264" s="141"/>
      <c r="I264" s="141"/>
      <c r="J264" s="141"/>
      <c r="K264" s="141"/>
      <c r="L264" s="141">
        <f>'Пр 3 ведом'!M577</f>
        <v>0</v>
      </c>
      <c r="M264" s="141">
        <f>'Пр 3 ведом'!N577</f>
        <v>23</v>
      </c>
      <c r="N264" s="141">
        <f>'Пр 3 ведом'!O577</f>
        <v>23</v>
      </c>
      <c r="O264" s="141">
        <f>'Пр 3 ведом'!P577</f>
        <v>23</v>
      </c>
      <c r="P264" s="338">
        <f t="shared" si="97"/>
        <v>1</v>
      </c>
    </row>
    <row r="265" spans="1:16" s="204" customFormat="1" ht="25.5" customHeight="1">
      <c r="A265" s="128" t="s">
        <v>573</v>
      </c>
      <c r="B265" s="123" t="s">
        <v>15</v>
      </c>
      <c r="C265" s="59" t="s">
        <v>56</v>
      </c>
      <c r="D265" s="55" t="s">
        <v>490</v>
      </c>
      <c r="E265" s="55" t="s">
        <v>135</v>
      </c>
      <c r="F265" s="141">
        <f>'Пр 3 ведом'!G578</f>
        <v>65</v>
      </c>
      <c r="G265" s="141">
        <f>'Пр 3 ведом'!H578</f>
        <v>0</v>
      </c>
      <c r="H265" s="141">
        <f>'Пр 3 ведом'!I578</f>
        <v>65</v>
      </c>
      <c r="I265" s="141">
        <f>'Пр 3 ведом'!J578</f>
        <v>0</v>
      </c>
      <c r="J265" s="141">
        <f>'Пр 3 ведом'!K578</f>
        <v>65</v>
      </c>
      <c r="K265" s="141">
        <f>'Пр 3 ведом'!L578</f>
        <v>0</v>
      </c>
      <c r="L265" s="141">
        <f>'Пр 3 ведом'!M578</f>
        <v>65</v>
      </c>
      <c r="M265" s="141">
        <f>'Пр 3 ведом'!N578</f>
        <v>-12.3</v>
      </c>
      <c r="N265" s="141">
        <f>'Пр 3 ведом'!O578</f>
        <v>52.7</v>
      </c>
      <c r="O265" s="141">
        <f>'Пр 3 ведом'!P578</f>
        <v>52.7</v>
      </c>
      <c r="P265" s="338">
        <f t="shared" si="97"/>
        <v>1</v>
      </c>
    </row>
    <row r="266" spans="1:16" s="204" customFormat="1" ht="22.5" customHeight="1">
      <c r="A266" s="58" t="s">
        <v>543</v>
      </c>
      <c r="B266" s="200" t="s">
        <v>15</v>
      </c>
      <c r="C266" s="59" t="s">
        <v>56</v>
      </c>
      <c r="D266" s="55" t="s">
        <v>544</v>
      </c>
      <c r="E266" s="55"/>
      <c r="F266" s="141">
        <f aca="true" t="shared" si="118" ref="F266:K266">F267+F275</f>
        <v>795.8000000000001</v>
      </c>
      <c r="G266" s="141">
        <f t="shared" si="118"/>
        <v>0</v>
      </c>
      <c r="H266" s="141">
        <f t="shared" si="118"/>
        <v>795.8000000000001</v>
      </c>
      <c r="I266" s="141">
        <f t="shared" si="118"/>
        <v>0</v>
      </c>
      <c r="J266" s="141">
        <f t="shared" si="118"/>
        <v>795.8000000000001</v>
      </c>
      <c r="K266" s="141">
        <f t="shared" si="118"/>
        <v>0</v>
      </c>
      <c r="L266" s="137">
        <f>'Пр 3 ведом'!M579</f>
        <v>795.8000000000001</v>
      </c>
      <c r="M266" s="137">
        <f>'Пр 3 ведом'!N579</f>
        <v>-14.499999999999993</v>
      </c>
      <c r="N266" s="137">
        <f>'Пр 3 ведом'!O579</f>
        <v>781.3000000000001</v>
      </c>
      <c r="O266" s="137">
        <f>'Пр 3 ведом'!P579</f>
        <v>769.2</v>
      </c>
      <c r="P266" s="338">
        <f t="shared" si="97"/>
        <v>0.9845129911685652</v>
      </c>
    </row>
    <row r="267" spans="1:16" s="315" customFormat="1" ht="25.5" customHeight="1">
      <c r="A267" s="117" t="s">
        <v>190</v>
      </c>
      <c r="B267" s="200" t="s">
        <v>15</v>
      </c>
      <c r="C267" s="59" t="s">
        <v>56</v>
      </c>
      <c r="D267" s="55" t="s">
        <v>540</v>
      </c>
      <c r="E267" s="314"/>
      <c r="F267" s="137">
        <f>F268</f>
        <v>645.8000000000001</v>
      </c>
      <c r="G267" s="137">
        <f aca="true" t="shared" si="119" ref="G267:K269">G268</f>
        <v>0</v>
      </c>
      <c r="H267" s="137">
        <f t="shared" si="119"/>
        <v>645.8000000000001</v>
      </c>
      <c r="I267" s="137">
        <f t="shared" si="119"/>
        <v>0</v>
      </c>
      <c r="J267" s="137">
        <f t="shared" si="119"/>
        <v>645.8000000000001</v>
      </c>
      <c r="K267" s="137">
        <f t="shared" si="119"/>
        <v>0</v>
      </c>
      <c r="L267" s="137">
        <f>'Пр 3 ведом'!M580</f>
        <v>645.8000000000001</v>
      </c>
      <c r="M267" s="137">
        <f>'Пр 3 ведом'!N580</f>
        <v>-14.499999999999993</v>
      </c>
      <c r="N267" s="137">
        <f>'Пр 3 ведом'!O580</f>
        <v>631.3000000000001</v>
      </c>
      <c r="O267" s="137">
        <f>'Пр 3 ведом'!P580</f>
        <v>619.2</v>
      </c>
      <c r="P267" s="338">
        <f t="shared" si="97"/>
        <v>0.9808332013305876</v>
      </c>
    </row>
    <row r="268" spans="1:16" s="315" customFormat="1" ht="22.5" customHeight="1">
      <c r="A268" s="58" t="s">
        <v>418</v>
      </c>
      <c r="B268" s="200" t="s">
        <v>15</v>
      </c>
      <c r="C268" s="59" t="s">
        <v>56</v>
      </c>
      <c r="D268" s="55" t="s">
        <v>540</v>
      </c>
      <c r="E268" s="316" t="s">
        <v>131</v>
      </c>
      <c r="F268" s="137">
        <f>F269</f>
        <v>645.8000000000001</v>
      </c>
      <c r="G268" s="137">
        <f t="shared" si="119"/>
        <v>0</v>
      </c>
      <c r="H268" s="137">
        <f t="shared" si="119"/>
        <v>645.8000000000001</v>
      </c>
      <c r="I268" s="137">
        <f t="shared" si="119"/>
        <v>0</v>
      </c>
      <c r="J268" s="137">
        <f t="shared" si="119"/>
        <v>645.8000000000001</v>
      </c>
      <c r="K268" s="137">
        <f t="shared" si="119"/>
        <v>0</v>
      </c>
      <c r="L268" s="137">
        <f>'Пр 3 ведом'!M581</f>
        <v>645.8000000000001</v>
      </c>
      <c r="M268" s="137">
        <f>'Пр 3 ведом'!N581</f>
        <v>-70.6</v>
      </c>
      <c r="N268" s="137">
        <f>'Пр 3 ведом'!O581</f>
        <v>575.2</v>
      </c>
      <c r="O268" s="137">
        <f>'Пр 3 ведом'!P581</f>
        <v>563.1</v>
      </c>
      <c r="P268" s="338">
        <f t="shared" si="97"/>
        <v>0.9789638386648122</v>
      </c>
    </row>
    <row r="269" spans="1:16" s="315" customFormat="1" ht="22.5" customHeight="1">
      <c r="A269" s="128" t="s">
        <v>572</v>
      </c>
      <c r="B269" s="200" t="s">
        <v>15</v>
      </c>
      <c r="C269" s="59" t="s">
        <v>56</v>
      </c>
      <c r="D269" s="55" t="s">
        <v>540</v>
      </c>
      <c r="E269" s="316" t="s">
        <v>133</v>
      </c>
      <c r="F269" s="137">
        <f>F270</f>
        <v>645.8000000000001</v>
      </c>
      <c r="G269" s="137">
        <f t="shared" si="119"/>
        <v>0</v>
      </c>
      <c r="H269" s="137">
        <f t="shared" si="119"/>
        <v>645.8000000000001</v>
      </c>
      <c r="I269" s="137">
        <f t="shared" si="119"/>
        <v>0</v>
      </c>
      <c r="J269" s="137">
        <f t="shared" si="119"/>
        <v>645.8000000000001</v>
      </c>
      <c r="K269" s="137">
        <f t="shared" si="119"/>
        <v>0</v>
      </c>
      <c r="L269" s="137">
        <f>'Пр 3 ведом'!M582</f>
        <v>645.8000000000001</v>
      </c>
      <c r="M269" s="137">
        <f>'Пр 3 ведом'!N582</f>
        <v>-70.6</v>
      </c>
      <c r="N269" s="137">
        <f>'Пр 3 ведом'!O582</f>
        <v>575.2</v>
      </c>
      <c r="O269" s="137">
        <f>'Пр 3 ведом'!P582</f>
        <v>563.1</v>
      </c>
      <c r="P269" s="338">
        <f t="shared" si="97"/>
        <v>0.9789638386648122</v>
      </c>
    </row>
    <row r="270" spans="1:16" s="315" customFormat="1" ht="22.5" customHeight="1">
      <c r="A270" s="128" t="s">
        <v>573</v>
      </c>
      <c r="B270" s="200" t="s">
        <v>15</v>
      </c>
      <c r="C270" s="59" t="s">
        <v>56</v>
      </c>
      <c r="D270" s="55" t="s">
        <v>540</v>
      </c>
      <c r="E270" s="316" t="s">
        <v>135</v>
      </c>
      <c r="F270" s="137">
        <f>'Пр 3 ведом'!G583</f>
        <v>645.8000000000001</v>
      </c>
      <c r="G270" s="137">
        <f>'Пр 3 ведом'!H583</f>
        <v>0</v>
      </c>
      <c r="H270" s="137">
        <f>'Пр 3 ведом'!I583</f>
        <v>645.8000000000001</v>
      </c>
      <c r="I270" s="137">
        <f>'Пр 3 ведом'!J583</f>
        <v>0</v>
      </c>
      <c r="J270" s="137">
        <f>'Пр 3 ведом'!K583</f>
        <v>645.8000000000001</v>
      </c>
      <c r="K270" s="137">
        <f>'Пр 3 ведом'!L583</f>
        <v>0</v>
      </c>
      <c r="L270" s="137">
        <f>'Пр 3 ведом'!M583</f>
        <v>645.8000000000001</v>
      </c>
      <c r="M270" s="137">
        <f>'Пр 3 ведом'!N583</f>
        <v>-70.6</v>
      </c>
      <c r="N270" s="137">
        <f>'Пр 3 ведом'!O583</f>
        <v>575.2</v>
      </c>
      <c r="O270" s="137">
        <f>'Пр 3 ведом'!P583</f>
        <v>563.1</v>
      </c>
      <c r="P270" s="338">
        <f t="shared" si="97"/>
        <v>0.9789638386648122</v>
      </c>
    </row>
    <row r="271" spans="1:16" s="315" customFormat="1" ht="22.5" customHeight="1">
      <c r="A271" s="117" t="s">
        <v>190</v>
      </c>
      <c r="B271" s="55" t="s">
        <v>15</v>
      </c>
      <c r="C271" s="59" t="s">
        <v>56</v>
      </c>
      <c r="D271" s="55" t="s">
        <v>540</v>
      </c>
      <c r="E271" s="316"/>
      <c r="F271" s="56">
        <v>0</v>
      </c>
      <c r="G271" s="137"/>
      <c r="H271" s="137"/>
      <c r="I271" s="137"/>
      <c r="J271" s="137"/>
      <c r="K271" s="137"/>
      <c r="L271" s="137">
        <f>'Пр 3 ведом'!M584</f>
        <v>0</v>
      </c>
      <c r="M271" s="137">
        <f>'Пр 3 ведом'!N584</f>
        <v>56.1</v>
      </c>
      <c r="N271" s="137">
        <f>'Пр 3 ведом'!O584</f>
        <v>56.1</v>
      </c>
      <c r="O271" s="137">
        <f>'Пр 3 ведом'!P584</f>
        <v>56.1</v>
      </c>
      <c r="P271" s="338">
        <f aca="true" t="shared" si="120" ref="P271:P334">O271/N271*100%</f>
        <v>1</v>
      </c>
    </row>
    <row r="272" spans="1:16" s="315" customFormat="1" ht="22.5" customHeight="1">
      <c r="A272" s="58" t="s">
        <v>136</v>
      </c>
      <c r="B272" s="55" t="s">
        <v>15</v>
      </c>
      <c r="C272" s="59" t="s">
        <v>56</v>
      </c>
      <c r="D272" s="55" t="s">
        <v>540</v>
      </c>
      <c r="E272" s="316">
        <v>800</v>
      </c>
      <c r="F272" s="56">
        <v>0</v>
      </c>
      <c r="G272" s="137"/>
      <c r="H272" s="137"/>
      <c r="I272" s="137"/>
      <c r="J272" s="137"/>
      <c r="K272" s="137"/>
      <c r="L272" s="137">
        <f>'Пр 3 ведом'!M585</f>
        <v>0</v>
      </c>
      <c r="M272" s="137">
        <f>'Пр 3 ведом'!N585</f>
        <v>56.1</v>
      </c>
      <c r="N272" s="137">
        <f>'Пр 3 ведом'!O585</f>
        <v>56.1</v>
      </c>
      <c r="O272" s="137">
        <f>'Пр 3 ведом'!P585</f>
        <v>56.1</v>
      </c>
      <c r="P272" s="338">
        <f t="shared" si="120"/>
        <v>1</v>
      </c>
    </row>
    <row r="273" spans="1:16" s="315" customFormat="1" ht="22.5" customHeight="1">
      <c r="A273" s="58" t="s">
        <v>606</v>
      </c>
      <c r="B273" s="55" t="s">
        <v>15</v>
      </c>
      <c r="C273" s="59" t="s">
        <v>56</v>
      </c>
      <c r="D273" s="55" t="s">
        <v>540</v>
      </c>
      <c r="E273" s="316">
        <v>830</v>
      </c>
      <c r="F273" s="56">
        <v>0</v>
      </c>
      <c r="G273" s="137"/>
      <c r="H273" s="137"/>
      <c r="I273" s="137"/>
      <c r="J273" s="137"/>
      <c r="K273" s="137"/>
      <c r="L273" s="137">
        <f>'Пр 3 ведом'!M586</f>
        <v>0</v>
      </c>
      <c r="M273" s="137">
        <f>'Пр 3 ведом'!N586</f>
        <v>56.1</v>
      </c>
      <c r="N273" s="137">
        <f>'Пр 3 ведом'!O586</f>
        <v>56.1</v>
      </c>
      <c r="O273" s="137">
        <f>'Пр 3 ведом'!P586</f>
        <v>56.1</v>
      </c>
      <c r="P273" s="338">
        <f t="shared" si="120"/>
        <v>1</v>
      </c>
    </row>
    <row r="274" spans="1:16" s="315" customFormat="1" ht="22.5" customHeight="1">
      <c r="A274" s="121" t="s">
        <v>607</v>
      </c>
      <c r="B274" s="55" t="s">
        <v>15</v>
      </c>
      <c r="C274" s="59" t="s">
        <v>56</v>
      </c>
      <c r="D274" s="55" t="s">
        <v>540</v>
      </c>
      <c r="E274" s="316">
        <v>831</v>
      </c>
      <c r="F274" s="56">
        <v>0</v>
      </c>
      <c r="G274" s="137"/>
      <c r="H274" s="137"/>
      <c r="I274" s="137"/>
      <c r="J274" s="137"/>
      <c r="K274" s="137"/>
      <c r="L274" s="137">
        <f>'Пр 3 ведом'!M587</f>
        <v>0</v>
      </c>
      <c r="M274" s="137">
        <f>'Пр 3 ведом'!N587</f>
        <v>56.1</v>
      </c>
      <c r="N274" s="137">
        <f>'Пр 3 ведом'!O587</f>
        <v>56.1</v>
      </c>
      <c r="O274" s="137">
        <f>'Пр 3 ведом'!P587</f>
        <v>56.1</v>
      </c>
      <c r="P274" s="338">
        <f t="shared" si="120"/>
        <v>1</v>
      </c>
    </row>
    <row r="275" spans="1:16" s="204" customFormat="1" ht="13.5" customHeight="1">
      <c r="A275" s="174" t="s">
        <v>541</v>
      </c>
      <c r="B275" s="123" t="s">
        <v>15</v>
      </c>
      <c r="C275" s="59" t="s">
        <v>56</v>
      </c>
      <c r="D275" s="55" t="s">
        <v>542</v>
      </c>
      <c r="E275" s="55" t="s">
        <v>10</v>
      </c>
      <c r="F275" s="141">
        <f>F276</f>
        <v>150</v>
      </c>
      <c r="G275" s="141">
        <f aca="true" t="shared" si="121" ref="G275:K277">G276</f>
        <v>0</v>
      </c>
      <c r="H275" s="141">
        <f t="shared" si="121"/>
        <v>150</v>
      </c>
      <c r="I275" s="141">
        <f t="shared" si="121"/>
        <v>0</v>
      </c>
      <c r="J275" s="141">
        <f t="shared" si="121"/>
        <v>150</v>
      </c>
      <c r="K275" s="141">
        <f t="shared" si="121"/>
        <v>0</v>
      </c>
      <c r="L275" s="141">
        <f>'Пр 3 ведом'!M588</f>
        <v>150</v>
      </c>
      <c r="M275" s="141">
        <f>'Пр 3 ведом'!N588</f>
        <v>0</v>
      </c>
      <c r="N275" s="141">
        <f>'Пр 3 ведом'!O588</f>
        <v>150</v>
      </c>
      <c r="O275" s="141">
        <f>'Пр 3 ведом'!P588</f>
        <v>150</v>
      </c>
      <c r="P275" s="338">
        <f t="shared" si="120"/>
        <v>1</v>
      </c>
    </row>
    <row r="276" spans="1:16" s="204" customFormat="1" ht="24.75" customHeight="1">
      <c r="A276" s="58" t="s">
        <v>418</v>
      </c>
      <c r="B276" s="123" t="s">
        <v>15</v>
      </c>
      <c r="C276" s="59" t="s">
        <v>56</v>
      </c>
      <c r="D276" s="55" t="s">
        <v>542</v>
      </c>
      <c r="E276" s="55" t="s">
        <v>131</v>
      </c>
      <c r="F276" s="141">
        <f>F277</f>
        <v>150</v>
      </c>
      <c r="G276" s="141">
        <f t="shared" si="121"/>
        <v>0</v>
      </c>
      <c r="H276" s="141">
        <f t="shared" si="121"/>
        <v>150</v>
      </c>
      <c r="I276" s="141">
        <f t="shared" si="121"/>
        <v>0</v>
      </c>
      <c r="J276" s="141">
        <f t="shared" si="121"/>
        <v>150</v>
      </c>
      <c r="K276" s="141">
        <f t="shared" si="121"/>
        <v>0</v>
      </c>
      <c r="L276" s="141">
        <f>'Пр 3 ведом'!M589</f>
        <v>150</v>
      </c>
      <c r="M276" s="141">
        <f>'Пр 3 ведом'!N589</f>
        <v>0</v>
      </c>
      <c r="N276" s="141">
        <f>'Пр 3 ведом'!O589</f>
        <v>150</v>
      </c>
      <c r="O276" s="141">
        <f>'Пр 3 ведом'!P589</f>
        <v>150</v>
      </c>
      <c r="P276" s="338">
        <f t="shared" si="120"/>
        <v>1</v>
      </c>
    </row>
    <row r="277" spans="1:16" s="204" customFormat="1" ht="23.25" customHeight="1">
      <c r="A277" s="128" t="s">
        <v>572</v>
      </c>
      <c r="B277" s="123" t="s">
        <v>15</v>
      </c>
      <c r="C277" s="59" t="s">
        <v>56</v>
      </c>
      <c r="D277" s="55" t="s">
        <v>542</v>
      </c>
      <c r="E277" s="55" t="s">
        <v>133</v>
      </c>
      <c r="F277" s="141">
        <f>F278</f>
        <v>150</v>
      </c>
      <c r="G277" s="141">
        <f t="shared" si="121"/>
        <v>0</v>
      </c>
      <c r="H277" s="141">
        <f t="shared" si="121"/>
        <v>150</v>
      </c>
      <c r="I277" s="141">
        <f t="shared" si="121"/>
        <v>0</v>
      </c>
      <c r="J277" s="141">
        <f t="shared" si="121"/>
        <v>150</v>
      </c>
      <c r="K277" s="141">
        <f t="shared" si="121"/>
        <v>0</v>
      </c>
      <c r="L277" s="141">
        <f>'Пр 3 ведом'!M590</f>
        <v>150</v>
      </c>
      <c r="M277" s="141">
        <f>'Пр 3 ведом'!N590</f>
        <v>0</v>
      </c>
      <c r="N277" s="141">
        <f>'Пр 3 ведом'!O590</f>
        <v>150</v>
      </c>
      <c r="O277" s="141">
        <f>'Пр 3 ведом'!P590</f>
        <v>150</v>
      </c>
      <c r="P277" s="338">
        <f t="shared" si="120"/>
        <v>1</v>
      </c>
    </row>
    <row r="278" spans="1:16" s="204" customFormat="1" ht="22.5" customHeight="1">
      <c r="A278" s="128" t="s">
        <v>573</v>
      </c>
      <c r="B278" s="123" t="s">
        <v>15</v>
      </c>
      <c r="C278" s="59" t="s">
        <v>56</v>
      </c>
      <c r="D278" s="55" t="s">
        <v>542</v>
      </c>
      <c r="E278" s="55" t="s">
        <v>135</v>
      </c>
      <c r="F278" s="141">
        <f>'Пр 3 ведом'!G591</f>
        <v>150</v>
      </c>
      <c r="G278" s="141">
        <f>'Пр 3 ведом'!H591</f>
        <v>0</v>
      </c>
      <c r="H278" s="141">
        <f>'Пр 3 ведом'!I591</f>
        <v>150</v>
      </c>
      <c r="I278" s="141">
        <f>'Пр 3 ведом'!J591</f>
        <v>0</v>
      </c>
      <c r="J278" s="141">
        <f>'Пр 3 ведом'!K591</f>
        <v>150</v>
      </c>
      <c r="K278" s="141">
        <f>'Пр 3 ведом'!L591</f>
        <v>0</v>
      </c>
      <c r="L278" s="141">
        <f>'Пр 3 ведом'!M591</f>
        <v>150</v>
      </c>
      <c r="M278" s="141">
        <f>'Пр 3 ведом'!N591</f>
        <v>0</v>
      </c>
      <c r="N278" s="141">
        <f>'Пр 3 ведом'!O591</f>
        <v>150</v>
      </c>
      <c r="O278" s="141">
        <f>'Пр 3 ведом'!P591</f>
        <v>150</v>
      </c>
      <c r="P278" s="338">
        <f t="shared" si="120"/>
        <v>1</v>
      </c>
    </row>
    <row r="279" spans="1:16" s="204" customFormat="1" ht="33.75" customHeight="1">
      <c r="A279" s="58" t="s">
        <v>553</v>
      </c>
      <c r="B279" s="123" t="s">
        <v>15</v>
      </c>
      <c r="C279" s="59" t="s">
        <v>56</v>
      </c>
      <c r="D279" s="55" t="s">
        <v>511</v>
      </c>
      <c r="E279" s="55" t="s">
        <v>10</v>
      </c>
      <c r="F279" s="56">
        <f>F280</f>
        <v>200</v>
      </c>
      <c r="G279" s="56">
        <f aca="true" t="shared" si="122" ref="G279:K282">G280</f>
        <v>0</v>
      </c>
      <c r="H279" s="56">
        <f t="shared" si="122"/>
        <v>200</v>
      </c>
      <c r="I279" s="56">
        <f t="shared" si="122"/>
        <v>0</v>
      </c>
      <c r="J279" s="56">
        <f t="shared" si="122"/>
        <v>200</v>
      </c>
      <c r="K279" s="56">
        <f t="shared" si="122"/>
        <v>0</v>
      </c>
      <c r="L279" s="56">
        <f>'Пр 3 ведом'!M592</f>
        <v>200</v>
      </c>
      <c r="M279" s="56">
        <f>'Пр 3 ведом'!N592</f>
        <v>-2</v>
      </c>
      <c r="N279" s="56">
        <f>'Пр 3 ведом'!O592</f>
        <v>198</v>
      </c>
      <c r="O279" s="56">
        <f>'Пр 3 ведом'!P592</f>
        <v>198</v>
      </c>
      <c r="P279" s="338">
        <f t="shared" si="120"/>
        <v>1</v>
      </c>
    </row>
    <row r="280" spans="1:16" s="204" customFormat="1" ht="33.75" customHeight="1">
      <c r="A280" s="58" t="s">
        <v>550</v>
      </c>
      <c r="B280" s="123" t="s">
        <v>15</v>
      </c>
      <c r="C280" s="59" t="s">
        <v>56</v>
      </c>
      <c r="D280" s="55" t="s">
        <v>549</v>
      </c>
      <c r="E280" s="55"/>
      <c r="F280" s="56">
        <f>F281</f>
        <v>200</v>
      </c>
      <c r="G280" s="56">
        <f t="shared" si="122"/>
        <v>0</v>
      </c>
      <c r="H280" s="56">
        <f t="shared" si="122"/>
        <v>200</v>
      </c>
      <c r="I280" s="56">
        <f t="shared" si="122"/>
        <v>0</v>
      </c>
      <c r="J280" s="56">
        <f t="shared" si="122"/>
        <v>200</v>
      </c>
      <c r="K280" s="56">
        <f t="shared" si="122"/>
        <v>0</v>
      </c>
      <c r="L280" s="56">
        <f>'Пр 3 ведом'!M593</f>
        <v>200</v>
      </c>
      <c r="M280" s="56">
        <f>'Пр 3 ведом'!N593</f>
        <v>-2</v>
      </c>
      <c r="N280" s="56">
        <f>'Пр 3 ведом'!O593</f>
        <v>198</v>
      </c>
      <c r="O280" s="56">
        <f>'Пр 3 ведом'!P593</f>
        <v>198</v>
      </c>
      <c r="P280" s="338">
        <f t="shared" si="120"/>
        <v>1</v>
      </c>
    </row>
    <row r="281" spans="1:16" s="204" customFormat="1" ht="24" customHeight="1">
      <c r="A281" s="58" t="s">
        <v>418</v>
      </c>
      <c r="B281" s="123" t="s">
        <v>15</v>
      </c>
      <c r="C281" s="59" t="s">
        <v>56</v>
      </c>
      <c r="D281" s="55" t="s">
        <v>549</v>
      </c>
      <c r="E281" s="55" t="s">
        <v>131</v>
      </c>
      <c r="F281" s="56">
        <f>F282</f>
        <v>200</v>
      </c>
      <c r="G281" s="56">
        <f t="shared" si="122"/>
        <v>0</v>
      </c>
      <c r="H281" s="56">
        <f t="shared" si="122"/>
        <v>200</v>
      </c>
      <c r="I281" s="56">
        <f t="shared" si="122"/>
        <v>0</v>
      </c>
      <c r="J281" s="56">
        <f t="shared" si="122"/>
        <v>200</v>
      </c>
      <c r="K281" s="56">
        <f t="shared" si="122"/>
        <v>0</v>
      </c>
      <c r="L281" s="56">
        <f>'Пр 3 ведом'!M594</f>
        <v>200</v>
      </c>
      <c r="M281" s="56">
        <f>'Пр 3 ведом'!N594</f>
        <v>-2</v>
      </c>
      <c r="N281" s="56">
        <f>'Пр 3 ведом'!O594</f>
        <v>198</v>
      </c>
      <c r="O281" s="56">
        <f>'Пр 3 ведом'!P594</f>
        <v>198</v>
      </c>
      <c r="P281" s="338">
        <f t="shared" si="120"/>
        <v>1</v>
      </c>
    </row>
    <row r="282" spans="1:16" s="204" customFormat="1" ht="24" customHeight="1">
      <c r="A282" s="128" t="s">
        <v>572</v>
      </c>
      <c r="B282" s="123" t="s">
        <v>15</v>
      </c>
      <c r="C282" s="59" t="s">
        <v>56</v>
      </c>
      <c r="D282" s="55" t="s">
        <v>549</v>
      </c>
      <c r="E282" s="55" t="s">
        <v>133</v>
      </c>
      <c r="F282" s="56">
        <f>F283</f>
        <v>200</v>
      </c>
      <c r="G282" s="56">
        <f t="shared" si="122"/>
        <v>0</v>
      </c>
      <c r="H282" s="56">
        <f t="shared" si="122"/>
        <v>200</v>
      </c>
      <c r="I282" s="56">
        <f t="shared" si="122"/>
        <v>0</v>
      </c>
      <c r="J282" s="56">
        <f t="shared" si="122"/>
        <v>200</v>
      </c>
      <c r="K282" s="56">
        <f t="shared" si="122"/>
        <v>0</v>
      </c>
      <c r="L282" s="56">
        <f>'Пр 3 ведом'!M595</f>
        <v>200</v>
      </c>
      <c r="M282" s="56">
        <f>'Пр 3 ведом'!N595</f>
        <v>-2</v>
      </c>
      <c r="N282" s="56">
        <f>'Пр 3 ведом'!O595</f>
        <v>198</v>
      </c>
      <c r="O282" s="56">
        <f>'Пр 3 ведом'!P595</f>
        <v>198</v>
      </c>
      <c r="P282" s="338">
        <f t="shared" si="120"/>
        <v>1</v>
      </c>
    </row>
    <row r="283" spans="1:16" s="204" customFormat="1" ht="24" customHeight="1">
      <c r="A283" s="128" t="s">
        <v>573</v>
      </c>
      <c r="B283" s="123" t="s">
        <v>15</v>
      </c>
      <c r="C283" s="59" t="s">
        <v>56</v>
      </c>
      <c r="D283" s="55" t="s">
        <v>549</v>
      </c>
      <c r="E283" s="55" t="s">
        <v>135</v>
      </c>
      <c r="F283" s="56">
        <f>'Пр 3 ведом'!G596</f>
        <v>200</v>
      </c>
      <c r="G283" s="56">
        <f>'Пр 3 ведом'!H596</f>
        <v>0</v>
      </c>
      <c r="H283" s="56">
        <f>'Пр 3 ведом'!I596</f>
        <v>200</v>
      </c>
      <c r="I283" s="56">
        <f>'Пр 3 ведом'!J596</f>
        <v>0</v>
      </c>
      <c r="J283" s="56">
        <f>'Пр 3 ведом'!K596</f>
        <v>200</v>
      </c>
      <c r="K283" s="56">
        <f>'Пр 3 ведом'!L596</f>
        <v>0</v>
      </c>
      <c r="L283" s="56">
        <f>'Пр 3 ведом'!M596</f>
        <v>200</v>
      </c>
      <c r="M283" s="56">
        <f>'Пр 3 ведом'!N596</f>
        <v>-2</v>
      </c>
      <c r="N283" s="56">
        <f>'Пр 3 ведом'!O596</f>
        <v>198</v>
      </c>
      <c r="O283" s="56">
        <f>'Пр 3 ведом'!P596</f>
        <v>198</v>
      </c>
      <c r="P283" s="338">
        <f t="shared" si="120"/>
        <v>1</v>
      </c>
    </row>
    <row r="284" spans="1:16" s="204" customFormat="1" ht="12.75" customHeight="1">
      <c r="A284" s="132" t="s">
        <v>202</v>
      </c>
      <c r="B284" s="124" t="s">
        <v>86</v>
      </c>
      <c r="C284" s="87"/>
      <c r="D284" s="86"/>
      <c r="E284" s="86"/>
      <c r="F284" s="119">
        <f aca="true" t="shared" si="123" ref="F284:K285">F285</f>
        <v>600</v>
      </c>
      <c r="G284" s="119">
        <f t="shared" si="123"/>
        <v>0</v>
      </c>
      <c r="H284" s="119">
        <f t="shared" si="123"/>
        <v>600</v>
      </c>
      <c r="I284" s="119">
        <f t="shared" si="123"/>
        <v>0</v>
      </c>
      <c r="J284" s="119">
        <f t="shared" si="123"/>
        <v>600</v>
      </c>
      <c r="K284" s="119">
        <f t="shared" si="123"/>
        <v>0</v>
      </c>
      <c r="L284" s="119">
        <f>'Пр 3 ведом'!M597</f>
        <v>600</v>
      </c>
      <c r="M284" s="119">
        <f>'Пр 3 ведом'!N597</f>
        <v>-252</v>
      </c>
      <c r="N284" s="119">
        <f>'Пр 3 ведом'!O597</f>
        <v>348</v>
      </c>
      <c r="O284" s="119">
        <f>'Пр 3 ведом'!P597</f>
        <v>348</v>
      </c>
      <c r="P284" s="338">
        <f t="shared" si="120"/>
        <v>1</v>
      </c>
    </row>
    <row r="285" spans="1:16" s="204" customFormat="1" ht="11.25" customHeight="1">
      <c r="A285" s="132" t="s">
        <v>203</v>
      </c>
      <c r="B285" s="124" t="s">
        <v>86</v>
      </c>
      <c r="C285" s="87" t="s">
        <v>14</v>
      </c>
      <c r="D285" s="86"/>
      <c r="E285" s="86"/>
      <c r="F285" s="119">
        <f t="shared" si="123"/>
        <v>600</v>
      </c>
      <c r="G285" s="119">
        <f t="shared" si="123"/>
        <v>0</v>
      </c>
      <c r="H285" s="119">
        <f t="shared" si="123"/>
        <v>600</v>
      </c>
      <c r="I285" s="119">
        <f t="shared" si="123"/>
        <v>0</v>
      </c>
      <c r="J285" s="119">
        <f t="shared" si="123"/>
        <v>600</v>
      </c>
      <c r="K285" s="119">
        <f t="shared" si="123"/>
        <v>0</v>
      </c>
      <c r="L285" s="119">
        <f>'Пр 3 ведом'!M598</f>
        <v>600</v>
      </c>
      <c r="M285" s="119">
        <f>'Пр 3 ведом'!N598</f>
        <v>-252</v>
      </c>
      <c r="N285" s="119">
        <f>'Пр 3 ведом'!O598</f>
        <v>348</v>
      </c>
      <c r="O285" s="119">
        <f>'Пр 3 ведом'!P598</f>
        <v>348</v>
      </c>
      <c r="P285" s="338">
        <f t="shared" si="120"/>
        <v>1</v>
      </c>
    </row>
    <row r="286" spans="1:16" s="204" customFormat="1" ht="32.25" customHeight="1">
      <c r="A286" s="133" t="s">
        <v>546</v>
      </c>
      <c r="B286" s="124" t="s">
        <v>86</v>
      </c>
      <c r="C286" s="87" t="s">
        <v>14</v>
      </c>
      <c r="D286" s="86" t="s">
        <v>560</v>
      </c>
      <c r="E286" s="86"/>
      <c r="F286" s="119">
        <f aca="true" t="shared" si="124" ref="F286:K286">F287+F291+F295+F299</f>
        <v>600</v>
      </c>
      <c r="G286" s="119">
        <f t="shared" si="124"/>
        <v>0</v>
      </c>
      <c r="H286" s="119">
        <f t="shared" si="124"/>
        <v>600</v>
      </c>
      <c r="I286" s="119">
        <f t="shared" si="124"/>
        <v>0</v>
      </c>
      <c r="J286" s="119">
        <f t="shared" si="124"/>
        <v>600</v>
      </c>
      <c r="K286" s="119">
        <f t="shared" si="124"/>
        <v>0</v>
      </c>
      <c r="L286" s="119">
        <f>'Пр 3 ведом'!M599</f>
        <v>600</v>
      </c>
      <c r="M286" s="119">
        <f>'Пр 3 ведом'!N599</f>
        <v>-252</v>
      </c>
      <c r="N286" s="119">
        <f>'Пр 3 ведом'!O599</f>
        <v>348</v>
      </c>
      <c r="O286" s="119">
        <f>'Пр 3 ведом'!P599</f>
        <v>348</v>
      </c>
      <c r="P286" s="338">
        <f t="shared" si="120"/>
        <v>1</v>
      </c>
    </row>
    <row r="287" spans="1:16" s="204" customFormat="1" ht="21.75" customHeight="1">
      <c r="A287" s="117" t="s">
        <v>561</v>
      </c>
      <c r="B287" s="123" t="s">
        <v>86</v>
      </c>
      <c r="C287" s="59" t="s">
        <v>14</v>
      </c>
      <c r="D287" s="55" t="s">
        <v>562</v>
      </c>
      <c r="E287" s="55"/>
      <c r="F287" s="119">
        <f>F288</f>
        <v>300</v>
      </c>
      <c r="G287" s="119">
        <f aca="true" t="shared" si="125" ref="G287:K289">G288</f>
        <v>0</v>
      </c>
      <c r="H287" s="119">
        <f t="shared" si="125"/>
        <v>300</v>
      </c>
      <c r="I287" s="119">
        <f t="shared" si="125"/>
        <v>0</v>
      </c>
      <c r="J287" s="119">
        <f t="shared" si="125"/>
        <v>300</v>
      </c>
      <c r="K287" s="119">
        <f t="shared" si="125"/>
        <v>0</v>
      </c>
      <c r="L287" s="56">
        <f>'Пр 3 ведом'!M600</f>
        <v>300</v>
      </c>
      <c r="M287" s="56">
        <f>'Пр 3 ведом'!N600</f>
        <v>-81</v>
      </c>
      <c r="N287" s="56">
        <f>'Пр 3 ведом'!O600</f>
        <v>219</v>
      </c>
      <c r="O287" s="56">
        <f>'Пр 3 ведом'!P600</f>
        <v>219</v>
      </c>
      <c r="P287" s="338">
        <f t="shared" si="120"/>
        <v>1</v>
      </c>
    </row>
    <row r="288" spans="1:16" s="204" customFormat="1" ht="22.5" customHeight="1">
      <c r="A288" s="58" t="s">
        <v>418</v>
      </c>
      <c r="B288" s="123" t="s">
        <v>86</v>
      </c>
      <c r="C288" s="59" t="s">
        <v>14</v>
      </c>
      <c r="D288" s="55" t="s">
        <v>562</v>
      </c>
      <c r="E288" s="55" t="s">
        <v>131</v>
      </c>
      <c r="F288" s="56">
        <f>F289</f>
        <v>300</v>
      </c>
      <c r="G288" s="56">
        <f t="shared" si="125"/>
        <v>0</v>
      </c>
      <c r="H288" s="56">
        <f t="shared" si="125"/>
        <v>300</v>
      </c>
      <c r="I288" s="56">
        <f t="shared" si="125"/>
        <v>0</v>
      </c>
      <c r="J288" s="56">
        <f t="shared" si="125"/>
        <v>300</v>
      </c>
      <c r="K288" s="56">
        <f t="shared" si="125"/>
        <v>0</v>
      </c>
      <c r="L288" s="56">
        <f>'Пр 3 ведом'!M601</f>
        <v>300</v>
      </c>
      <c r="M288" s="56">
        <f>'Пр 3 ведом'!N601</f>
        <v>-81</v>
      </c>
      <c r="N288" s="56">
        <f>'Пр 3 ведом'!O601</f>
        <v>219</v>
      </c>
      <c r="O288" s="56">
        <f>'Пр 3 ведом'!P601</f>
        <v>219</v>
      </c>
      <c r="P288" s="338">
        <f t="shared" si="120"/>
        <v>1</v>
      </c>
    </row>
    <row r="289" spans="1:16" s="204" customFormat="1" ht="22.5" customHeight="1">
      <c r="A289" s="128" t="s">
        <v>572</v>
      </c>
      <c r="B289" s="123" t="s">
        <v>86</v>
      </c>
      <c r="C289" s="59" t="s">
        <v>14</v>
      </c>
      <c r="D289" s="55" t="s">
        <v>562</v>
      </c>
      <c r="E289" s="55" t="s">
        <v>133</v>
      </c>
      <c r="F289" s="56">
        <f>F290</f>
        <v>300</v>
      </c>
      <c r="G289" s="56">
        <f t="shared" si="125"/>
        <v>0</v>
      </c>
      <c r="H289" s="56">
        <f t="shared" si="125"/>
        <v>300</v>
      </c>
      <c r="I289" s="56">
        <f t="shared" si="125"/>
        <v>0</v>
      </c>
      <c r="J289" s="56">
        <f t="shared" si="125"/>
        <v>300</v>
      </c>
      <c r="K289" s="56">
        <f t="shared" si="125"/>
        <v>0</v>
      </c>
      <c r="L289" s="56">
        <f>'Пр 3 ведом'!M602</f>
        <v>300</v>
      </c>
      <c r="M289" s="56">
        <f>'Пр 3 ведом'!N602</f>
        <v>-81</v>
      </c>
      <c r="N289" s="56">
        <f>'Пр 3 ведом'!O602</f>
        <v>219</v>
      </c>
      <c r="O289" s="56">
        <f>'Пр 3 ведом'!P602</f>
        <v>219</v>
      </c>
      <c r="P289" s="338">
        <f t="shared" si="120"/>
        <v>1</v>
      </c>
    </row>
    <row r="290" spans="1:16" s="204" customFormat="1" ht="22.5" customHeight="1">
      <c r="A290" s="128" t="s">
        <v>573</v>
      </c>
      <c r="B290" s="123" t="s">
        <v>86</v>
      </c>
      <c r="C290" s="59" t="s">
        <v>14</v>
      </c>
      <c r="D290" s="55" t="s">
        <v>562</v>
      </c>
      <c r="E290" s="55" t="s">
        <v>135</v>
      </c>
      <c r="F290" s="56">
        <f>'Пр 3 ведом'!G603</f>
        <v>300</v>
      </c>
      <c r="G290" s="56">
        <f>'Пр 3 ведом'!H603</f>
        <v>0</v>
      </c>
      <c r="H290" s="56">
        <f>'Пр 3 ведом'!I603</f>
        <v>300</v>
      </c>
      <c r="I290" s="56">
        <f>'Пр 3 ведом'!J603</f>
        <v>0</v>
      </c>
      <c r="J290" s="56">
        <f>'Пр 3 ведом'!K603</f>
        <v>300</v>
      </c>
      <c r="K290" s="56">
        <f>'Пр 3 ведом'!L603</f>
        <v>0</v>
      </c>
      <c r="L290" s="56">
        <f>'Пр 3 ведом'!M603</f>
        <v>300</v>
      </c>
      <c r="M290" s="56">
        <f>'Пр 3 ведом'!N603</f>
        <v>-81</v>
      </c>
      <c r="N290" s="56">
        <f>'Пр 3 ведом'!O603</f>
        <v>219</v>
      </c>
      <c r="O290" s="56">
        <f>'Пр 3 ведом'!P603</f>
        <v>219</v>
      </c>
      <c r="P290" s="338">
        <f t="shared" si="120"/>
        <v>1</v>
      </c>
    </row>
    <row r="291" spans="1:16" s="204" customFormat="1" ht="22.5" customHeight="1" hidden="1">
      <c r="A291" s="116" t="s">
        <v>563</v>
      </c>
      <c r="B291" s="123" t="s">
        <v>86</v>
      </c>
      <c r="C291" s="59" t="s">
        <v>14</v>
      </c>
      <c r="D291" s="55" t="s">
        <v>564</v>
      </c>
      <c r="E291" s="55"/>
      <c r="F291" s="56">
        <f>F292</f>
        <v>50</v>
      </c>
      <c r="G291" s="56">
        <f aca="true" t="shared" si="126" ref="G291:K293">G292</f>
        <v>0</v>
      </c>
      <c r="H291" s="56">
        <f t="shared" si="126"/>
        <v>50</v>
      </c>
      <c r="I291" s="56">
        <f t="shared" si="126"/>
        <v>0</v>
      </c>
      <c r="J291" s="56">
        <f t="shared" si="126"/>
        <v>50</v>
      </c>
      <c r="K291" s="56">
        <f t="shared" si="126"/>
        <v>0</v>
      </c>
      <c r="L291" s="56">
        <f>'Пр 3 ведом'!M604</f>
        <v>50</v>
      </c>
      <c r="M291" s="56">
        <f>'Пр 3 ведом'!N604</f>
        <v>-50</v>
      </c>
      <c r="N291" s="56">
        <f>'Пр 3 ведом'!O604</f>
        <v>0</v>
      </c>
      <c r="O291" s="56">
        <f>'Пр 3 ведом'!P604</f>
        <v>0</v>
      </c>
      <c r="P291" s="338" t="e">
        <f t="shared" si="120"/>
        <v>#DIV/0!</v>
      </c>
    </row>
    <row r="292" spans="1:16" s="204" customFormat="1" ht="22.5" customHeight="1" hidden="1">
      <c r="A292" s="58" t="s">
        <v>418</v>
      </c>
      <c r="B292" s="123" t="s">
        <v>86</v>
      </c>
      <c r="C292" s="59" t="s">
        <v>14</v>
      </c>
      <c r="D292" s="55" t="s">
        <v>564</v>
      </c>
      <c r="E292" s="55" t="s">
        <v>131</v>
      </c>
      <c r="F292" s="56">
        <f>F293</f>
        <v>50</v>
      </c>
      <c r="G292" s="56">
        <f t="shared" si="126"/>
        <v>0</v>
      </c>
      <c r="H292" s="56">
        <f t="shared" si="126"/>
        <v>50</v>
      </c>
      <c r="I292" s="56">
        <f t="shared" si="126"/>
        <v>0</v>
      </c>
      <c r="J292" s="56">
        <f t="shared" si="126"/>
        <v>50</v>
      </c>
      <c r="K292" s="56">
        <f t="shared" si="126"/>
        <v>0</v>
      </c>
      <c r="L292" s="56">
        <f>'Пр 3 ведом'!M605</f>
        <v>50</v>
      </c>
      <c r="M292" s="56">
        <f>'Пр 3 ведом'!N605</f>
        <v>-50</v>
      </c>
      <c r="N292" s="56">
        <f>'Пр 3 ведом'!O605</f>
        <v>0</v>
      </c>
      <c r="O292" s="56">
        <f>'Пр 3 ведом'!P605</f>
        <v>0</v>
      </c>
      <c r="P292" s="338" t="e">
        <f t="shared" si="120"/>
        <v>#DIV/0!</v>
      </c>
    </row>
    <row r="293" spans="1:16" s="204" customFormat="1" ht="22.5" customHeight="1" hidden="1">
      <c r="A293" s="128" t="s">
        <v>572</v>
      </c>
      <c r="B293" s="123" t="s">
        <v>86</v>
      </c>
      <c r="C293" s="59" t="s">
        <v>14</v>
      </c>
      <c r="D293" s="55" t="s">
        <v>564</v>
      </c>
      <c r="E293" s="55" t="s">
        <v>133</v>
      </c>
      <c r="F293" s="56">
        <f>F294</f>
        <v>50</v>
      </c>
      <c r="G293" s="56">
        <f t="shared" si="126"/>
        <v>0</v>
      </c>
      <c r="H293" s="56">
        <f t="shared" si="126"/>
        <v>50</v>
      </c>
      <c r="I293" s="56">
        <f t="shared" si="126"/>
        <v>0</v>
      </c>
      <c r="J293" s="56">
        <f t="shared" si="126"/>
        <v>50</v>
      </c>
      <c r="K293" s="56">
        <f t="shared" si="126"/>
        <v>0</v>
      </c>
      <c r="L293" s="56">
        <f>'Пр 3 ведом'!M606</f>
        <v>50</v>
      </c>
      <c r="M293" s="56">
        <f>'Пр 3 ведом'!N606</f>
        <v>-50</v>
      </c>
      <c r="N293" s="56">
        <f>'Пр 3 ведом'!O606</f>
        <v>0</v>
      </c>
      <c r="O293" s="56">
        <f>'Пр 3 ведом'!P606</f>
        <v>0</v>
      </c>
      <c r="P293" s="338" t="e">
        <f t="shared" si="120"/>
        <v>#DIV/0!</v>
      </c>
    </row>
    <row r="294" spans="1:16" s="204" customFormat="1" ht="22.5" customHeight="1" hidden="1">
      <c r="A294" s="128" t="s">
        <v>573</v>
      </c>
      <c r="B294" s="123" t="s">
        <v>86</v>
      </c>
      <c r="C294" s="59" t="s">
        <v>14</v>
      </c>
      <c r="D294" s="55" t="s">
        <v>564</v>
      </c>
      <c r="E294" s="55" t="s">
        <v>135</v>
      </c>
      <c r="F294" s="56">
        <f>'Пр 3 ведом'!G607</f>
        <v>50</v>
      </c>
      <c r="G294" s="56">
        <f>'Пр 3 ведом'!H607</f>
        <v>0</v>
      </c>
      <c r="H294" s="56">
        <f>'Пр 3 ведом'!I607</f>
        <v>50</v>
      </c>
      <c r="I294" s="56">
        <f>'Пр 3 ведом'!J607</f>
        <v>0</v>
      </c>
      <c r="J294" s="56">
        <f>'Пр 3 ведом'!K607</f>
        <v>50</v>
      </c>
      <c r="K294" s="56">
        <f>'Пр 3 ведом'!L607</f>
        <v>0</v>
      </c>
      <c r="L294" s="56">
        <f>'Пр 3 ведом'!M607</f>
        <v>50</v>
      </c>
      <c r="M294" s="56">
        <f>'Пр 3 ведом'!N607</f>
        <v>-50</v>
      </c>
      <c r="N294" s="56">
        <f>'Пр 3 ведом'!O607</f>
        <v>0</v>
      </c>
      <c r="O294" s="56">
        <f>'Пр 3 ведом'!P607</f>
        <v>0</v>
      </c>
      <c r="P294" s="338" t="e">
        <f t="shared" si="120"/>
        <v>#DIV/0!</v>
      </c>
    </row>
    <row r="295" spans="1:16" s="204" customFormat="1" ht="22.5" customHeight="1">
      <c r="A295" s="116" t="s">
        <v>565</v>
      </c>
      <c r="B295" s="123" t="s">
        <v>86</v>
      </c>
      <c r="C295" s="59" t="s">
        <v>14</v>
      </c>
      <c r="D295" s="55" t="s">
        <v>566</v>
      </c>
      <c r="E295" s="55"/>
      <c r="F295" s="56">
        <f>F296</f>
        <v>200</v>
      </c>
      <c r="G295" s="56">
        <f aca="true" t="shared" si="127" ref="G295:K297">G296</f>
        <v>0</v>
      </c>
      <c r="H295" s="56">
        <f t="shared" si="127"/>
        <v>200</v>
      </c>
      <c r="I295" s="56">
        <f t="shared" si="127"/>
        <v>0</v>
      </c>
      <c r="J295" s="56">
        <f t="shared" si="127"/>
        <v>200</v>
      </c>
      <c r="K295" s="56">
        <f t="shared" si="127"/>
        <v>0</v>
      </c>
      <c r="L295" s="56">
        <f>'Пр 3 ведом'!M608</f>
        <v>200</v>
      </c>
      <c r="M295" s="56">
        <f>'Пр 3 ведом'!N608</f>
        <v>-121</v>
      </c>
      <c r="N295" s="56">
        <f>'Пр 3 ведом'!O608</f>
        <v>79</v>
      </c>
      <c r="O295" s="56">
        <f>'Пр 3 ведом'!P608</f>
        <v>79</v>
      </c>
      <c r="P295" s="338">
        <f t="shared" si="120"/>
        <v>1</v>
      </c>
    </row>
    <row r="296" spans="1:16" s="204" customFormat="1" ht="22.5" customHeight="1">
      <c r="A296" s="58" t="s">
        <v>418</v>
      </c>
      <c r="B296" s="123" t="s">
        <v>86</v>
      </c>
      <c r="C296" s="59" t="s">
        <v>14</v>
      </c>
      <c r="D296" s="55" t="s">
        <v>566</v>
      </c>
      <c r="E296" s="55" t="s">
        <v>131</v>
      </c>
      <c r="F296" s="56">
        <f>F297</f>
        <v>200</v>
      </c>
      <c r="G296" s="56">
        <f t="shared" si="127"/>
        <v>0</v>
      </c>
      <c r="H296" s="56">
        <f t="shared" si="127"/>
        <v>200</v>
      </c>
      <c r="I296" s="56">
        <f t="shared" si="127"/>
        <v>0</v>
      </c>
      <c r="J296" s="56">
        <f t="shared" si="127"/>
        <v>200</v>
      </c>
      <c r="K296" s="56">
        <f t="shared" si="127"/>
        <v>0</v>
      </c>
      <c r="L296" s="56">
        <f>'Пр 3 ведом'!M609</f>
        <v>200</v>
      </c>
      <c r="M296" s="56">
        <f>'Пр 3 ведом'!N609</f>
        <v>-121</v>
      </c>
      <c r="N296" s="56">
        <f>'Пр 3 ведом'!O609</f>
        <v>79</v>
      </c>
      <c r="O296" s="56">
        <f>'Пр 3 ведом'!P609</f>
        <v>79</v>
      </c>
      <c r="P296" s="338">
        <f t="shared" si="120"/>
        <v>1</v>
      </c>
    </row>
    <row r="297" spans="1:16" s="204" customFormat="1" ht="22.5" customHeight="1">
      <c r="A297" s="128" t="s">
        <v>572</v>
      </c>
      <c r="B297" s="123" t="s">
        <v>86</v>
      </c>
      <c r="C297" s="59" t="s">
        <v>14</v>
      </c>
      <c r="D297" s="55" t="s">
        <v>566</v>
      </c>
      <c r="E297" s="55" t="s">
        <v>133</v>
      </c>
      <c r="F297" s="56">
        <f>F298</f>
        <v>200</v>
      </c>
      <c r="G297" s="56">
        <f t="shared" si="127"/>
        <v>0</v>
      </c>
      <c r="H297" s="56">
        <f t="shared" si="127"/>
        <v>200</v>
      </c>
      <c r="I297" s="56">
        <f t="shared" si="127"/>
        <v>0</v>
      </c>
      <c r="J297" s="56">
        <f t="shared" si="127"/>
        <v>200</v>
      </c>
      <c r="K297" s="56">
        <f t="shared" si="127"/>
        <v>0</v>
      </c>
      <c r="L297" s="56">
        <f>'Пр 3 ведом'!M610</f>
        <v>200</v>
      </c>
      <c r="M297" s="56">
        <f>'Пр 3 ведом'!N610</f>
        <v>-121</v>
      </c>
      <c r="N297" s="56">
        <f>'Пр 3 ведом'!O610</f>
        <v>79</v>
      </c>
      <c r="O297" s="56">
        <f>'Пр 3 ведом'!P610</f>
        <v>79</v>
      </c>
      <c r="P297" s="338">
        <f t="shared" si="120"/>
        <v>1</v>
      </c>
    </row>
    <row r="298" spans="1:16" s="204" customFormat="1" ht="22.5" customHeight="1">
      <c r="A298" s="128" t="s">
        <v>573</v>
      </c>
      <c r="B298" s="123" t="s">
        <v>86</v>
      </c>
      <c r="C298" s="59" t="s">
        <v>14</v>
      </c>
      <c r="D298" s="55" t="s">
        <v>566</v>
      </c>
      <c r="E298" s="55" t="s">
        <v>135</v>
      </c>
      <c r="F298" s="56">
        <f>'Пр 3 ведом'!G611</f>
        <v>200</v>
      </c>
      <c r="G298" s="56">
        <f>'Пр 3 ведом'!H611</f>
        <v>0</v>
      </c>
      <c r="H298" s="56">
        <f>'Пр 3 ведом'!I611</f>
        <v>200</v>
      </c>
      <c r="I298" s="56">
        <f>'Пр 3 ведом'!J611</f>
        <v>0</v>
      </c>
      <c r="J298" s="56">
        <f>'Пр 3 ведом'!K611</f>
        <v>200</v>
      </c>
      <c r="K298" s="56">
        <f>'Пр 3 ведом'!L611</f>
        <v>0</v>
      </c>
      <c r="L298" s="56">
        <f>'Пр 3 ведом'!M611</f>
        <v>200</v>
      </c>
      <c r="M298" s="56">
        <f>'Пр 3 ведом'!N611</f>
        <v>-121</v>
      </c>
      <c r="N298" s="56">
        <f>'Пр 3 ведом'!O611</f>
        <v>79</v>
      </c>
      <c r="O298" s="56">
        <f>'Пр 3 ведом'!P611</f>
        <v>79</v>
      </c>
      <c r="P298" s="338">
        <f t="shared" si="120"/>
        <v>1</v>
      </c>
    </row>
    <row r="299" spans="1:16" s="204" customFormat="1" ht="22.5" customHeight="1">
      <c r="A299" s="116" t="s">
        <v>568</v>
      </c>
      <c r="B299" s="123" t="s">
        <v>86</v>
      </c>
      <c r="C299" s="59" t="s">
        <v>14</v>
      </c>
      <c r="D299" s="55" t="s">
        <v>567</v>
      </c>
      <c r="E299" s="55"/>
      <c r="F299" s="56">
        <f>F300</f>
        <v>50</v>
      </c>
      <c r="G299" s="56">
        <f aca="true" t="shared" si="128" ref="G299:K301">G300</f>
        <v>0</v>
      </c>
      <c r="H299" s="56">
        <f t="shared" si="128"/>
        <v>50</v>
      </c>
      <c r="I299" s="56">
        <f t="shared" si="128"/>
        <v>0</v>
      </c>
      <c r="J299" s="56">
        <f t="shared" si="128"/>
        <v>50</v>
      </c>
      <c r="K299" s="56">
        <f t="shared" si="128"/>
        <v>0</v>
      </c>
      <c r="L299" s="56">
        <f>'Пр 3 ведом'!M612</f>
        <v>50</v>
      </c>
      <c r="M299" s="56">
        <f>'Пр 3 ведом'!N612</f>
        <v>0</v>
      </c>
      <c r="N299" s="56">
        <f>'Пр 3 ведом'!O612</f>
        <v>50</v>
      </c>
      <c r="O299" s="56">
        <f>'Пр 3 ведом'!P612</f>
        <v>50</v>
      </c>
      <c r="P299" s="338">
        <f t="shared" si="120"/>
        <v>1</v>
      </c>
    </row>
    <row r="300" spans="1:16" s="204" customFormat="1" ht="22.5" customHeight="1">
      <c r="A300" s="58" t="s">
        <v>418</v>
      </c>
      <c r="B300" s="123" t="s">
        <v>86</v>
      </c>
      <c r="C300" s="59" t="s">
        <v>14</v>
      </c>
      <c r="D300" s="55" t="s">
        <v>567</v>
      </c>
      <c r="E300" s="55" t="s">
        <v>131</v>
      </c>
      <c r="F300" s="56">
        <f>F301</f>
        <v>50</v>
      </c>
      <c r="G300" s="56">
        <f t="shared" si="128"/>
        <v>0</v>
      </c>
      <c r="H300" s="56">
        <f t="shared" si="128"/>
        <v>50</v>
      </c>
      <c r="I300" s="56">
        <f t="shared" si="128"/>
        <v>0</v>
      </c>
      <c r="J300" s="56">
        <f t="shared" si="128"/>
        <v>50</v>
      </c>
      <c r="K300" s="56">
        <f t="shared" si="128"/>
        <v>0</v>
      </c>
      <c r="L300" s="56">
        <f>'Пр 3 ведом'!M613</f>
        <v>50</v>
      </c>
      <c r="M300" s="56">
        <f>'Пр 3 ведом'!N613</f>
        <v>0</v>
      </c>
      <c r="N300" s="56">
        <f>'Пр 3 ведом'!O613</f>
        <v>50</v>
      </c>
      <c r="O300" s="56">
        <f>'Пр 3 ведом'!P613</f>
        <v>50</v>
      </c>
      <c r="P300" s="338">
        <f t="shared" si="120"/>
        <v>1</v>
      </c>
    </row>
    <row r="301" spans="1:16" s="204" customFormat="1" ht="22.5" customHeight="1">
      <c r="A301" s="128" t="s">
        <v>572</v>
      </c>
      <c r="B301" s="123" t="s">
        <v>86</v>
      </c>
      <c r="C301" s="59" t="s">
        <v>14</v>
      </c>
      <c r="D301" s="55" t="s">
        <v>567</v>
      </c>
      <c r="E301" s="55" t="s">
        <v>133</v>
      </c>
      <c r="F301" s="56">
        <f>F302</f>
        <v>50</v>
      </c>
      <c r="G301" s="56">
        <f t="shared" si="128"/>
        <v>0</v>
      </c>
      <c r="H301" s="56">
        <f t="shared" si="128"/>
        <v>50</v>
      </c>
      <c r="I301" s="56">
        <f t="shared" si="128"/>
        <v>0</v>
      </c>
      <c r="J301" s="56">
        <f t="shared" si="128"/>
        <v>50</v>
      </c>
      <c r="K301" s="56">
        <f t="shared" si="128"/>
        <v>0</v>
      </c>
      <c r="L301" s="56">
        <f>'Пр 3 ведом'!M614</f>
        <v>50</v>
      </c>
      <c r="M301" s="56">
        <f>'Пр 3 ведом'!N614</f>
        <v>0</v>
      </c>
      <c r="N301" s="56">
        <f>'Пр 3 ведом'!O614</f>
        <v>50</v>
      </c>
      <c r="O301" s="56">
        <f>'Пр 3 ведом'!P614</f>
        <v>50</v>
      </c>
      <c r="P301" s="338">
        <f t="shared" si="120"/>
        <v>1</v>
      </c>
    </row>
    <row r="302" spans="1:16" s="204" customFormat="1" ht="22.5" customHeight="1">
      <c r="A302" s="128" t="s">
        <v>573</v>
      </c>
      <c r="B302" s="123" t="s">
        <v>86</v>
      </c>
      <c r="C302" s="59" t="s">
        <v>14</v>
      </c>
      <c r="D302" s="55" t="s">
        <v>567</v>
      </c>
      <c r="E302" s="55" t="s">
        <v>135</v>
      </c>
      <c r="F302" s="56">
        <f>'Пр 3 ведом'!G615</f>
        <v>50</v>
      </c>
      <c r="G302" s="56">
        <f>'Пр 3 ведом'!H615</f>
        <v>0</v>
      </c>
      <c r="H302" s="56">
        <f>'Пр 3 ведом'!I615</f>
        <v>50</v>
      </c>
      <c r="I302" s="56">
        <f>'Пр 3 ведом'!J615</f>
        <v>0</v>
      </c>
      <c r="J302" s="56">
        <f>'Пр 3 ведом'!K615</f>
        <v>50</v>
      </c>
      <c r="K302" s="56">
        <f>'Пр 3 ведом'!L615</f>
        <v>0</v>
      </c>
      <c r="L302" s="56">
        <f>'Пр 3 ведом'!M615</f>
        <v>50</v>
      </c>
      <c r="M302" s="56">
        <f>'Пр 3 ведом'!N615</f>
        <v>0</v>
      </c>
      <c r="N302" s="56">
        <f>'Пр 3 ведом'!O615</f>
        <v>50</v>
      </c>
      <c r="O302" s="56">
        <f>'Пр 3 ведом'!P615</f>
        <v>50</v>
      </c>
      <c r="P302" s="338">
        <f t="shared" si="120"/>
        <v>1</v>
      </c>
    </row>
    <row r="303" spans="1:16" s="204" customFormat="1" ht="12" customHeight="1">
      <c r="A303" s="114" t="s">
        <v>84</v>
      </c>
      <c r="B303" s="310" t="s">
        <v>85</v>
      </c>
      <c r="C303" s="87" t="s">
        <v>8</v>
      </c>
      <c r="D303" s="86" t="s">
        <v>9</v>
      </c>
      <c r="E303" s="86" t="s">
        <v>10</v>
      </c>
      <c r="F303" s="119">
        <f aca="true" t="shared" si="129" ref="F303:K303">F304+F349+F431+F407</f>
        <v>288972.99999999994</v>
      </c>
      <c r="G303" s="119">
        <f t="shared" si="129"/>
        <v>6534</v>
      </c>
      <c r="H303" s="119">
        <f t="shared" si="129"/>
        <v>295507</v>
      </c>
      <c r="I303" s="119">
        <f t="shared" si="129"/>
        <v>2978.5</v>
      </c>
      <c r="J303" s="119">
        <f t="shared" si="129"/>
        <v>298485.5</v>
      </c>
      <c r="K303" s="119">
        <f t="shared" si="129"/>
        <v>2590.9</v>
      </c>
      <c r="L303" s="119">
        <f>'Пр 3 ведом'!M208+'Пр 3 ведом'!M616</f>
        <v>301076.4</v>
      </c>
      <c r="M303" s="119">
        <f>'Пр 3 ведом'!N208+'Пр 3 ведом'!N616</f>
        <v>9769.3</v>
      </c>
      <c r="N303" s="119">
        <f>'Пр 3 ведом'!O208+'Пр 3 ведом'!O616</f>
        <v>310845.7</v>
      </c>
      <c r="O303" s="119">
        <f>'Пр 3 ведом'!P208+'Пр 3 ведом'!P616</f>
        <v>309254.4</v>
      </c>
      <c r="P303" s="338">
        <f t="shared" si="120"/>
        <v>0.9948807398654703</v>
      </c>
    </row>
    <row r="304" spans="1:16" s="204" customFormat="1" ht="12.75" customHeight="1">
      <c r="A304" s="114" t="s">
        <v>29</v>
      </c>
      <c r="B304" s="317" t="s">
        <v>85</v>
      </c>
      <c r="C304" s="318" t="s">
        <v>12</v>
      </c>
      <c r="D304" s="299" t="s">
        <v>9</v>
      </c>
      <c r="E304" s="299" t="s">
        <v>10</v>
      </c>
      <c r="F304" s="119">
        <f aca="true" t="shared" si="130" ref="F304:K305">F305</f>
        <v>57818.399999999994</v>
      </c>
      <c r="G304" s="119">
        <f t="shared" si="130"/>
        <v>4071.3</v>
      </c>
      <c r="H304" s="119">
        <f t="shared" si="130"/>
        <v>61889.7</v>
      </c>
      <c r="I304" s="119">
        <f t="shared" si="130"/>
        <v>100</v>
      </c>
      <c r="J304" s="119">
        <f t="shared" si="130"/>
        <v>61989.7</v>
      </c>
      <c r="K304" s="119">
        <f t="shared" si="130"/>
        <v>0</v>
      </c>
      <c r="L304" s="175">
        <f>'Пр 3 ведом'!M209+'Пр 3 ведом'!M617</f>
        <v>61989.7</v>
      </c>
      <c r="M304" s="175">
        <f>'Пр 3 ведом'!N209+'Пр 3 ведом'!N617</f>
        <v>-306.1</v>
      </c>
      <c r="N304" s="175">
        <f>'Пр 3 ведом'!O209+'Пр 3 ведом'!O617</f>
        <v>61683.59999999999</v>
      </c>
      <c r="O304" s="175">
        <f>'Пр 3 ведом'!P209+'Пр 3 ведом'!P617</f>
        <v>60588.5</v>
      </c>
      <c r="P304" s="338">
        <f t="shared" si="120"/>
        <v>0.9822464966376802</v>
      </c>
    </row>
    <row r="305" spans="1:16" s="204" customFormat="1" ht="27" customHeight="1">
      <c r="A305" s="58" t="s">
        <v>427</v>
      </c>
      <c r="B305" s="313" t="s">
        <v>85</v>
      </c>
      <c r="C305" s="319" t="s">
        <v>12</v>
      </c>
      <c r="D305" s="171" t="s">
        <v>250</v>
      </c>
      <c r="E305" s="171"/>
      <c r="F305" s="119">
        <f t="shared" si="130"/>
        <v>57818.399999999994</v>
      </c>
      <c r="G305" s="119">
        <f t="shared" si="130"/>
        <v>4071.3</v>
      </c>
      <c r="H305" s="119">
        <f t="shared" si="130"/>
        <v>61889.7</v>
      </c>
      <c r="I305" s="119">
        <f t="shared" si="130"/>
        <v>100</v>
      </c>
      <c r="J305" s="119">
        <f t="shared" si="130"/>
        <v>61989.7</v>
      </c>
      <c r="K305" s="119">
        <f t="shared" si="130"/>
        <v>0</v>
      </c>
      <c r="L305" s="170">
        <f>'Пр 3 ведом'!M209+'Пр 3 ведом'!M618</f>
        <v>61989.7</v>
      </c>
      <c r="M305" s="170">
        <f>'Пр 3 ведом'!N209+'Пр 3 ведом'!N618</f>
        <v>-306.1</v>
      </c>
      <c r="N305" s="170">
        <f>'Пр 3 ведом'!O209+'Пр 3 ведом'!O618</f>
        <v>61683.59999999999</v>
      </c>
      <c r="O305" s="170">
        <f>'Пр 3 ведом'!P209+'Пр 3 ведом'!P618</f>
        <v>60588.5</v>
      </c>
      <c r="P305" s="338">
        <f t="shared" si="120"/>
        <v>0.9822464966376802</v>
      </c>
    </row>
    <row r="306" spans="1:16" s="204" customFormat="1" ht="19.5" customHeight="1">
      <c r="A306" s="116" t="s">
        <v>225</v>
      </c>
      <c r="B306" s="313" t="s">
        <v>85</v>
      </c>
      <c r="C306" s="319" t="s">
        <v>12</v>
      </c>
      <c r="D306" s="171" t="s">
        <v>251</v>
      </c>
      <c r="E306" s="171" t="s">
        <v>10</v>
      </c>
      <c r="F306" s="170">
        <f aca="true" t="shared" si="131" ref="F306:K306">F307+F331+F328+F325</f>
        <v>57818.399999999994</v>
      </c>
      <c r="G306" s="170">
        <f t="shared" si="131"/>
        <v>4071.3</v>
      </c>
      <c r="H306" s="170">
        <f t="shared" si="131"/>
        <v>61889.7</v>
      </c>
      <c r="I306" s="170">
        <f t="shared" si="131"/>
        <v>100</v>
      </c>
      <c r="J306" s="170">
        <f t="shared" si="131"/>
        <v>61989.7</v>
      </c>
      <c r="K306" s="170">
        <f t="shared" si="131"/>
        <v>0</v>
      </c>
      <c r="L306" s="170">
        <f>'Пр 3 ведом'!M210+'Пр 3 ведом'!M619</f>
        <v>61989.7</v>
      </c>
      <c r="M306" s="170">
        <f>'Пр 3 ведом'!N210+'Пр 3 ведом'!N619</f>
        <v>-306.1</v>
      </c>
      <c r="N306" s="170">
        <f>'Пр 3 ведом'!O210+'Пр 3 ведом'!O619</f>
        <v>61683.59999999999</v>
      </c>
      <c r="O306" s="170">
        <f>'Пр 3 ведом'!P210+'Пр 3 ведом'!P619</f>
        <v>60588.5</v>
      </c>
      <c r="P306" s="338">
        <f t="shared" si="120"/>
        <v>0.9822464966376802</v>
      </c>
    </row>
    <row r="307" spans="1:16" s="204" customFormat="1" ht="19.5" customHeight="1">
      <c r="A307" s="169" t="s">
        <v>238</v>
      </c>
      <c r="B307" s="313" t="s">
        <v>85</v>
      </c>
      <c r="C307" s="319" t="s">
        <v>12</v>
      </c>
      <c r="D307" s="171" t="s">
        <v>253</v>
      </c>
      <c r="E307" s="171"/>
      <c r="F307" s="107">
        <f aca="true" t="shared" si="132" ref="F307:K307">F308+F313+F320+F317</f>
        <v>19623.399999999998</v>
      </c>
      <c r="G307" s="107">
        <f t="shared" si="132"/>
        <v>100</v>
      </c>
      <c r="H307" s="107">
        <f t="shared" si="132"/>
        <v>19723.399999999998</v>
      </c>
      <c r="I307" s="107">
        <f t="shared" si="132"/>
        <v>100</v>
      </c>
      <c r="J307" s="107">
        <f t="shared" si="132"/>
        <v>19823.399999999998</v>
      </c>
      <c r="K307" s="107">
        <f t="shared" si="132"/>
        <v>0</v>
      </c>
      <c r="L307" s="208">
        <f>'Пр 3 ведом'!M212+'Пр 3 ведом'!M626</f>
        <v>19823.399999999998</v>
      </c>
      <c r="M307" s="208">
        <f>'Пр 3 ведом'!N212+'Пр 3 ведом'!N626</f>
        <v>1230.2</v>
      </c>
      <c r="N307" s="208">
        <f>'Пр 3 ведом'!O212+'Пр 3 ведом'!O626</f>
        <v>21053.6</v>
      </c>
      <c r="O307" s="208">
        <f>'Пр 3 ведом'!P212+'Пр 3 ведом'!P626</f>
        <v>20430.600000000002</v>
      </c>
      <c r="P307" s="338">
        <f t="shared" si="120"/>
        <v>0.9704088611923853</v>
      </c>
    </row>
    <row r="308" spans="1:16" s="204" customFormat="1" ht="45" customHeight="1">
      <c r="A308" s="58" t="s">
        <v>123</v>
      </c>
      <c r="B308" s="313" t="s">
        <v>85</v>
      </c>
      <c r="C308" s="319" t="s">
        <v>12</v>
      </c>
      <c r="D308" s="171" t="s">
        <v>253</v>
      </c>
      <c r="E308" s="171" t="s">
        <v>124</v>
      </c>
      <c r="F308" s="107">
        <f aca="true" t="shared" si="133" ref="F308:K308">F309</f>
        <v>2552</v>
      </c>
      <c r="G308" s="107">
        <f t="shared" si="133"/>
        <v>0</v>
      </c>
      <c r="H308" s="107">
        <f t="shared" si="133"/>
        <v>2552</v>
      </c>
      <c r="I308" s="107">
        <f t="shared" si="133"/>
        <v>0</v>
      </c>
      <c r="J308" s="107">
        <f t="shared" si="133"/>
        <v>2552</v>
      </c>
      <c r="K308" s="107">
        <f t="shared" si="133"/>
        <v>0</v>
      </c>
      <c r="L308" s="208">
        <f>'Пр 3 ведом'!M213</f>
        <v>2552</v>
      </c>
      <c r="M308" s="208">
        <f>'Пр 3 ведом'!N213</f>
        <v>117.10000000000001</v>
      </c>
      <c r="N308" s="208">
        <f>'Пр 3 ведом'!O213</f>
        <v>2669.1000000000004</v>
      </c>
      <c r="O308" s="208">
        <f>'Пр 3 ведом'!P213</f>
        <v>2420.3</v>
      </c>
      <c r="P308" s="338">
        <f t="shared" si="120"/>
        <v>0.9067850586339964</v>
      </c>
    </row>
    <row r="309" spans="1:16" s="204" customFormat="1" ht="15" customHeight="1">
      <c r="A309" s="58" t="s">
        <v>166</v>
      </c>
      <c r="B309" s="313" t="s">
        <v>85</v>
      </c>
      <c r="C309" s="319" t="s">
        <v>12</v>
      </c>
      <c r="D309" s="171" t="s">
        <v>253</v>
      </c>
      <c r="E309" s="171">
        <v>110</v>
      </c>
      <c r="F309" s="107">
        <f aca="true" t="shared" si="134" ref="F309:K309">F310+F311+F312</f>
        <v>2552</v>
      </c>
      <c r="G309" s="107">
        <f t="shared" si="134"/>
        <v>0</v>
      </c>
      <c r="H309" s="107">
        <f t="shared" si="134"/>
        <v>2552</v>
      </c>
      <c r="I309" s="107">
        <f t="shared" si="134"/>
        <v>0</v>
      </c>
      <c r="J309" s="107">
        <f t="shared" si="134"/>
        <v>2552</v>
      </c>
      <c r="K309" s="107">
        <f t="shared" si="134"/>
        <v>0</v>
      </c>
      <c r="L309" s="208">
        <f>'Пр 3 ведом'!M214</f>
        <v>2552</v>
      </c>
      <c r="M309" s="208">
        <f>'Пр 3 ведом'!N214</f>
        <v>117.10000000000001</v>
      </c>
      <c r="N309" s="208">
        <f>'Пр 3 ведом'!O214</f>
        <v>2669.1000000000004</v>
      </c>
      <c r="O309" s="208">
        <f>'Пр 3 ведом'!P214</f>
        <v>2420.3</v>
      </c>
      <c r="P309" s="338">
        <f t="shared" si="120"/>
        <v>0.9067850586339964</v>
      </c>
    </row>
    <row r="310" spans="1:16" s="204" customFormat="1" ht="15" customHeight="1">
      <c r="A310" s="174" t="s">
        <v>414</v>
      </c>
      <c r="B310" s="313" t="s">
        <v>85</v>
      </c>
      <c r="C310" s="319" t="s">
        <v>12</v>
      </c>
      <c r="D310" s="171" t="s">
        <v>253</v>
      </c>
      <c r="E310" s="171">
        <v>111</v>
      </c>
      <c r="F310" s="107">
        <f>'Пр 3 ведом'!G215</f>
        <v>1960</v>
      </c>
      <c r="G310" s="107">
        <f>'Пр 3 ведом'!H215</f>
        <v>0</v>
      </c>
      <c r="H310" s="107">
        <f>'Пр 3 ведом'!I215</f>
        <v>1960</v>
      </c>
      <c r="I310" s="107">
        <f>'Пр 3 ведом'!J215</f>
        <v>0</v>
      </c>
      <c r="J310" s="107">
        <f>'Пр 3 ведом'!K215</f>
        <v>1960</v>
      </c>
      <c r="K310" s="107">
        <f>'Пр 3 ведом'!L215</f>
        <v>0</v>
      </c>
      <c r="L310" s="208">
        <f>'Пр 3 ведом'!M215</f>
        <v>1960</v>
      </c>
      <c r="M310" s="208">
        <f>'Пр 3 ведом'!N215</f>
        <v>130.9</v>
      </c>
      <c r="N310" s="208">
        <f>'Пр 3 ведом'!O215</f>
        <v>2090.9</v>
      </c>
      <c r="O310" s="208">
        <f>'Пр 3 ведом'!P215</f>
        <v>1842.1</v>
      </c>
      <c r="P310" s="338">
        <f t="shared" si="120"/>
        <v>0.8810081782964273</v>
      </c>
    </row>
    <row r="311" spans="1:16" s="204" customFormat="1" ht="24" customHeight="1" hidden="1">
      <c r="A311" s="172" t="s">
        <v>570</v>
      </c>
      <c r="B311" s="313" t="s">
        <v>85</v>
      </c>
      <c r="C311" s="319" t="s">
        <v>12</v>
      </c>
      <c r="D311" s="171" t="s">
        <v>253</v>
      </c>
      <c r="E311" s="171">
        <v>112</v>
      </c>
      <c r="F311" s="107">
        <f>'Пр 3 ведом'!G216</f>
        <v>0</v>
      </c>
      <c r="G311" s="107">
        <f>'Пр 3 ведом'!H216</f>
        <v>0</v>
      </c>
      <c r="H311" s="107">
        <f>'Пр 3 ведом'!I216</f>
        <v>0</v>
      </c>
      <c r="I311" s="107">
        <f>'Пр 3 ведом'!J216</f>
        <v>0</v>
      </c>
      <c r="J311" s="107">
        <f>'Пр 3 ведом'!K216</f>
        <v>0</v>
      </c>
      <c r="K311" s="107">
        <f>'Пр 3 ведом'!L216</f>
        <v>0</v>
      </c>
      <c r="L311" s="208">
        <f>'Пр 3 ведом'!M216</f>
        <v>0</v>
      </c>
      <c r="M311" s="208">
        <f>'Пр 3 ведом'!N216</f>
        <v>0</v>
      </c>
      <c r="N311" s="208">
        <f>'Пр 3 ведом'!O216</f>
        <v>0</v>
      </c>
      <c r="O311" s="208">
        <f>'Пр 3 ведом'!P216</f>
        <v>0</v>
      </c>
      <c r="P311" s="338" t="e">
        <f t="shared" si="120"/>
        <v>#DIV/0!</v>
      </c>
    </row>
    <row r="312" spans="1:16" s="204" customFormat="1" ht="32.25" customHeight="1">
      <c r="A312" s="169" t="s">
        <v>415</v>
      </c>
      <c r="B312" s="313" t="s">
        <v>85</v>
      </c>
      <c r="C312" s="319" t="s">
        <v>12</v>
      </c>
      <c r="D312" s="171" t="s">
        <v>253</v>
      </c>
      <c r="E312" s="171">
        <v>119</v>
      </c>
      <c r="F312" s="107">
        <f>'Пр 3 ведом'!G217</f>
        <v>592</v>
      </c>
      <c r="G312" s="107">
        <f>'Пр 3 ведом'!H217</f>
        <v>0</v>
      </c>
      <c r="H312" s="107">
        <f>'Пр 3 ведом'!I217</f>
        <v>592</v>
      </c>
      <c r="I312" s="107">
        <f>'Пр 3 ведом'!J217</f>
        <v>0</v>
      </c>
      <c r="J312" s="107">
        <f>'Пр 3 ведом'!K217</f>
        <v>592</v>
      </c>
      <c r="K312" s="107">
        <f>'Пр 3 ведом'!L217</f>
        <v>0</v>
      </c>
      <c r="L312" s="208">
        <f>'Пр 3 ведом'!M217</f>
        <v>592</v>
      </c>
      <c r="M312" s="208">
        <f>'Пр 3 ведом'!N217</f>
        <v>-13.8</v>
      </c>
      <c r="N312" s="208">
        <f>'Пр 3 ведом'!O217</f>
        <v>578.2</v>
      </c>
      <c r="O312" s="208">
        <f>'Пр 3 ведом'!P217</f>
        <v>578.2</v>
      </c>
      <c r="P312" s="338">
        <f t="shared" si="120"/>
        <v>1</v>
      </c>
    </row>
    <row r="313" spans="1:16" s="204" customFormat="1" ht="24" customHeight="1">
      <c r="A313" s="58" t="s">
        <v>418</v>
      </c>
      <c r="B313" s="313" t="s">
        <v>85</v>
      </c>
      <c r="C313" s="319" t="s">
        <v>12</v>
      </c>
      <c r="D313" s="171" t="s">
        <v>253</v>
      </c>
      <c r="E313" s="171" t="s">
        <v>131</v>
      </c>
      <c r="F313" s="107">
        <f aca="true" t="shared" si="135" ref="F313:K313">F314</f>
        <v>1288.6</v>
      </c>
      <c r="G313" s="107">
        <f t="shared" si="135"/>
        <v>8.5</v>
      </c>
      <c r="H313" s="107">
        <f t="shared" si="135"/>
        <v>1297.1</v>
      </c>
      <c r="I313" s="107">
        <f t="shared" si="135"/>
        <v>0</v>
      </c>
      <c r="J313" s="107">
        <f t="shared" si="135"/>
        <v>1297.1</v>
      </c>
      <c r="K313" s="107">
        <f t="shared" si="135"/>
        <v>0</v>
      </c>
      <c r="L313" s="208">
        <f>'Пр 3 ведом'!M218</f>
        <v>1297.1</v>
      </c>
      <c r="M313" s="208">
        <f>'Пр 3 ведом'!N218</f>
        <v>-23.9</v>
      </c>
      <c r="N313" s="208">
        <f>'Пр 3 ведом'!O218</f>
        <v>1273.1999999999998</v>
      </c>
      <c r="O313" s="208">
        <f>'Пр 3 ведом'!P218</f>
        <v>1273.2</v>
      </c>
      <c r="P313" s="338">
        <f t="shared" si="120"/>
        <v>1.0000000000000002</v>
      </c>
    </row>
    <row r="314" spans="1:16" s="204" customFormat="1" ht="21.75" customHeight="1">
      <c r="A314" s="172" t="s">
        <v>572</v>
      </c>
      <c r="B314" s="313" t="s">
        <v>85</v>
      </c>
      <c r="C314" s="319" t="s">
        <v>12</v>
      </c>
      <c r="D314" s="171" t="s">
        <v>253</v>
      </c>
      <c r="E314" s="171" t="s">
        <v>133</v>
      </c>
      <c r="F314" s="107">
        <f aca="true" t="shared" si="136" ref="F314:K314">F316+F315</f>
        <v>1288.6</v>
      </c>
      <c r="G314" s="107">
        <f t="shared" si="136"/>
        <v>8.5</v>
      </c>
      <c r="H314" s="107">
        <f t="shared" si="136"/>
        <v>1297.1</v>
      </c>
      <c r="I314" s="107">
        <f t="shared" si="136"/>
        <v>0</v>
      </c>
      <c r="J314" s="107">
        <f t="shared" si="136"/>
        <v>1297.1</v>
      </c>
      <c r="K314" s="107">
        <f t="shared" si="136"/>
        <v>0</v>
      </c>
      <c r="L314" s="208">
        <f>'Пр 3 ведом'!M219</f>
        <v>1297.1</v>
      </c>
      <c r="M314" s="208">
        <f>'Пр 3 ведом'!N219</f>
        <v>-23.9</v>
      </c>
      <c r="N314" s="208">
        <f>'Пр 3 ведом'!O219</f>
        <v>1273.1999999999998</v>
      </c>
      <c r="O314" s="208">
        <f>'Пр 3 ведом'!P219</f>
        <v>1273.2</v>
      </c>
      <c r="P314" s="338">
        <f t="shared" si="120"/>
        <v>1.0000000000000002</v>
      </c>
    </row>
    <row r="315" spans="1:16" s="204" customFormat="1" ht="22.5" customHeight="1">
      <c r="A315" s="172" t="s">
        <v>587</v>
      </c>
      <c r="B315" s="171" t="s">
        <v>85</v>
      </c>
      <c r="C315" s="319" t="s">
        <v>12</v>
      </c>
      <c r="D315" s="171" t="s">
        <v>253</v>
      </c>
      <c r="E315" s="171">
        <v>242</v>
      </c>
      <c r="F315" s="107">
        <f>'Пр 3 ведом'!G220</f>
        <v>0</v>
      </c>
      <c r="G315" s="107">
        <f>'Пр 3 ведом'!H220</f>
        <v>6</v>
      </c>
      <c r="H315" s="107">
        <f>'Пр 3 ведом'!I220</f>
        <v>6</v>
      </c>
      <c r="I315" s="107">
        <f>'Пр 3 ведом'!J220</f>
        <v>0</v>
      </c>
      <c r="J315" s="107">
        <f>'Пр 3 ведом'!K220</f>
        <v>6</v>
      </c>
      <c r="K315" s="107">
        <f>'Пр 3 ведом'!L220</f>
        <v>0</v>
      </c>
      <c r="L315" s="208">
        <f>'Пр 3 ведом'!M220</f>
        <v>6</v>
      </c>
      <c r="M315" s="208">
        <f>'Пр 3 ведом'!N220</f>
        <v>-3</v>
      </c>
      <c r="N315" s="208">
        <f>'Пр 3 ведом'!O220</f>
        <v>3</v>
      </c>
      <c r="O315" s="208">
        <f>'Пр 3 ведом'!P220</f>
        <v>3</v>
      </c>
      <c r="P315" s="338">
        <f t="shared" si="120"/>
        <v>1</v>
      </c>
    </row>
    <row r="316" spans="1:16" s="204" customFormat="1" ht="21.75" customHeight="1">
      <c r="A316" s="172" t="s">
        <v>573</v>
      </c>
      <c r="B316" s="313" t="s">
        <v>85</v>
      </c>
      <c r="C316" s="319" t="s">
        <v>12</v>
      </c>
      <c r="D316" s="171" t="s">
        <v>253</v>
      </c>
      <c r="E316" s="171" t="s">
        <v>135</v>
      </c>
      <c r="F316" s="107">
        <f>'Пр 3 ведом'!G221</f>
        <v>1288.6</v>
      </c>
      <c r="G316" s="107">
        <f>'Пр 3 ведом'!H221</f>
        <v>2.5</v>
      </c>
      <c r="H316" s="107">
        <f>'Пр 3 ведом'!I221</f>
        <v>1291.1</v>
      </c>
      <c r="I316" s="107">
        <f>'Пр 3 ведом'!J221</f>
        <v>0</v>
      </c>
      <c r="J316" s="107">
        <f>'Пр 3 ведом'!K221</f>
        <v>1291.1</v>
      </c>
      <c r="K316" s="107">
        <f>'Пр 3 ведом'!L221</f>
        <v>0</v>
      </c>
      <c r="L316" s="208">
        <f>'Пр 3 ведом'!M221</f>
        <v>1291.1</v>
      </c>
      <c r="M316" s="208">
        <f>'Пр 3 ведом'!N221</f>
        <v>-20.9</v>
      </c>
      <c r="N316" s="208">
        <f>'Пр 3 ведом'!O221</f>
        <v>1270.1999999999998</v>
      </c>
      <c r="O316" s="208">
        <f>'Пр 3 ведом'!P221</f>
        <v>1270.2</v>
      </c>
      <c r="P316" s="338">
        <f t="shared" si="120"/>
        <v>1.0000000000000002</v>
      </c>
    </row>
    <row r="317" spans="1:16" s="204" customFormat="1" ht="28.5" customHeight="1">
      <c r="A317" s="172" t="s">
        <v>578</v>
      </c>
      <c r="B317" s="313" t="s">
        <v>85</v>
      </c>
      <c r="C317" s="319" t="s">
        <v>12</v>
      </c>
      <c r="D317" s="320" t="s">
        <v>253</v>
      </c>
      <c r="E317" s="171" t="s">
        <v>118</v>
      </c>
      <c r="F317" s="107">
        <f aca="true" t="shared" si="137" ref="F317:K318">F318</f>
        <v>15710.8</v>
      </c>
      <c r="G317" s="107">
        <f t="shared" si="137"/>
        <v>100</v>
      </c>
      <c r="H317" s="107">
        <f t="shared" si="137"/>
        <v>15810.8</v>
      </c>
      <c r="I317" s="107">
        <f t="shared" si="137"/>
        <v>100</v>
      </c>
      <c r="J317" s="107">
        <f t="shared" si="137"/>
        <v>15910.8</v>
      </c>
      <c r="K317" s="107">
        <f t="shared" si="137"/>
        <v>0</v>
      </c>
      <c r="L317" s="208">
        <f>'Пр 3 ведом'!M627</f>
        <v>15910.8</v>
      </c>
      <c r="M317" s="208">
        <f>'Пр 3 ведом'!N627</f>
        <v>1167.8</v>
      </c>
      <c r="N317" s="208">
        <f>'Пр 3 ведом'!O627</f>
        <v>17078.6</v>
      </c>
      <c r="O317" s="208">
        <f>'Пр 3 ведом'!P627</f>
        <v>16704.4</v>
      </c>
      <c r="P317" s="338">
        <f t="shared" si="120"/>
        <v>0.9780895389551838</v>
      </c>
    </row>
    <row r="318" spans="1:16" s="204" customFormat="1" ht="13.5" customHeight="1">
      <c r="A318" s="58" t="s">
        <v>119</v>
      </c>
      <c r="B318" s="313" t="s">
        <v>85</v>
      </c>
      <c r="C318" s="319" t="s">
        <v>12</v>
      </c>
      <c r="D318" s="320" t="s">
        <v>253</v>
      </c>
      <c r="E318" s="171" t="s">
        <v>120</v>
      </c>
      <c r="F318" s="107">
        <f t="shared" si="137"/>
        <v>15710.8</v>
      </c>
      <c r="G318" s="107">
        <f t="shared" si="137"/>
        <v>100</v>
      </c>
      <c r="H318" s="107">
        <f t="shared" si="137"/>
        <v>15810.8</v>
      </c>
      <c r="I318" s="107">
        <f t="shared" si="137"/>
        <v>100</v>
      </c>
      <c r="J318" s="107">
        <f t="shared" si="137"/>
        <v>15910.8</v>
      </c>
      <c r="K318" s="107">
        <f t="shared" si="137"/>
        <v>0</v>
      </c>
      <c r="L318" s="208">
        <f>'Пр 3 ведом'!M628</f>
        <v>15910.8</v>
      </c>
      <c r="M318" s="208">
        <f>'Пр 3 ведом'!N628</f>
        <v>1167.8</v>
      </c>
      <c r="N318" s="208">
        <f>'Пр 3 ведом'!O628</f>
        <v>17078.6</v>
      </c>
      <c r="O318" s="208">
        <f>'Пр 3 ведом'!P628</f>
        <v>16704.4</v>
      </c>
      <c r="P318" s="338">
        <f t="shared" si="120"/>
        <v>0.9780895389551838</v>
      </c>
    </row>
    <row r="319" spans="1:16" s="204" customFormat="1" ht="35.25" customHeight="1">
      <c r="A319" s="58" t="s">
        <v>121</v>
      </c>
      <c r="B319" s="313" t="s">
        <v>85</v>
      </c>
      <c r="C319" s="319" t="s">
        <v>12</v>
      </c>
      <c r="D319" s="320" t="s">
        <v>253</v>
      </c>
      <c r="E319" s="171" t="s">
        <v>122</v>
      </c>
      <c r="F319" s="107">
        <f>'Пр 3 ведом'!G629</f>
        <v>15710.8</v>
      </c>
      <c r="G319" s="107">
        <f>'Пр 3 ведом'!H629</f>
        <v>100</v>
      </c>
      <c r="H319" s="107">
        <f>'Пр 3 ведом'!I629</f>
        <v>15810.8</v>
      </c>
      <c r="I319" s="107">
        <f>'Пр 3 ведом'!J629</f>
        <v>100</v>
      </c>
      <c r="J319" s="107">
        <f>'Пр 3 ведом'!K629</f>
        <v>15910.8</v>
      </c>
      <c r="K319" s="107">
        <f>'Пр 3 ведом'!L629</f>
        <v>0</v>
      </c>
      <c r="L319" s="208">
        <f>'Пр 3 ведом'!M629</f>
        <v>15910.8</v>
      </c>
      <c r="M319" s="208">
        <f>'Пр 3 ведом'!N629</f>
        <v>1167.8</v>
      </c>
      <c r="N319" s="208">
        <f>'Пр 3 ведом'!O629</f>
        <v>17078.6</v>
      </c>
      <c r="O319" s="208">
        <f>'Пр 3 ведом'!P629</f>
        <v>16704.4</v>
      </c>
      <c r="P319" s="338">
        <f t="shared" si="120"/>
        <v>0.9780895389551838</v>
      </c>
    </row>
    <row r="320" spans="1:16" s="204" customFormat="1" ht="13.5" customHeight="1">
      <c r="A320" s="58" t="s">
        <v>136</v>
      </c>
      <c r="B320" s="313" t="s">
        <v>85</v>
      </c>
      <c r="C320" s="319" t="s">
        <v>12</v>
      </c>
      <c r="D320" s="171" t="s">
        <v>253</v>
      </c>
      <c r="E320" s="171" t="s">
        <v>53</v>
      </c>
      <c r="F320" s="107">
        <f aca="true" t="shared" si="138" ref="F320:K320">F321</f>
        <v>72</v>
      </c>
      <c r="G320" s="107">
        <f t="shared" si="138"/>
        <v>-8.5</v>
      </c>
      <c r="H320" s="107">
        <f t="shared" si="138"/>
        <v>63.5</v>
      </c>
      <c r="I320" s="107">
        <f t="shared" si="138"/>
        <v>0</v>
      </c>
      <c r="J320" s="107">
        <f t="shared" si="138"/>
        <v>63.5</v>
      </c>
      <c r="K320" s="107">
        <f t="shared" si="138"/>
        <v>0</v>
      </c>
      <c r="L320" s="208">
        <f>'Пр 3 ведом'!M222</f>
        <v>63.5</v>
      </c>
      <c r="M320" s="208">
        <f>'Пр 3 ведом'!N222</f>
        <v>-30.8</v>
      </c>
      <c r="N320" s="208">
        <f>'Пр 3 ведом'!O222</f>
        <v>32.699999999999996</v>
      </c>
      <c r="O320" s="208">
        <f>'Пр 3 ведом'!P222</f>
        <v>32.7</v>
      </c>
      <c r="P320" s="338">
        <f t="shared" si="120"/>
        <v>1.0000000000000002</v>
      </c>
    </row>
    <row r="321" spans="1:16" s="204" customFormat="1" ht="13.5" customHeight="1">
      <c r="A321" s="58" t="s">
        <v>184</v>
      </c>
      <c r="B321" s="313" t="s">
        <v>85</v>
      </c>
      <c r="C321" s="319" t="s">
        <v>12</v>
      </c>
      <c r="D321" s="171" t="s">
        <v>253</v>
      </c>
      <c r="E321" s="171" t="s">
        <v>137</v>
      </c>
      <c r="F321" s="107">
        <f aca="true" t="shared" si="139" ref="F321:K321">F322+F323+F324</f>
        <v>72</v>
      </c>
      <c r="G321" s="107">
        <f t="shared" si="139"/>
        <v>-8.5</v>
      </c>
      <c r="H321" s="107">
        <f t="shared" si="139"/>
        <v>63.5</v>
      </c>
      <c r="I321" s="107">
        <f t="shared" si="139"/>
        <v>0</v>
      </c>
      <c r="J321" s="107">
        <f t="shared" si="139"/>
        <v>63.5</v>
      </c>
      <c r="K321" s="107">
        <f t="shared" si="139"/>
        <v>0</v>
      </c>
      <c r="L321" s="208">
        <f>'Пр 3 ведом'!M223</f>
        <v>63.5</v>
      </c>
      <c r="M321" s="208">
        <f>'Пр 3 ведом'!N223</f>
        <v>-30.8</v>
      </c>
      <c r="N321" s="208">
        <f>'Пр 3 ведом'!O223</f>
        <v>32.699999999999996</v>
      </c>
      <c r="O321" s="208">
        <f>'Пр 3 ведом'!P223</f>
        <v>32.7</v>
      </c>
      <c r="P321" s="338">
        <f t="shared" si="120"/>
        <v>1.0000000000000002</v>
      </c>
    </row>
    <row r="322" spans="1:16" s="204" customFormat="1" ht="13.5" customHeight="1">
      <c r="A322" s="58" t="s">
        <v>17</v>
      </c>
      <c r="B322" s="313" t="s">
        <v>85</v>
      </c>
      <c r="C322" s="319" t="s">
        <v>12</v>
      </c>
      <c r="D322" s="171" t="s">
        <v>253</v>
      </c>
      <c r="E322" s="171" t="s">
        <v>138</v>
      </c>
      <c r="F322" s="107">
        <f>'Пр 3 ведом'!G224</f>
        <v>24</v>
      </c>
      <c r="G322" s="107">
        <f>'Пр 3 ведом'!H224</f>
        <v>-2.1</v>
      </c>
      <c r="H322" s="107">
        <f>'Пр 3 ведом'!I224</f>
        <v>21.9</v>
      </c>
      <c r="I322" s="107">
        <f>'Пр 3 ведом'!J224</f>
        <v>0</v>
      </c>
      <c r="J322" s="107">
        <f>'Пр 3 ведом'!K224</f>
        <v>21.9</v>
      </c>
      <c r="K322" s="107">
        <f>'Пр 3 ведом'!L224</f>
        <v>0</v>
      </c>
      <c r="L322" s="208">
        <f>'Пр 3 ведом'!M224</f>
        <v>21.9</v>
      </c>
      <c r="M322" s="208">
        <f>'Пр 3 ведом'!N224</f>
        <v>-15.5</v>
      </c>
      <c r="N322" s="208">
        <f>'Пр 3 ведом'!O224</f>
        <v>6.399999999999999</v>
      </c>
      <c r="O322" s="208">
        <f>'Пр 3 ведом'!P224</f>
        <v>6.4</v>
      </c>
      <c r="P322" s="338">
        <f t="shared" si="120"/>
        <v>1.0000000000000002</v>
      </c>
    </row>
    <row r="323" spans="1:16" s="204" customFormat="1" ht="13.5" customHeight="1">
      <c r="A323" s="172" t="s">
        <v>580</v>
      </c>
      <c r="B323" s="313" t="s">
        <v>85</v>
      </c>
      <c r="C323" s="319" t="s">
        <v>12</v>
      </c>
      <c r="D323" s="171" t="s">
        <v>253</v>
      </c>
      <c r="E323" s="171">
        <v>852</v>
      </c>
      <c r="F323" s="107">
        <f>'Пр 3 ведом'!G225</f>
        <v>48</v>
      </c>
      <c r="G323" s="107">
        <f>'Пр 3 ведом'!H225</f>
        <v>-8</v>
      </c>
      <c r="H323" s="107">
        <f>'Пр 3 ведом'!I225</f>
        <v>40</v>
      </c>
      <c r="I323" s="107">
        <f>'Пр 3 ведом'!J225</f>
        <v>0</v>
      </c>
      <c r="J323" s="107">
        <f>'Пр 3 ведом'!K225</f>
        <v>40</v>
      </c>
      <c r="K323" s="107">
        <f>'Пр 3 ведом'!L225</f>
        <v>0</v>
      </c>
      <c r="L323" s="208">
        <f>'Пр 3 ведом'!M225</f>
        <v>40</v>
      </c>
      <c r="M323" s="208">
        <f>'Пр 3 ведом'!N225</f>
        <v>-14.8</v>
      </c>
      <c r="N323" s="208">
        <f>'Пр 3 ведом'!O225</f>
        <v>25.2</v>
      </c>
      <c r="O323" s="208">
        <f>'Пр 3 ведом'!P225</f>
        <v>25.2</v>
      </c>
      <c r="P323" s="338">
        <f t="shared" si="120"/>
        <v>1</v>
      </c>
    </row>
    <row r="324" spans="1:16" s="204" customFormat="1" ht="12.75" customHeight="1">
      <c r="A324" s="172" t="s">
        <v>590</v>
      </c>
      <c r="B324" s="171" t="s">
        <v>85</v>
      </c>
      <c r="C324" s="319" t="s">
        <v>12</v>
      </c>
      <c r="D324" s="171" t="s">
        <v>253</v>
      </c>
      <c r="E324" s="171">
        <v>853</v>
      </c>
      <c r="F324" s="107">
        <f>'Пр 3 ведом'!G226</f>
        <v>0</v>
      </c>
      <c r="G324" s="107">
        <f>'Пр 3 ведом'!H226</f>
        <v>1.6</v>
      </c>
      <c r="H324" s="107">
        <f>'Пр 3 ведом'!I226</f>
        <v>1.6</v>
      </c>
      <c r="I324" s="107">
        <f>'Пр 3 ведом'!J226</f>
        <v>0</v>
      </c>
      <c r="J324" s="107">
        <f>'Пр 3 ведом'!K226</f>
        <v>1.6</v>
      </c>
      <c r="K324" s="107">
        <f>'Пр 3 ведом'!L226</f>
        <v>0</v>
      </c>
      <c r="L324" s="208">
        <f>'Пр 3 ведом'!M226</f>
        <v>1.6</v>
      </c>
      <c r="M324" s="208">
        <f>'Пр 3 ведом'!N226</f>
        <v>-0.5</v>
      </c>
      <c r="N324" s="208">
        <f>'Пр 3 ведом'!O226</f>
        <v>1.1</v>
      </c>
      <c r="O324" s="208">
        <f>'Пр 3 ведом'!P226</f>
        <v>1.1</v>
      </c>
      <c r="P324" s="338">
        <f t="shared" si="120"/>
        <v>1</v>
      </c>
    </row>
    <row r="325" spans="1:16" s="204" customFormat="1" ht="33.75" customHeight="1" hidden="1">
      <c r="A325" s="58" t="s">
        <v>117</v>
      </c>
      <c r="B325" s="171" t="s">
        <v>85</v>
      </c>
      <c r="C325" s="319" t="s">
        <v>12</v>
      </c>
      <c r="D325" s="320" t="s">
        <v>595</v>
      </c>
      <c r="E325" s="171" t="s">
        <v>118</v>
      </c>
      <c r="F325" s="107">
        <f aca="true" t="shared" si="140" ref="F325:K326">F326</f>
        <v>0</v>
      </c>
      <c r="G325" s="56">
        <f t="shared" si="140"/>
        <v>578.9</v>
      </c>
      <c r="H325" s="56">
        <f t="shared" si="140"/>
        <v>578.9</v>
      </c>
      <c r="I325" s="56">
        <f t="shared" si="140"/>
        <v>0</v>
      </c>
      <c r="J325" s="56">
        <f t="shared" si="140"/>
        <v>578.9</v>
      </c>
      <c r="K325" s="56">
        <f t="shared" si="140"/>
        <v>0</v>
      </c>
      <c r="L325" s="208">
        <f>'Пр 3 ведом'!M620</f>
        <v>578.9</v>
      </c>
      <c r="M325" s="208">
        <f>'Пр 3 ведом'!N620</f>
        <v>-578.9</v>
      </c>
      <c r="N325" s="208">
        <f>'Пр 3 ведом'!O620</f>
        <v>0</v>
      </c>
      <c r="O325" s="208">
        <f>'Пр 3 ведом'!P620</f>
        <v>0</v>
      </c>
      <c r="P325" s="338" t="e">
        <f t="shared" si="120"/>
        <v>#DIV/0!</v>
      </c>
    </row>
    <row r="326" spans="1:16" s="204" customFormat="1" ht="12.75" customHeight="1" hidden="1">
      <c r="A326" s="58" t="s">
        <v>119</v>
      </c>
      <c r="B326" s="171" t="s">
        <v>85</v>
      </c>
      <c r="C326" s="319" t="s">
        <v>12</v>
      </c>
      <c r="D326" s="320" t="s">
        <v>595</v>
      </c>
      <c r="E326" s="171" t="s">
        <v>120</v>
      </c>
      <c r="F326" s="107">
        <f t="shared" si="140"/>
        <v>0</v>
      </c>
      <c r="G326" s="56">
        <f t="shared" si="140"/>
        <v>578.9</v>
      </c>
      <c r="H326" s="56">
        <f t="shared" si="140"/>
        <v>578.9</v>
      </c>
      <c r="I326" s="56">
        <f t="shared" si="140"/>
        <v>0</v>
      </c>
      <c r="J326" s="56">
        <f t="shared" si="140"/>
        <v>578.9</v>
      </c>
      <c r="K326" s="56">
        <f t="shared" si="140"/>
        <v>0</v>
      </c>
      <c r="L326" s="208">
        <f>'Пр 3 ведом'!M621</f>
        <v>578.9</v>
      </c>
      <c r="M326" s="208">
        <f>'Пр 3 ведом'!N621</f>
        <v>-578.9</v>
      </c>
      <c r="N326" s="208">
        <f>'Пр 3 ведом'!O621</f>
        <v>0</v>
      </c>
      <c r="O326" s="208">
        <f>'Пр 3 ведом'!P621</f>
        <v>0</v>
      </c>
      <c r="P326" s="338" t="e">
        <f t="shared" si="120"/>
        <v>#DIV/0!</v>
      </c>
    </row>
    <row r="327" spans="1:16" s="204" customFormat="1" ht="33.75" customHeight="1" hidden="1">
      <c r="A327" s="58" t="s">
        <v>121</v>
      </c>
      <c r="B327" s="171" t="s">
        <v>85</v>
      </c>
      <c r="C327" s="319" t="s">
        <v>12</v>
      </c>
      <c r="D327" s="320" t="s">
        <v>595</v>
      </c>
      <c r="E327" s="171" t="s">
        <v>122</v>
      </c>
      <c r="F327" s="107">
        <f>'Пр 3 ведом'!G622</f>
        <v>0</v>
      </c>
      <c r="G327" s="107">
        <f>'Пр 3 ведом'!H622</f>
        <v>578.9</v>
      </c>
      <c r="H327" s="107">
        <f>'Пр 3 ведом'!I622</f>
        <v>578.9</v>
      </c>
      <c r="I327" s="107">
        <f>'Пр 3 ведом'!J622</f>
        <v>0</v>
      </c>
      <c r="J327" s="107">
        <f>'Пр 3 ведом'!K622</f>
        <v>578.9</v>
      </c>
      <c r="K327" s="107">
        <f>'Пр 3 ведом'!L622</f>
        <v>0</v>
      </c>
      <c r="L327" s="208">
        <f>'Пр 3 ведом'!M622</f>
        <v>578.9</v>
      </c>
      <c r="M327" s="208">
        <f>'Пр 3 ведом'!N622</f>
        <v>-578.9</v>
      </c>
      <c r="N327" s="208">
        <f>'Пр 3 ведом'!O622</f>
        <v>0</v>
      </c>
      <c r="O327" s="208">
        <f>'Пр 3 ведом'!P622</f>
        <v>0</v>
      </c>
      <c r="P327" s="338" t="e">
        <f t="shared" si="120"/>
        <v>#DIV/0!</v>
      </c>
    </row>
    <row r="328" spans="1:16" s="204" customFormat="1" ht="33.75" customHeight="1" hidden="1">
      <c r="A328" s="58" t="s">
        <v>117</v>
      </c>
      <c r="B328" s="171" t="s">
        <v>85</v>
      </c>
      <c r="C328" s="319" t="s">
        <v>12</v>
      </c>
      <c r="D328" s="320" t="s">
        <v>596</v>
      </c>
      <c r="E328" s="171" t="s">
        <v>118</v>
      </c>
      <c r="F328" s="107">
        <f aca="true" t="shared" si="141" ref="F328:K329">F329</f>
        <v>0</v>
      </c>
      <c r="G328" s="56">
        <f t="shared" si="141"/>
        <v>30.4</v>
      </c>
      <c r="H328" s="56">
        <f t="shared" si="141"/>
        <v>30.4</v>
      </c>
      <c r="I328" s="56">
        <f t="shared" si="141"/>
        <v>0</v>
      </c>
      <c r="J328" s="56">
        <f t="shared" si="141"/>
        <v>30.4</v>
      </c>
      <c r="K328" s="56">
        <f t="shared" si="141"/>
        <v>0</v>
      </c>
      <c r="L328" s="208">
        <f>'Пр 3 ведом'!M623</f>
        <v>30.4</v>
      </c>
      <c r="M328" s="208">
        <f>'Пр 3 ведом'!N623</f>
        <v>-30.4</v>
      </c>
      <c r="N328" s="208">
        <f>'Пр 3 ведом'!O623</f>
        <v>0</v>
      </c>
      <c r="O328" s="208">
        <f>'Пр 3 ведом'!P623</f>
        <v>0</v>
      </c>
      <c r="P328" s="338" t="e">
        <f t="shared" si="120"/>
        <v>#DIV/0!</v>
      </c>
    </row>
    <row r="329" spans="1:16" s="204" customFormat="1" ht="12.75" customHeight="1" hidden="1">
      <c r="A329" s="58" t="s">
        <v>119</v>
      </c>
      <c r="B329" s="171" t="s">
        <v>85</v>
      </c>
      <c r="C329" s="319" t="s">
        <v>12</v>
      </c>
      <c r="D329" s="320" t="s">
        <v>596</v>
      </c>
      <c r="E329" s="171" t="s">
        <v>120</v>
      </c>
      <c r="F329" s="107">
        <f t="shared" si="141"/>
        <v>0</v>
      </c>
      <c r="G329" s="56">
        <f t="shared" si="141"/>
        <v>30.4</v>
      </c>
      <c r="H329" s="56">
        <f t="shared" si="141"/>
        <v>30.4</v>
      </c>
      <c r="I329" s="56">
        <f t="shared" si="141"/>
        <v>0</v>
      </c>
      <c r="J329" s="56">
        <f t="shared" si="141"/>
        <v>30.4</v>
      </c>
      <c r="K329" s="56">
        <f t="shared" si="141"/>
        <v>0</v>
      </c>
      <c r="L329" s="208">
        <f>'Пр 3 ведом'!M624</f>
        <v>30.4</v>
      </c>
      <c r="M329" s="208">
        <f>'Пр 3 ведом'!N624</f>
        <v>-30.4</v>
      </c>
      <c r="N329" s="208">
        <f>'Пр 3 ведом'!O624</f>
        <v>0</v>
      </c>
      <c r="O329" s="208">
        <f>'Пр 3 ведом'!P624</f>
        <v>0</v>
      </c>
      <c r="P329" s="338" t="e">
        <f t="shared" si="120"/>
        <v>#DIV/0!</v>
      </c>
    </row>
    <row r="330" spans="1:16" s="204" customFormat="1" ht="33.75" customHeight="1" hidden="1">
      <c r="A330" s="58" t="s">
        <v>121</v>
      </c>
      <c r="B330" s="171" t="s">
        <v>85</v>
      </c>
      <c r="C330" s="319" t="s">
        <v>12</v>
      </c>
      <c r="D330" s="320" t="s">
        <v>596</v>
      </c>
      <c r="E330" s="171" t="s">
        <v>122</v>
      </c>
      <c r="F330" s="107">
        <f>'Пр 3 ведом'!G625</f>
        <v>0</v>
      </c>
      <c r="G330" s="107">
        <f>'Пр 3 ведом'!H625</f>
        <v>30.4</v>
      </c>
      <c r="H330" s="107">
        <f>'Пр 3 ведом'!I625</f>
        <v>30.4</v>
      </c>
      <c r="I330" s="107">
        <f>'Пр 3 ведом'!J625</f>
        <v>0</v>
      </c>
      <c r="J330" s="107">
        <f>'Пр 3 ведом'!K625</f>
        <v>30.4</v>
      </c>
      <c r="K330" s="107">
        <f>'Пр 3 ведом'!L625</f>
        <v>0</v>
      </c>
      <c r="L330" s="208">
        <f>'Пр 3 ведом'!M625</f>
        <v>30.4</v>
      </c>
      <c r="M330" s="208">
        <f>'Пр 3 ведом'!N625</f>
        <v>-30.4</v>
      </c>
      <c r="N330" s="208">
        <f>'Пр 3 ведом'!O625</f>
        <v>0</v>
      </c>
      <c r="O330" s="208">
        <f>'Пр 3 ведом'!P625</f>
        <v>0</v>
      </c>
      <c r="P330" s="338" t="e">
        <f t="shared" si="120"/>
        <v>#DIV/0!</v>
      </c>
    </row>
    <row r="331" spans="1:16" s="204" customFormat="1" ht="56.25" customHeight="1">
      <c r="A331" s="116" t="s">
        <v>103</v>
      </c>
      <c r="B331" s="313" t="s">
        <v>85</v>
      </c>
      <c r="C331" s="319" t="s">
        <v>12</v>
      </c>
      <c r="D331" s="171" t="s">
        <v>252</v>
      </c>
      <c r="E331" s="171" t="s">
        <v>10</v>
      </c>
      <c r="F331" s="170">
        <f aca="true" t="shared" si="142" ref="F331:K331">F332+F336+F339</f>
        <v>38195</v>
      </c>
      <c r="G331" s="170">
        <f t="shared" si="142"/>
        <v>3362</v>
      </c>
      <c r="H331" s="170">
        <f t="shared" si="142"/>
        <v>41557</v>
      </c>
      <c r="I331" s="170">
        <f t="shared" si="142"/>
        <v>0</v>
      </c>
      <c r="J331" s="170">
        <f t="shared" si="142"/>
        <v>41557</v>
      </c>
      <c r="K331" s="170">
        <f t="shared" si="142"/>
        <v>0</v>
      </c>
      <c r="L331" s="170">
        <f>'Пр 3 ведом'!M227+'Пр 3 ведом'!M630</f>
        <v>41557</v>
      </c>
      <c r="M331" s="170">
        <f>'Пр 3 ведом'!N227+'Пр 3 ведом'!N630</f>
        <v>-1120.9</v>
      </c>
      <c r="N331" s="170">
        <f>'Пр 3 ведом'!O227+'Пр 3 ведом'!O630</f>
        <v>40436.1</v>
      </c>
      <c r="O331" s="170">
        <f>'Пр 3 ведом'!P227+'Пр 3 ведом'!P630</f>
        <v>39964</v>
      </c>
      <c r="P331" s="338">
        <f t="shared" si="120"/>
        <v>0.9883247889880578</v>
      </c>
    </row>
    <row r="332" spans="1:16" s="204" customFormat="1" ht="45" customHeight="1">
      <c r="A332" s="58" t="s">
        <v>123</v>
      </c>
      <c r="B332" s="313" t="s">
        <v>85</v>
      </c>
      <c r="C332" s="319" t="s">
        <v>12</v>
      </c>
      <c r="D332" s="171" t="s">
        <v>252</v>
      </c>
      <c r="E332" s="171" t="s">
        <v>124</v>
      </c>
      <c r="F332" s="107">
        <f aca="true" t="shared" si="143" ref="F332:K332">F333</f>
        <v>6340.7</v>
      </c>
      <c r="G332" s="107">
        <f t="shared" si="143"/>
        <v>585.9</v>
      </c>
      <c r="H332" s="107">
        <f t="shared" si="143"/>
        <v>6926.6</v>
      </c>
      <c r="I332" s="107">
        <f t="shared" si="143"/>
        <v>0</v>
      </c>
      <c r="J332" s="107">
        <f t="shared" si="143"/>
        <v>6926.6</v>
      </c>
      <c r="K332" s="107">
        <f t="shared" si="143"/>
        <v>0</v>
      </c>
      <c r="L332" s="208">
        <f>'Пр 3 ведом'!M228</f>
        <v>6926.6</v>
      </c>
      <c r="M332" s="208">
        <f>'Пр 3 ведом'!N228</f>
        <v>-575</v>
      </c>
      <c r="N332" s="208">
        <f>'Пр 3 ведом'!O228</f>
        <v>6351.6</v>
      </c>
      <c r="O332" s="208">
        <f>'Пр 3 ведом'!P228</f>
        <v>6351.6</v>
      </c>
      <c r="P332" s="338">
        <f t="shared" si="120"/>
        <v>1</v>
      </c>
    </row>
    <row r="333" spans="1:16" s="204" customFormat="1" ht="13.5" customHeight="1">
      <c r="A333" s="58" t="s">
        <v>166</v>
      </c>
      <c r="B333" s="313" t="s">
        <v>85</v>
      </c>
      <c r="C333" s="319" t="s">
        <v>12</v>
      </c>
      <c r="D333" s="171" t="s">
        <v>252</v>
      </c>
      <c r="E333" s="171">
        <v>110</v>
      </c>
      <c r="F333" s="107">
        <f aca="true" t="shared" si="144" ref="F333:K333">F334+F335</f>
        <v>6340.7</v>
      </c>
      <c r="G333" s="107">
        <f t="shared" si="144"/>
        <v>585.9</v>
      </c>
      <c r="H333" s="107">
        <f t="shared" si="144"/>
        <v>6926.6</v>
      </c>
      <c r="I333" s="107">
        <f t="shared" si="144"/>
        <v>0</v>
      </c>
      <c r="J333" s="107">
        <f t="shared" si="144"/>
        <v>6926.6</v>
      </c>
      <c r="K333" s="107">
        <f t="shared" si="144"/>
        <v>0</v>
      </c>
      <c r="L333" s="208">
        <f>'Пр 3 ведом'!M229</f>
        <v>6926.6</v>
      </c>
      <c r="M333" s="208">
        <f>'Пр 3 ведом'!N229</f>
        <v>-575</v>
      </c>
      <c r="N333" s="208">
        <f>'Пр 3 ведом'!O229</f>
        <v>6351.6</v>
      </c>
      <c r="O333" s="208">
        <f>'Пр 3 ведом'!P229</f>
        <v>6351.6</v>
      </c>
      <c r="P333" s="338">
        <f t="shared" si="120"/>
        <v>1</v>
      </c>
    </row>
    <row r="334" spans="1:16" s="204" customFormat="1" ht="13.5" customHeight="1">
      <c r="A334" s="174" t="s">
        <v>414</v>
      </c>
      <c r="B334" s="313" t="s">
        <v>85</v>
      </c>
      <c r="C334" s="319" t="s">
        <v>12</v>
      </c>
      <c r="D334" s="171" t="s">
        <v>252</v>
      </c>
      <c r="E334" s="171">
        <v>111</v>
      </c>
      <c r="F334" s="107">
        <f>'Пр 3 ведом'!G230</f>
        <v>4870</v>
      </c>
      <c r="G334" s="107">
        <f>'Пр 3 ведом'!H230</f>
        <v>450</v>
      </c>
      <c r="H334" s="107">
        <f>'Пр 3 ведом'!I230</f>
        <v>5320</v>
      </c>
      <c r="I334" s="107">
        <f>'Пр 3 ведом'!J230</f>
        <v>0</v>
      </c>
      <c r="J334" s="107">
        <f>'Пр 3 ведом'!K230</f>
        <v>5320</v>
      </c>
      <c r="K334" s="107">
        <f>'Пр 3 ведом'!L230</f>
        <v>0</v>
      </c>
      <c r="L334" s="208">
        <f>'Пр 3 ведом'!M230</f>
        <v>5320</v>
      </c>
      <c r="M334" s="208">
        <f>'Пр 3 ведом'!N230</f>
        <v>-548</v>
      </c>
      <c r="N334" s="208">
        <f>'Пр 3 ведом'!O230</f>
        <v>4772</v>
      </c>
      <c r="O334" s="208">
        <f>'Пр 3 ведом'!P230</f>
        <v>4772</v>
      </c>
      <c r="P334" s="338">
        <f t="shared" si="120"/>
        <v>1</v>
      </c>
    </row>
    <row r="335" spans="1:16" s="204" customFormat="1" ht="34.5" customHeight="1">
      <c r="A335" s="169" t="s">
        <v>415</v>
      </c>
      <c r="B335" s="313" t="s">
        <v>85</v>
      </c>
      <c r="C335" s="319" t="s">
        <v>12</v>
      </c>
      <c r="D335" s="171" t="s">
        <v>252</v>
      </c>
      <c r="E335" s="171">
        <v>119</v>
      </c>
      <c r="F335" s="107">
        <f>'Пр 3 ведом'!G231</f>
        <v>1470.7</v>
      </c>
      <c r="G335" s="107">
        <f>'Пр 3 ведом'!H231</f>
        <v>135.9</v>
      </c>
      <c r="H335" s="107">
        <f>'Пр 3 ведом'!I231</f>
        <v>1606.6000000000001</v>
      </c>
      <c r="I335" s="107">
        <f>'Пр 3 ведом'!J231</f>
        <v>0</v>
      </c>
      <c r="J335" s="107">
        <f>'Пр 3 ведом'!K231</f>
        <v>1606.6000000000001</v>
      </c>
      <c r="K335" s="107">
        <f>'Пр 3 ведом'!L231</f>
        <v>0</v>
      </c>
      <c r="L335" s="208">
        <f>'Пр 3 ведом'!M231</f>
        <v>1606.6000000000001</v>
      </c>
      <c r="M335" s="208">
        <f>'Пр 3 ведом'!N231</f>
        <v>-27</v>
      </c>
      <c r="N335" s="208">
        <f>'Пр 3 ведом'!O231</f>
        <v>1579.6000000000001</v>
      </c>
      <c r="O335" s="208">
        <f>'Пр 3 ведом'!P231</f>
        <v>1579.6</v>
      </c>
      <c r="P335" s="338">
        <f aca="true" t="shared" si="145" ref="P335:P398">O335/N335*100%</f>
        <v>0.9999999999999999</v>
      </c>
    </row>
    <row r="336" spans="1:16" s="204" customFormat="1" ht="24" customHeight="1">
      <c r="A336" s="58" t="s">
        <v>418</v>
      </c>
      <c r="B336" s="313" t="s">
        <v>85</v>
      </c>
      <c r="C336" s="319" t="s">
        <v>12</v>
      </c>
      <c r="D336" s="171" t="s">
        <v>252</v>
      </c>
      <c r="E336" s="171" t="s">
        <v>131</v>
      </c>
      <c r="F336" s="107">
        <f aca="true" t="shared" si="146" ref="F336:K337">F337</f>
        <v>50</v>
      </c>
      <c r="G336" s="107">
        <f t="shared" si="146"/>
        <v>0</v>
      </c>
      <c r="H336" s="107">
        <f t="shared" si="146"/>
        <v>50</v>
      </c>
      <c r="I336" s="107">
        <f t="shared" si="146"/>
        <v>0</v>
      </c>
      <c r="J336" s="107">
        <f t="shared" si="146"/>
        <v>50</v>
      </c>
      <c r="K336" s="107">
        <f t="shared" si="146"/>
        <v>0</v>
      </c>
      <c r="L336" s="208">
        <f>'Пр 3 ведом'!M232</f>
        <v>50</v>
      </c>
      <c r="M336" s="208">
        <f>'Пр 3 ведом'!N232</f>
        <v>-6.6</v>
      </c>
      <c r="N336" s="208">
        <f>'Пр 3 ведом'!O232</f>
        <v>43.4</v>
      </c>
      <c r="O336" s="208">
        <f>'Пр 3 ведом'!P232</f>
        <v>43.4</v>
      </c>
      <c r="P336" s="338">
        <f t="shared" si="145"/>
        <v>1</v>
      </c>
    </row>
    <row r="337" spans="1:16" s="204" customFormat="1" ht="24" customHeight="1">
      <c r="A337" s="172" t="s">
        <v>572</v>
      </c>
      <c r="B337" s="313" t="s">
        <v>85</v>
      </c>
      <c r="C337" s="319" t="s">
        <v>12</v>
      </c>
      <c r="D337" s="171" t="s">
        <v>252</v>
      </c>
      <c r="E337" s="171" t="s">
        <v>133</v>
      </c>
      <c r="F337" s="107">
        <f t="shared" si="146"/>
        <v>50</v>
      </c>
      <c r="G337" s="107">
        <f t="shared" si="146"/>
        <v>0</v>
      </c>
      <c r="H337" s="107">
        <f t="shared" si="146"/>
        <v>50</v>
      </c>
      <c r="I337" s="107">
        <f t="shared" si="146"/>
        <v>0</v>
      </c>
      <c r="J337" s="107">
        <f t="shared" si="146"/>
        <v>50</v>
      </c>
      <c r="K337" s="107">
        <f t="shared" si="146"/>
        <v>0</v>
      </c>
      <c r="L337" s="208">
        <f>'Пр 3 ведом'!M233</f>
        <v>50</v>
      </c>
      <c r="M337" s="208">
        <f>'Пр 3 ведом'!N233</f>
        <v>-6.6</v>
      </c>
      <c r="N337" s="208">
        <f>'Пр 3 ведом'!O233</f>
        <v>43.4</v>
      </c>
      <c r="O337" s="208">
        <f>'Пр 3 ведом'!P233</f>
        <v>43.4</v>
      </c>
      <c r="P337" s="338">
        <f t="shared" si="145"/>
        <v>1</v>
      </c>
    </row>
    <row r="338" spans="1:16" s="204" customFormat="1" ht="24" customHeight="1">
      <c r="A338" s="172" t="s">
        <v>573</v>
      </c>
      <c r="B338" s="313" t="s">
        <v>85</v>
      </c>
      <c r="C338" s="319" t="s">
        <v>12</v>
      </c>
      <c r="D338" s="171" t="s">
        <v>252</v>
      </c>
      <c r="E338" s="171" t="s">
        <v>135</v>
      </c>
      <c r="F338" s="107">
        <f>'Пр 3 ведом'!G234</f>
        <v>50</v>
      </c>
      <c r="G338" s="107">
        <f>'Пр 3 ведом'!H234</f>
        <v>0</v>
      </c>
      <c r="H338" s="107">
        <f>'Пр 3 ведом'!I234</f>
        <v>50</v>
      </c>
      <c r="I338" s="107">
        <f>'Пр 3 ведом'!J234</f>
        <v>0</v>
      </c>
      <c r="J338" s="107">
        <f>'Пр 3 ведом'!K234</f>
        <v>50</v>
      </c>
      <c r="K338" s="107">
        <f>'Пр 3 ведом'!L234</f>
        <v>0</v>
      </c>
      <c r="L338" s="208">
        <f>'Пр 3 ведом'!M234</f>
        <v>50</v>
      </c>
      <c r="M338" s="208">
        <f>'Пр 3 ведом'!N234</f>
        <v>-6.6</v>
      </c>
      <c r="N338" s="208">
        <f>'Пр 3 ведом'!O234</f>
        <v>43.4</v>
      </c>
      <c r="O338" s="208">
        <f>'Пр 3 ведом'!P234</f>
        <v>43.4</v>
      </c>
      <c r="P338" s="338">
        <f t="shared" si="145"/>
        <v>1</v>
      </c>
    </row>
    <row r="339" spans="1:16" s="204" customFormat="1" ht="36.75" customHeight="1">
      <c r="A339" s="172" t="s">
        <v>578</v>
      </c>
      <c r="B339" s="313" t="s">
        <v>85</v>
      </c>
      <c r="C339" s="319" t="s">
        <v>12</v>
      </c>
      <c r="D339" s="171" t="s">
        <v>252</v>
      </c>
      <c r="E339" s="171" t="s">
        <v>118</v>
      </c>
      <c r="F339" s="56">
        <f aca="true" t="shared" si="147" ref="F339:K340">F340</f>
        <v>31804.3</v>
      </c>
      <c r="G339" s="56">
        <f t="shared" si="147"/>
        <v>2776.1</v>
      </c>
      <c r="H339" s="56">
        <f t="shared" si="147"/>
        <v>34580.4</v>
      </c>
      <c r="I339" s="56">
        <f t="shared" si="147"/>
        <v>0</v>
      </c>
      <c r="J339" s="56">
        <f t="shared" si="147"/>
        <v>34580.4</v>
      </c>
      <c r="K339" s="56">
        <f t="shared" si="147"/>
        <v>0</v>
      </c>
      <c r="L339" s="170">
        <f>'Пр 3 ведом'!M631</f>
        <v>34580.4</v>
      </c>
      <c r="M339" s="170">
        <f>'Пр 3 ведом'!N631</f>
        <v>-539.3</v>
      </c>
      <c r="N339" s="170">
        <f>'Пр 3 ведом'!O631</f>
        <v>34041.1</v>
      </c>
      <c r="O339" s="170">
        <f>'Пр 3 ведом'!P631</f>
        <v>33569</v>
      </c>
      <c r="P339" s="338">
        <f t="shared" si="145"/>
        <v>0.9861314704871464</v>
      </c>
    </row>
    <row r="340" spans="1:16" s="204" customFormat="1" ht="13.5" customHeight="1">
      <c r="A340" s="58" t="s">
        <v>119</v>
      </c>
      <c r="B340" s="313" t="s">
        <v>85</v>
      </c>
      <c r="C340" s="319" t="s">
        <v>12</v>
      </c>
      <c r="D340" s="171" t="s">
        <v>252</v>
      </c>
      <c r="E340" s="171" t="s">
        <v>120</v>
      </c>
      <c r="F340" s="56">
        <f t="shared" si="147"/>
        <v>31804.3</v>
      </c>
      <c r="G340" s="56">
        <f t="shared" si="147"/>
        <v>2776.1</v>
      </c>
      <c r="H340" s="56">
        <f t="shared" si="147"/>
        <v>34580.4</v>
      </c>
      <c r="I340" s="56">
        <f t="shared" si="147"/>
        <v>0</v>
      </c>
      <c r="J340" s="56">
        <f t="shared" si="147"/>
        <v>34580.4</v>
      </c>
      <c r="K340" s="56">
        <f t="shared" si="147"/>
        <v>0</v>
      </c>
      <c r="L340" s="170">
        <f>'Пр 3 ведом'!M632</f>
        <v>34580.4</v>
      </c>
      <c r="M340" s="170">
        <f>'Пр 3 ведом'!N632</f>
        <v>-539.3</v>
      </c>
      <c r="N340" s="170">
        <f>'Пр 3 ведом'!O632</f>
        <v>34041.1</v>
      </c>
      <c r="O340" s="170">
        <f>'Пр 3 ведом'!P632</f>
        <v>33569</v>
      </c>
      <c r="P340" s="338">
        <f t="shared" si="145"/>
        <v>0.9861314704871464</v>
      </c>
    </row>
    <row r="341" spans="1:16" s="204" customFormat="1" ht="33" customHeight="1">
      <c r="A341" s="58" t="s">
        <v>121</v>
      </c>
      <c r="B341" s="313" t="s">
        <v>85</v>
      </c>
      <c r="C341" s="319" t="s">
        <v>12</v>
      </c>
      <c r="D341" s="171" t="s">
        <v>252</v>
      </c>
      <c r="E341" s="171" t="s">
        <v>122</v>
      </c>
      <c r="F341" s="56">
        <f>'Пр 3 ведом'!G633</f>
        <v>31804.3</v>
      </c>
      <c r="G341" s="56">
        <f>'Пр 3 ведом'!H633</f>
        <v>2776.1</v>
      </c>
      <c r="H341" s="56">
        <f>'Пр 3 ведом'!I633</f>
        <v>34580.4</v>
      </c>
      <c r="I341" s="56">
        <f>'Пр 3 ведом'!J633</f>
        <v>0</v>
      </c>
      <c r="J341" s="56">
        <f>'Пр 3 ведом'!K633</f>
        <v>34580.4</v>
      </c>
      <c r="K341" s="56">
        <f>'Пр 3 ведом'!L633</f>
        <v>0</v>
      </c>
      <c r="L341" s="170">
        <f>'Пр 3 ведом'!M633</f>
        <v>34580.4</v>
      </c>
      <c r="M341" s="170">
        <f>'Пр 3 ведом'!N633</f>
        <v>-539.3</v>
      </c>
      <c r="N341" s="170">
        <f>'Пр 3 ведом'!O633</f>
        <v>34041.1</v>
      </c>
      <c r="O341" s="170">
        <f>'Пр 3 ведом'!P633</f>
        <v>33569</v>
      </c>
      <c r="P341" s="338">
        <f t="shared" si="145"/>
        <v>0.9861314704871464</v>
      </c>
    </row>
    <row r="342" spans="1:16" s="204" customFormat="1" ht="24" customHeight="1">
      <c r="A342" s="58" t="s">
        <v>423</v>
      </c>
      <c r="B342" s="171" t="s">
        <v>85</v>
      </c>
      <c r="C342" s="319" t="s">
        <v>12</v>
      </c>
      <c r="D342" s="171" t="s">
        <v>421</v>
      </c>
      <c r="E342" s="299"/>
      <c r="F342" s="56"/>
      <c r="G342" s="56"/>
      <c r="H342" s="56"/>
      <c r="I342" s="56"/>
      <c r="J342" s="56"/>
      <c r="K342" s="56"/>
      <c r="L342" s="170">
        <f>'Пр 3 ведом'!M235+'Пр 3 ведом'!M634</f>
        <v>0</v>
      </c>
      <c r="M342" s="170">
        <f>'Пр 3 ведом'!N235+'Пр 3 ведом'!N634</f>
        <v>193.89999999999998</v>
      </c>
      <c r="N342" s="170">
        <f>'Пр 3 ведом'!O235+'Пр 3 ведом'!O634</f>
        <v>193.89999999999998</v>
      </c>
      <c r="O342" s="170">
        <f>'Пр 3 ведом'!P235+'Пр 3 ведом'!P634</f>
        <v>193.89999999999998</v>
      </c>
      <c r="P342" s="338">
        <f t="shared" si="145"/>
        <v>1</v>
      </c>
    </row>
    <row r="343" spans="1:16" s="204" customFormat="1" ht="24" customHeight="1">
      <c r="A343" s="321" t="s">
        <v>409</v>
      </c>
      <c r="B343" s="171" t="s">
        <v>85</v>
      </c>
      <c r="C343" s="319" t="s">
        <v>12</v>
      </c>
      <c r="D343" s="171" t="s">
        <v>422</v>
      </c>
      <c r="E343" s="171">
        <v>100</v>
      </c>
      <c r="F343" s="56"/>
      <c r="G343" s="56"/>
      <c r="H343" s="56"/>
      <c r="I343" s="56"/>
      <c r="J343" s="56"/>
      <c r="K343" s="56"/>
      <c r="L343" s="170">
        <f>'Пр 3 ведом'!M236</f>
        <v>0</v>
      </c>
      <c r="M343" s="170">
        <f>'Пр 3 ведом'!N236</f>
        <v>29.7</v>
      </c>
      <c r="N343" s="170">
        <f>'Пр 3 ведом'!O236</f>
        <v>29.7</v>
      </c>
      <c r="O343" s="170">
        <f>'Пр 3 ведом'!P236</f>
        <v>29.7</v>
      </c>
      <c r="P343" s="338">
        <f t="shared" si="145"/>
        <v>1</v>
      </c>
    </row>
    <row r="344" spans="1:16" s="204" customFormat="1" ht="24" customHeight="1">
      <c r="A344" s="58" t="s">
        <v>424</v>
      </c>
      <c r="B344" s="171" t="s">
        <v>85</v>
      </c>
      <c r="C344" s="319" t="s">
        <v>12</v>
      </c>
      <c r="D344" s="171" t="s">
        <v>422</v>
      </c>
      <c r="E344" s="171">
        <v>110</v>
      </c>
      <c r="F344" s="56"/>
      <c r="G344" s="56"/>
      <c r="H344" s="56"/>
      <c r="I344" s="56"/>
      <c r="J344" s="56"/>
      <c r="K344" s="56"/>
      <c r="L344" s="170">
        <f>'Пр 3 ведом'!M237</f>
        <v>0</v>
      </c>
      <c r="M344" s="170">
        <f>'Пр 3 ведом'!N237</f>
        <v>29.7</v>
      </c>
      <c r="N344" s="170">
        <f>'Пр 3 ведом'!O237</f>
        <v>29.7</v>
      </c>
      <c r="O344" s="170">
        <f>'Пр 3 ведом'!P237</f>
        <v>29.7</v>
      </c>
      <c r="P344" s="338">
        <f t="shared" si="145"/>
        <v>1</v>
      </c>
    </row>
    <row r="345" spans="1:16" s="204" customFormat="1" ht="24" customHeight="1">
      <c r="A345" s="58" t="s">
        <v>425</v>
      </c>
      <c r="B345" s="171" t="s">
        <v>85</v>
      </c>
      <c r="C345" s="319" t="s">
        <v>12</v>
      </c>
      <c r="D345" s="171" t="s">
        <v>422</v>
      </c>
      <c r="E345" s="171">
        <v>112</v>
      </c>
      <c r="F345" s="56"/>
      <c r="G345" s="56"/>
      <c r="H345" s="56"/>
      <c r="I345" s="56"/>
      <c r="J345" s="56"/>
      <c r="K345" s="56"/>
      <c r="L345" s="170">
        <f>'Пр 3 ведом'!M238</f>
        <v>0</v>
      </c>
      <c r="M345" s="170">
        <f>'Пр 3 ведом'!N238</f>
        <v>29.7</v>
      </c>
      <c r="N345" s="170">
        <f>'Пр 3 ведом'!O238</f>
        <v>29.7</v>
      </c>
      <c r="O345" s="170">
        <f>'Пр 3 ведом'!P238</f>
        <v>29.7</v>
      </c>
      <c r="P345" s="338">
        <f t="shared" si="145"/>
        <v>1</v>
      </c>
    </row>
    <row r="346" spans="1:16" s="204" customFormat="1" ht="33" customHeight="1">
      <c r="A346" s="321" t="s">
        <v>409</v>
      </c>
      <c r="B346" s="171" t="s">
        <v>85</v>
      </c>
      <c r="C346" s="319" t="s">
        <v>12</v>
      </c>
      <c r="D346" s="171" t="s">
        <v>422</v>
      </c>
      <c r="E346" s="171">
        <f>'Пр 3 ведом'!F635</f>
        <v>600</v>
      </c>
      <c r="F346" s="56"/>
      <c r="G346" s="56"/>
      <c r="H346" s="56"/>
      <c r="I346" s="56"/>
      <c r="J346" s="56"/>
      <c r="K346" s="56"/>
      <c r="L346" s="171">
        <f>'Пр 3 ведом'!M635</f>
        <v>0</v>
      </c>
      <c r="M346" s="171">
        <f>'Пр 3 ведом'!N635</f>
        <v>164.2</v>
      </c>
      <c r="N346" s="171">
        <f>'Пр 3 ведом'!O635</f>
        <v>164.2</v>
      </c>
      <c r="O346" s="171">
        <f>'Пр 3 ведом'!P635</f>
        <v>164.2</v>
      </c>
      <c r="P346" s="338">
        <f t="shared" si="145"/>
        <v>1</v>
      </c>
    </row>
    <row r="347" spans="1:16" s="204" customFormat="1" ht="33" customHeight="1">
      <c r="A347" s="58" t="s">
        <v>424</v>
      </c>
      <c r="B347" s="171" t="s">
        <v>85</v>
      </c>
      <c r="C347" s="319" t="s">
        <v>12</v>
      </c>
      <c r="D347" s="171" t="s">
        <v>422</v>
      </c>
      <c r="E347" s="171">
        <f>'Пр 3 ведом'!F636</f>
        <v>610</v>
      </c>
      <c r="F347" s="56"/>
      <c r="G347" s="56"/>
      <c r="H347" s="56"/>
      <c r="I347" s="56"/>
      <c r="J347" s="56"/>
      <c r="K347" s="56"/>
      <c r="L347" s="171">
        <f>'Пр 3 ведом'!M636</f>
        <v>0</v>
      </c>
      <c r="M347" s="171">
        <f>'Пр 3 ведом'!N636</f>
        <v>164.2</v>
      </c>
      <c r="N347" s="171">
        <f>'Пр 3 ведом'!O636</f>
        <v>164.2</v>
      </c>
      <c r="O347" s="171">
        <f>'Пр 3 ведом'!P636</f>
        <v>164.2</v>
      </c>
      <c r="P347" s="338">
        <f t="shared" si="145"/>
        <v>1</v>
      </c>
    </row>
    <row r="348" spans="1:16" s="204" customFormat="1" ht="33" customHeight="1">
      <c r="A348" s="58" t="s">
        <v>425</v>
      </c>
      <c r="B348" s="171" t="s">
        <v>85</v>
      </c>
      <c r="C348" s="319" t="s">
        <v>12</v>
      </c>
      <c r="D348" s="171" t="s">
        <v>422</v>
      </c>
      <c r="E348" s="171">
        <f>'Пр 3 ведом'!F637</f>
        <v>611</v>
      </c>
      <c r="F348" s="55">
        <f>'Пр 3 ведом'!G637</f>
        <v>0</v>
      </c>
      <c r="G348" s="55">
        <f>'Пр 3 ведом'!H637</f>
        <v>0</v>
      </c>
      <c r="H348" s="55">
        <f>'Пр 3 ведом'!I637</f>
        <v>0</v>
      </c>
      <c r="I348" s="55">
        <f>'Пр 3 ведом'!J637</f>
        <v>0</v>
      </c>
      <c r="J348" s="55">
        <f>'Пр 3 ведом'!K637</f>
        <v>0</v>
      </c>
      <c r="K348" s="55">
        <f>'Пр 3 ведом'!L637</f>
        <v>0</v>
      </c>
      <c r="L348" s="171">
        <f>'Пр 3 ведом'!M637</f>
        <v>0</v>
      </c>
      <c r="M348" s="171">
        <f>'Пр 3 ведом'!N637</f>
        <v>164.2</v>
      </c>
      <c r="N348" s="171">
        <f>'Пр 3 ведом'!O637</f>
        <v>164.2</v>
      </c>
      <c r="O348" s="171">
        <f>'Пр 3 ведом'!P637</f>
        <v>164.2</v>
      </c>
      <c r="P348" s="338">
        <f t="shared" si="145"/>
        <v>1</v>
      </c>
    </row>
    <row r="349" spans="1:16" s="308" customFormat="1" ht="12.75" customHeight="1">
      <c r="A349" s="114" t="s">
        <v>39</v>
      </c>
      <c r="B349" s="310" t="s">
        <v>85</v>
      </c>
      <c r="C349" s="87" t="s">
        <v>83</v>
      </c>
      <c r="D349" s="86" t="s">
        <v>9</v>
      </c>
      <c r="E349" s="86" t="s">
        <v>10</v>
      </c>
      <c r="F349" s="119">
        <f aca="true" t="shared" si="148" ref="F349:K349">F350+F388+F397</f>
        <v>212384.89999999997</v>
      </c>
      <c r="G349" s="119">
        <f t="shared" si="148"/>
        <v>1338.2</v>
      </c>
      <c r="H349" s="119">
        <f t="shared" si="148"/>
        <v>213723.09999999998</v>
      </c>
      <c r="I349" s="119">
        <f t="shared" si="148"/>
        <v>2255.7999999999997</v>
      </c>
      <c r="J349" s="119">
        <f t="shared" si="148"/>
        <v>215978.9</v>
      </c>
      <c r="K349" s="119">
        <f t="shared" si="148"/>
        <v>1537</v>
      </c>
      <c r="L349" s="119">
        <f>'Пр 3 ведом'!M239+'Пр 3 ведом'!M638</f>
        <v>217515.90000000002</v>
      </c>
      <c r="M349" s="119">
        <f>'Пр 3 ведом'!N239+'Пр 3 ведом'!N638</f>
        <v>10374.8</v>
      </c>
      <c r="N349" s="119">
        <f>'Пр 3 ведом'!O239+'Пр 3 ведом'!O638</f>
        <v>227890.69999999995</v>
      </c>
      <c r="O349" s="119">
        <f>'Пр 3 ведом'!P239+'Пр 3 ведом'!P638</f>
        <v>227394.5</v>
      </c>
      <c r="P349" s="338">
        <f t="shared" si="145"/>
        <v>0.9978226404149009</v>
      </c>
    </row>
    <row r="350" spans="1:16" s="322" customFormat="1" ht="12.75" customHeight="1">
      <c r="A350" s="116" t="s">
        <v>226</v>
      </c>
      <c r="B350" s="200" t="s">
        <v>85</v>
      </c>
      <c r="C350" s="59" t="s">
        <v>83</v>
      </c>
      <c r="D350" s="55" t="s">
        <v>254</v>
      </c>
      <c r="E350" s="171" t="s">
        <v>10</v>
      </c>
      <c r="F350" s="170">
        <f aca="true" t="shared" si="149" ref="F350:K350">F375+F351+F368+F372</f>
        <v>180843.89999999997</v>
      </c>
      <c r="G350" s="170">
        <f t="shared" si="149"/>
        <v>70</v>
      </c>
      <c r="H350" s="170">
        <f t="shared" si="149"/>
        <v>180913.89999999997</v>
      </c>
      <c r="I350" s="170">
        <f t="shared" si="149"/>
        <v>2205.7999999999997</v>
      </c>
      <c r="J350" s="170">
        <f t="shared" si="149"/>
        <v>183119.69999999998</v>
      </c>
      <c r="K350" s="170">
        <f t="shared" si="149"/>
        <v>1537</v>
      </c>
      <c r="L350" s="170">
        <f>'Пр 3 ведом'!M240+'Пр 3 ведом'!M640</f>
        <v>184656.7</v>
      </c>
      <c r="M350" s="170">
        <f>M375+M351+M368+M372</f>
        <v>9389.8</v>
      </c>
      <c r="N350" s="170">
        <f>N375+N351+N368+N372</f>
        <v>194046.49999999997</v>
      </c>
      <c r="O350" s="170">
        <f>O375+O351+O368+O372</f>
        <v>194046.5</v>
      </c>
      <c r="P350" s="338">
        <f t="shared" si="145"/>
        <v>1.0000000000000002</v>
      </c>
    </row>
    <row r="351" spans="1:16" s="322" customFormat="1" ht="21.75" customHeight="1">
      <c r="A351" s="169" t="s">
        <v>238</v>
      </c>
      <c r="B351" s="200" t="s">
        <v>85</v>
      </c>
      <c r="C351" s="59" t="s">
        <v>83</v>
      </c>
      <c r="D351" s="55" t="s">
        <v>255</v>
      </c>
      <c r="E351" s="171"/>
      <c r="F351" s="170">
        <f aca="true" t="shared" si="150" ref="F351:K351">F352+F355+F363+F358</f>
        <v>14032.900000000001</v>
      </c>
      <c r="G351" s="170">
        <f t="shared" si="150"/>
        <v>70</v>
      </c>
      <c r="H351" s="170">
        <f t="shared" si="150"/>
        <v>14102.900000000001</v>
      </c>
      <c r="I351" s="170">
        <f t="shared" si="150"/>
        <v>0</v>
      </c>
      <c r="J351" s="170">
        <f t="shared" si="150"/>
        <v>14102.900000000001</v>
      </c>
      <c r="K351" s="170">
        <f t="shared" si="150"/>
        <v>0</v>
      </c>
      <c r="L351" s="170">
        <f>'Пр 3 ведом'!M241+'Пр 3 ведом'!M641</f>
        <v>14102.900000000001</v>
      </c>
      <c r="M351" s="170">
        <f>'Пр 3 ведом'!N241+'Пр 3 ведом'!N641</f>
        <v>-944.6</v>
      </c>
      <c r="N351" s="170">
        <f>'Пр 3 ведом'!O241+'Пр 3 ведом'!O641</f>
        <v>13158.300000000001</v>
      </c>
      <c r="O351" s="170">
        <f>'Пр 3 ведом'!P241+'Пр 3 ведом'!P641</f>
        <v>13158.300000000001</v>
      </c>
      <c r="P351" s="338">
        <f t="shared" si="145"/>
        <v>1</v>
      </c>
    </row>
    <row r="352" spans="1:16" s="204" customFormat="1" ht="45" customHeight="1" hidden="1">
      <c r="A352" s="58" t="s">
        <v>123</v>
      </c>
      <c r="B352" s="200" t="s">
        <v>85</v>
      </c>
      <c r="C352" s="59" t="s">
        <v>83</v>
      </c>
      <c r="D352" s="55" t="s">
        <v>255</v>
      </c>
      <c r="E352" s="55" t="s">
        <v>124</v>
      </c>
      <c r="F352" s="107">
        <f aca="true" t="shared" si="151" ref="F352:K353">F353</f>
        <v>0</v>
      </c>
      <c r="G352" s="107">
        <f t="shared" si="151"/>
        <v>0</v>
      </c>
      <c r="H352" s="107">
        <f t="shared" si="151"/>
        <v>0</v>
      </c>
      <c r="I352" s="107">
        <f t="shared" si="151"/>
        <v>0</v>
      </c>
      <c r="J352" s="107">
        <f t="shared" si="151"/>
        <v>0</v>
      </c>
      <c r="K352" s="107">
        <f t="shared" si="151"/>
        <v>0</v>
      </c>
      <c r="L352" s="56">
        <f>'Пр 3 ведом'!M242</f>
        <v>0</v>
      </c>
      <c r="M352" s="56">
        <f>'Пр 3 ведом'!N242</f>
        <v>0</v>
      </c>
      <c r="N352" s="56">
        <f>'Пр 3 ведом'!O242</f>
        <v>0</v>
      </c>
      <c r="O352" s="56">
        <f>'Пр 3 ведом'!P242</f>
        <v>0</v>
      </c>
      <c r="P352" s="338" t="e">
        <f t="shared" si="145"/>
        <v>#DIV/0!</v>
      </c>
    </row>
    <row r="353" spans="1:16" s="204" customFormat="1" ht="15" customHeight="1" hidden="1">
      <c r="A353" s="58" t="s">
        <v>166</v>
      </c>
      <c r="B353" s="200" t="s">
        <v>85</v>
      </c>
      <c r="C353" s="59" t="s">
        <v>83</v>
      </c>
      <c r="D353" s="55" t="s">
        <v>255</v>
      </c>
      <c r="E353" s="55">
        <v>110</v>
      </c>
      <c r="F353" s="107">
        <f t="shared" si="151"/>
        <v>0</v>
      </c>
      <c r="G353" s="107">
        <f t="shared" si="151"/>
        <v>0</v>
      </c>
      <c r="H353" s="107">
        <f t="shared" si="151"/>
        <v>0</v>
      </c>
      <c r="I353" s="107">
        <f t="shared" si="151"/>
        <v>0</v>
      </c>
      <c r="J353" s="107">
        <f t="shared" si="151"/>
        <v>0</v>
      </c>
      <c r="K353" s="107">
        <f t="shared" si="151"/>
        <v>0</v>
      </c>
      <c r="L353" s="56">
        <f>'Пр 3 ведом'!M243</f>
        <v>0</v>
      </c>
      <c r="M353" s="56">
        <f>'Пр 3 ведом'!N243</f>
        <v>0</v>
      </c>
      <c r="N353" s="56">
        <f>'Пр 3 ведом'!O243</f>
        <v>0</v>
      </c>
      <c r="O353" s="56">
        <f>'Пр 3 ведом'!P243</f>
        <v>0</v>
      </c>
      <c r="P353" s="338" t="e">
        <f t="shared" si="145"/>
        <v>#DIV/0!</v>
      </c>
    </row>
    <row r="354" spans="1:16" s="204" customFormat="1" ht="21" customHeight="1" hidden="1">
      <c r="A354" s="128" t="s">
        <v>570</v>
      </c>
      <c r="B354" s="200" t="s">
        <v>85</v>
      </c>
      <c r="C354" s="59" t="s">
        <v>83</v>
      </c>
      <c r="D354" s="55" t="s">
        <v>255</v>
      </c>
      <c r="E354" s="55">
        <v>112</v>
      </c>
      <c r="F354" s="56">
        <f>'Пр 3 ведом'!G244</f>
        <v>0</v>
      </c>
      <c r="G354" s="56">
        <f>'Пр 3 ведом'!H244</f>
        <v>0</v>
      </c>
      <c r="H354" s="56">
        <f>'Пр 3 ведом'!I244</f>
        <v>0</v>
      </c>
      <c r="I354" s="56">
        <f>'Пр 3 ведом'!J244</f>
        <v>0</v>
      </c>
      <c r="J354" s="56">
        <f>'Пр 3 ведом'!K244</f>
        <v>0</v>
      </c>
      <c r="K354" s="56">
        <f>'Пр 3 ведом'!L244</f>
        <v>0</v>
      </c>
      <c r="L354" s="56">
        <f>'Пр 3 ведом'!M244</f>
        <v>0</v>
      </c>
      <c r="M354" s="56">
        <f>'Пр 3 ведом'!N244</f>
        <v>0</v>
      </c>
      <c r="N354" s="56">
        <f>'Пр 3 ведом'!O244</f>
        <v>0</v>
      </c>
      <c r="O354" s="56">
        <f>'Пр 3 ведом'!P244</f>
        <v>0</v>
      </c>
      <c r="P354" s="338" t="e">
        <f t="shared" si="145"/>
        <v>#DIV/0!</v>
      </c>
    </row>
    <row r="355" spans="1:16" s="204" customFormat="1" ht="24.75" customHeight="1">
      <c r="A355" s="58" t="s">
        <v>418</v>
      </c>
      <c r="B355" s="200" t="s">
        <v>85</v>
      </c>
      <c r="C355" s="59" t="s">
        <v>83</v>
      </c>
      <c r="D355" s="55" t="s">
        <v>255</v>
      </c>
      <c r="E355" s="55" t="s">
        <v>131</v>
      </c>
      <c r="F355" s="56">
        <f aca="true" t="shared" si="152" ref="F355:K356">SUM(F356)</f>
        <v>1548.2</v>
      </c>
      <c r="G355" s="56">
        <f t="shared" si="152"/>
        <v>-30</v>
      </c>
      <c r="H355" s="56">
        <f t="shared" si="152"/>
        <v>1518.2</v>
      </c>
      <c r="I355" s="56">
        <f t="shared" si="152"/>
        <v>0</v>
      </c>
      <c r="J355" s="56">
        <f t="shared" si="152"/>
        <v>1518.2</v>
      </c>
      <c r="K355" s="56">
        <f t="shared" si="152"/>
        <v>0</v>
      </c>
      <c r="L355" s="56">
        <f>'Пр 3 ведом'!M245</f>
        <v>1518.2</v>
      </c>
      <c r="M355" s="56">
        <f>'Пр 3 ведом'!N245</f>
        <v>-59.4</v>
      </c>
      <c r="N355" s="56">
        <f>'Пр 3 ведом'!O245</f>
        <v>1458.8</v>
      </c>
      <c r="O355" s="56">
        <f>'Пр 3 ведом'!P245</f>
        <v>1458.8</v>
      </c>
      <c r="P355" s="338">
        <f t="shared" si="145"/>
        <v>1</v>
      </c>
    </row>
    <row r="356" spans="1:16" s="204" customFormat="1" ht="24.75" customHeight="1">
      <c r="A356" s="128" t="s">
        <v>572</v>
      </c>
      <c r="B356" s="200" t="s">
        <v>85</v>
      </c>
      <c r="C356" s="59" t="s">
        <v>83</v>
      </c>
      <c r="D356" s="55" t="s">
        <v>255</v>
      </c>
      <c r="E356" s="55" t="s">
        <v>133</v>
      </c>
      <c r="F356" s="56">
        <f t="shared" si="152"/>
        <v>1548.2</v>
      </c>
      <c r="G356" s="56">
        <f t="shared" si="152"/>
        <v>-30</v>
      </c>
      <c r="H356" s="56">
        <f t="shared" si="152"/>
        <v>1518.2</v>
      </c>
      <c r="I356" s="56">
        <f t="shared" si="152"/>
        <v>0</v>
      </c>
      <c r="J356" s="56">
        <f t="shared" si="152"/>
        <v>1518.2</v>
      </c>
      <c r="K356" s="56">
        <f t="shared" si="152"/>
        <v>0</v>
      </c>
      <c r="L356" s="56">
        <f>'Пр 3 ведом'!M246</f>
        <v>1518.2</v>
      </c>
      <c r="M356" s="56">
        <f>'Пр 3 ведом'!N246</f>
        <v>-59.4</v>
      </c>
      <c r="N356" s="56">
        <f>'Пр 3 ведом'!O246</f>
        <v>1458.8</v>
      </c>
      <c r="O356" s="56">
        <f>'Пр 3 ведом'!P246</f>
        <v>1458.8</v>
      </c>
      <c r="P356" s="338">
        <f t="shared" si="145"/>
        <v>1</v>
      </c>
    </row>
    <row r="357" spans="1:16" s="204" customFormat="1" ht="24.75" customHeight="1">
      <c r="A357" s="128" t="s">
        <v>573</v>
      </c>
      <c r="B357" s="200" t="s">
        <v>85</v>
      </c>
      <c r="C357" s="59" t="s">
        <v>83</v>
      </c>
      <c r="D357" s="55" t="s">
        <v>255</v>
      </c>
      <c r="E357" s="55" t="s">
        <v>135</v>
      </c>
      <c r="F357" s="56">
        <f>'Пр 3 ведом'!G247</f>
        <v>1548.2</v>
      </c>
      <c r="G357" s="56">
        <f>'Пр 3 ведом'!H247</f>
        <v>-30</v>
      </c>
      <c r="H357" s="56">
        <f>'Пр 3 ведом'!I247</f>
        <v>1518.2</v>
      </c>
      <c r="I357" s="56">
        <f>'Пр 3 ведом'!J247</f>
        <v>0</v>
      </c>
      <c r="J357" s="56">
        <f>'Пр 3 ведом'!K247</f>
        <v>1518.2</v>
      </c>
      <c r="K357" s="56">
        <f>'Пр 3 ведом'!L247</f>
        <v>0</v>
      </c>
      <c r="L357" s="56">
        <f>'Пр 3 ведом'!M247</f>
        <v>1518.2</v>
      </c>
      <c r="M357" s="56">
        <f>'Пр 3 ведом'!N247</f>
        <v>-59.4</v>
      </c>
      <c r="N357" s="56">
        <f>'Пр 3 ведом'!O247</f>
        <v>1458.8</v>
      </c>
      <c r="O357" s="56">
        <f>'Пр 3 ведом'!P247</f>
        <v>1458.8</v>
      </c>
      <c r="P357" s="338">
        <f t="shared" si="145"/>
        <v>1</v>
      </c>
    </row>
    <row r="358" spans="1:16" s="204" customFormat="1" ht="32.25" customHeight="1">
      <c r="A358" s="128" t="s">
        <v>578</v>
      </c>
      <c r="B358" s="200" t="s">
        <v>85</v>
      </c>
      <c r="C358" s="55" t="s">
        <v>83</v>
      </c>
      <c r="D358" s="323" t="s">
        <v>255</v>
      </c>
      <c r="E358" s="55" t="s">
        <v>118</v>
      </c>
      <c r="F358" s="56">
        <f aca="true" t="shared" si="153" ref="F358:K358">F359+F361</f>
        <v>12457.7</v>
      </c>
      <c r="G358" s="56">
        <f t="shared" si="153"/>
        <v>70</v>
      </c>
      <c r="H358" s="56">
        <f t="shared" si="153"/>
        <v>12527.7</v>
      </c>
      <c r="I358" s="56">
        <f t="shared" si="153"/>
        <v>0</v>
      </c>
      <c r="J358" s="56">
        <f t="shared" si="153"/>
        <v>12527.7</v>
      </c>
      <c r="K358" s="56">
        <f t="shared" si="153"/>
        <v>0</v>
      </c>
      <c r="L358" s="56">
        <f>'Пр 3 ведом'!M642</f>
        <v>12527.7</v>
      </c>
      <c r="M358" s="56">
        <f>'Пр 3 ведом'!N642</f>
        <v>-890.4</v>
      </c>
      <c r="N358" s="56">
        <f>'Пр 3 ведом'!O642</f>
        <v>11637.300000000001</v>
      </c>
      <c r="O358" s="56">
        <f>'Пр 3 ведом'!P642</f>
        <v>11637.300000000001</v>
      </c>
      <c r="P358" s="338">
        <f t="shared" si="145"/>
        <v>1</v>
      </c>
    </row>
    <row r="359" spans="1:16" s="204" customFormat="1" ht="15" customHeight="1">
      <c r="A359" s="58" t="s">
        <v>119</v>
      </c>
      <c r="B359" s="200" t="s">
        <v>85</v>
      </c>
      <c r="C359" s="55" t="s">
        <v>83</v>
      </c>
      <c r="D359" s="323" t="s">
        <v>255</v>
      </c>
      <c r="E359" s="55" t="s">
        <v>120</v>
      </c>
      <c r="F359" s="56">
        <f aca="true" t="shared" si="154" ref="F359:K359">F360</f>
        <v>11097.5</v>
      </c>
      <c r="G359" s="56">
        <f t="shared" si="154"/>
        <v>70</v>
      </c>
      <c r="H359" s="56">
        <f t="shared" si="154"/>
        <v>11167.5</v>
      </c>
      <c r="I359" s="56">
        <f t="shared" si="154"/>
        <v>0</v>
      </c>
      <c r="J359" s="56">
        <f t="shared" si="154"/>
        <v>11167.5</v>
      </c>
      <c r="K359" s="56">
        <f t="shared" si="154"/>
        <v>0</v>
      </c>
      <c r="L359" s="56">
        <f>'Пр 3 ведом'!M643</f>
        <v>11167.5</v>
      </c>
      <c r="M359" s="56">
        <f>'Пр 3 ведом'!N643</f>
        <v>-779.9</v>
      </c>
      <c r="N359" s="56">
        <f>'Пр 3 ведом'!O643</f>
        <v>10387.6</v>
      </c>
      <c r="O359" s="56">
        <f>'Пр 3 ведом'!P643</f>
        <v>10387.6</v>
      </c>
      <c r="P359" s="338">
        <f t="shared" si="145"/>
        <v>1</v>
      </c>
    </row>
    <row r="360" spans="1:16" s="204" customFormat="1" ht="34.5" customHeight="1">
      <c r="A360" s="58" t="s">
        <v>121</v>
      </c>
      <c r="B360" s="200" t="s">
        <v>85</v>
      </c>
      <c r="C360" s="55" t="s">
        <v>83</v>
      </c>
      <c r="D360" s="323" t="s">
        <v>255</v>
      </c>
      <c r="E360" s="55" t="s">
        <v>122</v>
      </c>
      <c r="F360" s="56">
        <f>'Пр 3 ведом'!G644</f>
        <v>11097.5</v>
      </c>
      <c r="G360" s="56">
        <f>'Пр 3 ведом'!H644</f>
        <v>70</v>
      </c>
      <c r="H360" s="56">
        <f>'Пр 3 ведом'!I644</f>
        <v>11167.5</v>
      </c>
      <c r="I360" s="56">
        <f>'Пр 3 ведом'!J644</f>
        <v>0</v>
      </c>
      <c r="J360" s="56">
        <f>'Пр 3 ведом'!K644</f>
        <v>11167.5</v>
      </c>
      <c r="K360" s="56">
        <f>'Пр 3 ведом'!L644</f>
        <v>0</v>
      </c>
      <c r="L360" s="56">
        <f>'Пр 3 ведом'!M644</f>
        <v>11167.5</v>
      </c>
      <c r="M360" s="56">
        <f>'Пр 3 ведом'!N644</f>
        <v>-779.9</v>
      </c>
      <c r="N360" s="56">
        <f>'Пр 3 ведом'!O644</f>
        <v>10387.6</v>
      </c>
      <c r="O360" s="56">
        <f>'Пр 3 ведом'!P644</f>
        <v>10387.6</v>
      </c>
      <c r="P360" s="338">
        <f t="shared" si="145"/>
        <v>1</v>
      </c>
    </row>
    <row r="361" spans="1:16" s="204" customFormat="1" ht="11.25" customHeight="1">
      <c r="A361" s="58" t="s">
        <v>61</v>
      </c>
      <c r="B361" s="200" t="s">
        <v>85</v>
      </c>
      <c r="C361" s="55" t="s">
        <v>83</v>
      </c>
      <c r="D361" s="323" t="s">
        <v>255</v>
      </c>
      <c r="E361" s="55">
        <v>620</v>
      </c>
      <c r="F361" s="56">
        <f aca="true" t="shared" si="155" ref="F361:K361">F362</f>
        <v>1360.2</v>
      </c>
      <c r="G361" s="56">
        <f t="shared" si="155"/>
        <v>0</v>
      </c>
      <c r="H361" s="56">
        <f t="shared" si="155"/>
        <v>1360.2</v>
      </c>
      <c r="I361" s="56">
        <f t="shared" si="155"/>
        <v>0</v>
      </c>
      <c r="J361" s="56">
        <f t="shared" si="155"/>
        <v>1360.2</v>
      </c>
      <c r="K361" s="56">
        <f t="shared" si="155"/>
        <v>0</v>
      </c>
      <c r="L361" s="56">
        <f>'Пр 3 ведом'!M645</f>
        <v>1360.2</v>
      </c>
      <c r="M361" s="56">
        <f>'Пр 3 ведом'!N645</f>
        <v>-110.5</v>
      </c>
      <c r="N361" s="56">
        <f>'Пр 3 ведом'!O645</f>
        <v>1249.7</v>
      </c>
      <c r="O361" s="56">
        <f>'Пр 3 ведом'!P645</f>
        <v>1249.7</v>
      </c>
      <c r="P361" s="338">
        <f t="shared" si="145"/>
        <v>1</v>
      </c>
    </row>
    <row r="362" spans="1:16" s="204" customFormat="1" ht="34.5" customHeight="1">
      <c r="A362" s="58" t="s">
        <v>46</v>
      </c>
      <c r="B362" s="200" t="s">
        <v>85</v>
      </c>
      <c r="C362" s="55" t="s">
        <v>83</v>
      </c>
      <c r="D362" s="323" t="s">
        <v>255</v>
      </c>
      <c r="E362" s="55">
        <v>621</v>
      </c>
      <c r="F362" s="56">
        <f>'Пр 3 ведом'!G646</f>
        <v>1360.2</v>
      </c>
      <c r="G362" s="56">
        <f>'Пр 3 ведом'!H646</f>
        <v>0</v>
      </c>
      <c r="H362" s="56">
        <f>'Пр 3 ведом'!I646</f>
        <v>1360.2</v>
      </c>
      <c r="I362" s="56">
        <f>'Пр 3 ведом'!J646</f>
        <v>0</v>
      </c>
      <c r="J362" s="56">
        <f>'Пр 3 ведом'!K646</f>
        <v>1360.2</v>
      </c>
      <c r="K362" s="56">
        <f>'Пр 3 ведом'!L646</f>
        <v>0</v>
      </c>
      <c r="L362" s="56">
        <f>'Пр 3 ведом'!M646</f>
        <v>1360.2</v>
      </c>
      <c r="M362" s="56">
        <f>'Пр 3 ведом'!N646</f>
        <v>-110.5</v>
      </c>
      <c r="N362" s="56">
        <f>'Пр 3 ведом'!O646</f>
        <v>1249.7</v>
      </c>
      <c r="O362" s="56">
        <f>'Пр 3 ведом'!P646</f>
        <v>1249.7</v>
      </c>
      <c r="P362" s="338">
        <f t="shared" si="145"/>
        <v>1</v>
      </c>
    </row>
    <row r="363" spans="1:16" s="204" customFormat="1" ht="12" customHeight="1">
      <c r="A363" s="58" t="s">
        <v>136</v>
      </c>
      <c r="B363" s="200" t="s">
        <v>85</v>
      </c>
      <c r="C363" s="59" t="s">
        <v>83</v>
      </c>
      <c r="D363" s="55" t="s">
        <v>255</v>
      </c>
      <c r="E363" s="55" t="s">
        <v>53</v>
      </c>
      <c r="F363" s="56">
        <f aca="true" t="shared" si="156" ref="F363:K363">SUM(F364)</f>
        <v>27</v>
      </c>
      <c r="G363" s="56">
        <f t="shared" si="156"/>
        <v>30</v>
      </c>
      <c r="H363" s="56">
        <f t="shared" si="156"/>
        <v>57</v>
      </c>
      <c r="I363" s="56">
        <f t="shared" si="156"/>
        <v>0</v>
      </c>
      <c r="J363" s="56">
        <f t="shared" si="156"/>
        <v>57</v>
      </c>
      <c r="K363" s="56">
        <f t="shared" si="156"/>
        <v>0</v>
      </c>
      <c r="L363" s="56">
        <f>'Пр 3 ведом'!M248</f>
        <v>57</v>
      </c>
      <c r="M363" s="56">
        <f>'Пр 3 ведом'!N248</f>
        <v>5.199999999999999</v>
      </c>
      <c r="N363" s="56">
        <f>'Пр 3 ведом'!O248</f>
        <v>62.2</v>
      </c>
      <c r="O363" s="56">
        <f>'Пр 3 ведом'!P248</f>
        <v>62.2</v>
      </c>
      <c r="P363" s="338">
        <f t="shared" si="145"/>
        <v>1</v>
      </c>
    </row>
    <row r="364" spans="1:16" s="204" customFormat="1" ht="12" customHeight="1">
      <c r="A364" s="58" t="s">
        <v>184</v>
      </c>
      <c r="B364" s="200" t="s">
        <v>85</v>
      </c>
      <c r="C364" s="59" t="s">
        <v>83</v>
      </c>
      <c r="D364" s="55" t="s">
        <v>255</v>
      </c>
      <c r="E364" s="55" t="s">
        <v>137</v>
      </c>
      <c r="F364" s="56">
        <f aca="true" t="shared" si="157" ref="F364:K364">SUM(F365:F367)</f>
        <v>27</v>
      </c>
      <c r="G364" s="56">
        <f t="shared" si="157"/>
        <v>30</v>
      </c>
      <c r="H364" s="56">
        <f t="shared" si="157"/>
        <v>57</v>
      </c>
      <c r="I364" s="56">
        <f t="shared" si="157"/>
        <v>0</v>
      </c>
      <c r="J364" s="56">
        <f t="shared" si="157"/>
        <v>57</v>
      </c>
      <c r="K364" s="56">
        <f t="shared" si="157"/>
        <v>0</v>
      </c>
      <c r="L364" s="56">
        <f>'Пр 3 ведом'!M249</f>
        <v>57</v>
      </c>
      <c r="M364" s="56">
        <f>'Пр 3 ведом'!N249</f>
        <v>5.199999999999999</v>
      </c>
      <c r="N364" s="56">
        <f>'Пр 3 ведом'!O249</f>
        <v>62.2</v>
      </c>
      <c r="O364" s="56">
        <f>'Пр 3 ведом'!P249</f>
        <v>62.2</v>
      </c>
      <c r="P364" s="338">
        <f t="shared" si="145"/>
        <v>1</v>
      </c>
    </row>
    <row r="365" spans="1:16" s="204" customFormat="1" ht="12" customHeight="1">
      <c r="A365" s="58" t="s">
        <v>17</v>
      </c>
      <c r="B365" s="200" t="s">
        <v>85</v>
      </c>
      <c r="C365" s="59" t="s">
        <v>83</v>
      </c>
      <c r="D365" s="55" t="s">
        <v>255</v>
      </c>
      <c r="E365" s="55" t="s">
        <v>138</v>
      </c>
      <c r="F365" s="56">
        <f>'Пр 3 ведом'!G250</f>
        <v>2</v>
      </c>
      <c r="G365" s="56">
        <f>'Пр 3 ведом'!H250</f>
        <v>16</v>
      </c>
      <c r="H365" s="56">
        <f>'Пр 3 ведом'!I250</f>
        <v>18</v>
      </c>
      <c r="I365" s="56">
        <f>'Пр 3 ведом'!J250</f>
        <v>0</v>
      </c>
      <c r="J365" s="56">
        <f>'Пр 3 ведом'!K250</f>
        <v>18</v>
      </c>
      <c r="K365" s="56">
        <f>'Пр 3 ведом'!L250</f>
        <v>0</v>
      </c>
      <c r="L365" s="56">
        <f>'Пр 3 ведом'!M250</f>
        <v>18</v>
      </c>
      <c r="M365" s="56">
        <f>'Пр 3 ведом'!N250</f>
        <v>10.2</v>
      </c>
      <c r="N365" s="56">
        <f>'Пр 3 ведом'!O250</f>
        <v>28.2</v>
      </c>
      <c r="O365" s="56">
        <f>'Пр 3 ведом'!P250</f>
        <v>28.2</v>
      </c>
      <c r="P365" s="338">
        <f t="shared" si="145"/>
        <v>1</v>
      </c>
    </row>
    <row r="366" spans="1:16" s="204" customFormat="1" ht="21" customHeight="1">
      <c r="A366" s="128" t="s">
        <v>580</v>
      </c>
      <c r="B366" s="200" t="s">
        <v>85</v>
      </c>
      <c r="C366" s="59" t="s">
        <v>83</v>
      </c>
      <c r="D366" s="55" t="s">
        <v>255</v>
      </c>
      <c r="E366" s="55" t="s">
        <v>140</v>
      </c>
      <c r="F366" s="56">
        <f>'Пр 3 ведом'!G251</f>
        <v>25</v>
      </c>
      <c r="G366" s="56">
        <f>'Пр 3 ведом'!H251</f>
        <v>8</v>
      </c>
      <c r="H366" s="56">
        <f>'Пр 3 ведом'!I251</f>
        <v>33</v>
      </c>
      <c r="I366" s="56">
        <f>'Пр 3 ведом'!J251</f>
        <v>0</v>
      </c>
      <c r="J366" s="56">
        <f>'Пр 3 ведом'!K251</f>
        <v>33</v>
      </c>
      <c r="K366" s="56">
        <f>'Пр 3 ведом'!L251</f>
        <v>0</v>
      </c>
      <c r="L366" s="56">
        <f>'Пр 3 ведом'!M251</f>
        <v>33</v>
      </c>
      <c r="M366" s="56">
        <f>'Пр 3 ведом'!N251</f>
        <v>-5</v>
      </c>
      <c r="N366" s="56">
        <f>'Пр 3 ведом'!O251</f>
        <v>28</v>
      </c>
      <c r="O366" s="56">
        <f>'Пр 3 ведом'!P251</f>
        <v>28</v>
      </c>
      <c r="P366" s="338">
        <f t="shared" si="145"/>
        <v>1</v>
      </c>
    </row>
    <row r="367" spans="1:16" s="204" customFormat="1" ht="12.75" customHeight="1">
      <c r="A367" s="128" t="s">
        <v>590</v>
      </c>
      <c r="B367" s="55" t="s">
        <v>85</v>
      </c>
      <c r="C367" s="59" t="s">
        <v>83</v>
      </c>
      <c r="D367" s="55" t="s">
        <v>255</v>
      </c>
      <c r="E367" s="55">
        <v>853</v>
      </c>
      <c r="F367" s="56">
        <f>'Пр 3 ведом'!G252</f>
        <v>0</v>
      </c>
      <c r="G367" s="56">
        <f>'Пр 3 ведом'!H252</f>
        <v>6</v>
      </c>
      <c r="H367" s="56">
        <f>'Пр 3 ведом'!I252</f>
        <v>6</v>
      </c>
      <c r="I367" s="56">
        <f>'Пр 3 ведом'!J252</f>
        <v>0</v>
      </c>
      <c r="J367" s="56">
        <f>'Пр 3 ведом'!K252</f>
        <v>6</v>
      </c>
      <c r="K367" s="56">
        <f>'Пр 3 ведом'!L252</f>
        <v>0</v>
      </c>
      <c r="L367" s="56">
        <f>'Пр 3 ведом'!M252</f>
        <v>6</v>
      </c>
      <c r="M367" s="56">
        <f>'Пр 3 ведом'!N252</f>
        <v>0</v>
      </c>
      <c r="N367" s="56">
        <f>'Пр 3 ведом'!O252</f>
        <v>6</v>
      </c>
      <c r="O367" s="56">
        <f>'Пр 3 ведом'!P252</f>
        <v>6</v>
      </c>
      <c r="P367" s="338">
        <f t="shared" si="145"/>
        <v>1</v>
      </c>
    </row>
    <row r="368" spans="1:16" s="204" customFormat="1" ht="56.25" customHeight="1">
      <c r="A368" s="58" t="s">
        <v>608</v>
      </c>
      <c r="B368" s="55" t="s">
        <v>85</v>
      </c>
      <c r="C368" s="55" t="s">
        <v>83</v>
      </c>
      <c r="D368" s="323" t="s">
        <v>604</v>
      </c>
      <c r="E368" s="55"/>
      <c r="F368" s="56"/>
      <c r="G368" s="170"/>
      <c r="H368" s="120">
        <f>H369</f>
        <v>0</v>
      </c>
      <c r="I368" s="120">
        <f aca="true" t="shared" si="158" ref="I368:K370">I369</f>
        <v>2095.6</v>
      </c>
      <c r="J368" s="120">
        <f t="shared" si="158"/>
        <v>2095.6</v>
      </c>
      <c r="K368" s="120">
        <f t="shared" si="158"/>
        <v>0</v>
      </c>
      <c r="L368" s="120">
        <f>'Пр 3 ведом'!M647</f>
        <v>2095.6</v>
      </c>
      <c r="M368" s="120">
        <f>'Пр 3 ведом'!N647</f>
        <v>0</v>
      </c>
      <c r="N368" s="120">
        <f>'Пр 3 ведом'!O647</f>
        <v>2095.6</v>
      </c>
      <c r="O368" s="120">
        <f>'Пр 3 ведом'!P647</f>
        <v>2095.6</v>
      </c>
      <c r="P368" s="338">
        <f t="shared" si="145"/>
        <v>1</v>
      </c>
    </row>
    <row r="369" spans="1:16" s="204" customFormat="1" ht="22.5" customHeight="1">
      <c r="A369" s="128" t="s">
        <v>578</v>
      </c>
      <c r="B369" s="55" t="s">
        <v>85</v>
      </c>
      <c r="C369" s="55" t="s">
        <v>83</v>
      </c>
      <c r="D369" s="323" t="s">
        <v>604</v>
      </c>
      <c r="E369" s="55" t="s">
        <v>118</v>
      </c>
      <c r="F369" s="56">
        <f>F370+G376</f>
        <v>0</v>
      </c>
      <c r="G369" s="56">
        <v>0</v>
      </c>
      <c r="H369" s="56">
        <f>H370</f>
        <v>0</v>
      </c>
      <c r="I369" s="56">
        <f t="shared" si="158"/>
        <v>2095.6</v>
      </c>
      <c r="J369" s="56">
        <f t="shared" si="158"/>
        <v>2095.6</v>
      </c>
      <c r="K369" s="56">
        <f t="shared" si="158"/>
        <v>0</v>
      </c>
      <c r="L369" s="120">
        <f>'Пр 3 ведом'!M648</f>
        <v>2095.6</v>
      </c>
      <c r="M369" s="120">
        <f>'Пр 3 ведом'!N648</f>
        <v>0</v>
      </c>
      <c r="N369" s="120">
        <f>'Пр 3 ведом'!O648</f>
        <v>2095.6</v>
      </c>
      <c r="O369" s="120">
        <f>'Пр 3 ведом'!P648</f>
        <v>2095.6</v>
      </c>
      <c r="P369" s="338">
        <f t="shared" si="145"/>
        <v>1</v>
      </c>
    </row>
    <row r="370" spans="1:16" s="204" customFormat="1" ht="12.75" customHeight="1">
      <c r="A370" s="58" t="s">
        <v>119</v>
      </c>
      <c r="B370" s="55" t="s">
        <v>85</v>
      </c>
      <c r="C370" s="55" t="s">
        <v>83</v>
      </c>
      <c r="D370" s="323" t="s">
        <v>604</v>
      </c>
      <c r="E370" s="55" t="s">
        <v>120</v>
      </c>
      <c r="F370" s="56">
        <f>F371</f>
        <v>0</v>
      </c>
      <c r="G370" s="56">
        <f>G371</f>
        <v>0</v>
      </c>
      <c r="H370" s="56">
        <f>H371</f>
        <v>0</v>
      </c>
      <c r="I370" s="56">
        <f t="shared" si="158"/>
        <v>2095.6</v>
      </c>
      <c r="J370" s="56">
        <f t="shared" si="158"/>
        <v>2095.6</v>
      </c>
      <c r="K370" s="56">
        <f t="shared" si="158"/>
        <v>0</v>
      </c>
      <c r="L370" s="120">
        <f>'Пр 3 ведом'!M649</f>
        <v>2095.6</v>
      </c>
      <c r="M370" s="120">
        <f>'Пр 3 ведом'!N649</f>
        <v>0</v>
      </c>
      <c r="N370" s="120">
        <f>'Пр 3 ведом'!O649</f>
        <v>2095.6</v>
      </c>
      <c r="O370" s="120">
        <f>'Пр 3 ведом'!P649</f>
        <v>2095.6</v>
      </c>
      <c r="P370" s="338">
        <f t="shared" si="145"/>
        <v>1</v>
      </c>
    </row>
    <row r="371" spans="1:16" s="204" customFormat="1" ht="33.75" customHeight="1">
      <c r="A371" s="58" t="s">
        <v>121</v>
      </c>
      <c r="B371" s="55" t="s">
        <v>85</v>
      </c>
      <c r="C371" s="55" t="s">
        <v>83</v>
      </c>
      <c r="D371" s="323" t="s">
        <v>604</v>
      </c>
      <c r="E371" s="55" t="s">
        <v>122</v>
      </c>
      <c r="F371" s="56">
        <v>0</v>
      </c>
      <c r="G371" s="56">
        <v>0</v>
      </c>
      <c r="H371" s="120">
        <f>'Пр 3 ведом'!I650</f>
        <v>0</v>
      </c>
      <c r="I371" s="120">
        <f>'Пр 3 ведом'!J650</f>
        <v>2095.6</v>
      </c>
      <c r="J371" s="120">
        <f>'Пр 3 ведом'!K650</f>
        <v>2095.6</v>
      </c>
      <c r="K371" s="120">
        <f>'Пр 3 ведом'!L650</f>
        <v>0</v>
      </c>
      <c r="L371" s="120">
        <f>'Пр 3 ведом'!M650</f>
        <v>2095.6</v>
      </c>
      <c r="M371" s="120">
        <f>'Пр 3 ведом'!N650</f>
        <v>0</v>
      </c>
      <c r="N371" s="120">
        <f>'Пр 3 ведом'!O650</f>
        <v>2095.6</v>
      </c>
      <c r="O371" s="120">
        <f>'Пр 3 ведом'!P650</f>
        <v>2095.6</v>
      </c>
      <c r="P371" s="338">
        <f t="shared" si="145"/>
        <v>1</v>
      </c>
    </row>
    <row r="372" spans="1:16" s="204" customFormat="1" ht="56.25" customHeight="1">
      <c r="A372" s="58" t="s">
        <v>608</v>
      </c>
      <c r="B372" s="55" t="s">
        <v>85</v>
      </c>
      <c r="C372" s="55" t="s">
        <v>83</v>
      </c>
      <c r="D372" s="323" t="s">
        <v>605</v>
      </c>
      <c r="E372" s="55"/>
      <c r="F372" s="56"/>
      <c r="G372" s="56"/>
      <c r="H372" s="120">
        <f aca="true" t="shared" si="159" ref="H372:K373">H373</f>
        <v>0</v>
      </c>
      <c r="I372" s="120">
        <f t="shared" si="159"/>
        <v>110.2</v>
      </c>
      <c r="J372" s="120">
        <f t="shared" si="159"/>
        <v>110.2</v>
      </c>
      <c r="K372" s="120">
        <f t="shared" si="159"/>
        <v>0</v>
      </c>
      <c r="L372" s="56">
        <f>'Пр 3 ведом'!M652</f>
        <v>110.2</v>
      </c>
      <c r="M372" s="56">
        <f>'Пр 3 ведом'!N652</f>
        <v>0</v>
      </c>
      <c r="N372" s="56">
        <f>'Пр 3 ведом'!O652</f>
        <v>110.2</v>
      </c>
      <c r="O372" s="56">
        <f>'Пр 3 ведом'!P652</f>
        <v>110.2</v>
      </c>
      <c r="P372" s="338">
        <f t="shared" si="145"/>
        <v>1</v>
      </c>
    </row>
    <row r="373" spans="1:16" s="204" customFormat="1" ht="22.5" customHeight="1">
      <c r="A373" s="128" t="s">
        <v>578</v>
      </c>
      <c r="B373" s="55" t="s">
        <v>85</v>
      </c>
      <c r="C373" s="55" t="s">
        <v>83</v>
      </c>
      <c r="D373" s="323" t="s">
        <v>605</v>
      </c>
      <c r="E373" s="55" t="s">
        <v>118</v>
      </c>
      <c r="F373" s="56">
        <f>F374+G380</f>
        <v>0</v>
      </c>
      <c r="G373" s="56">
        <f>G374+H380</f>
        <v>56.2</v>
      </c>
      <c r="H373" s="56">
        <f t="shared" si="159"/>
        <v>0</v>
      </c>
      <c r="I373" s="56">
        <f t="shared" si="159"/>
        <v>110.2</v>
      </c>
      <c r="J373" s="56">
        <f t="shared" si="159"/>
        <v>110.2</v>
      </c>
      <c r="K373" s="56">
        <f t="shared" si="159"/>
        <v>0</v>
      </c>
      <c r="L373" s="56">
        <f>'Пр 3 ведом'!M653</f>
        <v>110.2</v>
      </c>
      <c r="M373" s="56">
        <f>'Пр 3 ведом'!N653</f>
        <v>0</v>
      </c>
      <c r="N373" s="56">
        <f>'Пр 3 ведом'!O653</f>
        <v>110.2</v>
      </c>
      <c r="O373" s="56">
        <f>'Пр 3 ведом'!P653</f>
        <v>110.2</v>
      </c>
      <c r="P373" s="338">
        <f t="shared" si="145"/>
        <v>1</v>
      </c>
    </row>
    <row r="374" spans="1:16" s="204" customFormat="1" ht="12.75" customHeight="1">
      <c r="A374" s="58" t="s">
        <v>119</v>
      </c>
      <c r="B374" s="55" t="s">
        <v>85</v>
      </c>
      <c r="C374" s="55" t="s">
        <v>83</v>
      </c>
      <c r="D374" s="323" t="s">
        <v>605</v>
      </c>
      <c r="E374" s="55" t="s">
        <v>120</v>
      </c>
      <c r="F374" s="56">
        <v>0</v>
      </c>
      <c r="G374" s="56">
        <v>0</v>
      </c>
      <c r="H374" s="56">
        <f>'Пр 3 ведом'!I654</f>
        <v>0</v>
      </c>
      <c r="I374" s="56">
        <f>'Пр 3 ведом'!J654</f>
        <v>110.2</v>
      </c>
      <c r="J374" s="56">
        <f>'Пр 3 ведом'!K654</f>
        <v>110.2</v>
      </c>
      <c r="K374" s="56">
        <f>'Пр 3 ведом'!L654</f>
        <v>0</v>
      </c>
      <c r="L374" s="56">
        <f>'Пр 3 ведом'!M654</f>
        <v>110.2</v>
      </c>
      <c r="M374" s="56">
        <f>'Пр 3 ведом'!N654</f>
        <v>0</v>
      </c>
      <c r="N374" s="56">
        <f>'Пр 3 ведом'!O654</f>
        <v>110.2</v>
      </c>
      <c r="O374" s="56">
        <f>'Пр 3 ведом'!P654</f>
        <v>110.2</v>
      </c>
      <c r="P374" s="338">
        <f t="shared" si="145"/>
        <v>1</v>
      </c>
    </row>
    <row r="375" spans="1:16" s="204" customFormat="1" ht="21" customHeight="1">
      <c r="A375" s="58" t="s">
        <v>182</v>
      </c>
      <c r="B375" s="200" t="s">
        <v>85</v>
      </c>
      <c r="C375" s="59" t="s">
        <v>83</v>
      </c>
      <c r="D375" s="55" t="s">
        <v>274</v>
      </c>
      <c r="E375" s="55" t="s">
        <v>10</v>
      </c>
      <c r="F375" s="56">
        <f aca="true" t="shared" si="160" ref="F375:K375">F376+F380+F383</f>
        <v>166810.99999999997</v>
      </c>
      <c r="G375" s="56">
        <f t="shared" si="160"/>
        <v>0</v>
      </c>
      <c r="H375" s="56">
        <f t="shared" si="160"/>
        <v>166810.99999999997</v>
      </c>
      <c r="I375" s="56">
        <f t="shared" si="160"/>
        <v>0</v>
      </c>
      <c r="J375" s="56">
        <f t="shared" si="160"/>
        <v>166810.99999999997</v>
      </c>
      <c r="K375" s="56">
        <f t="shared" si="160"/>
        <v>1537</v>
      </c>
      <c r="L375" s="56">
        <f>'Пр 3 ведом'!M253+'Пр 3 ведом'!M655</f>
        <v>168347.99999999997</v>
      </c>
      <c r="M375" s="56">
        <f>'Пр 3 ведом'!N253+'Пр 3 ведом'!N655</f>
        <v>10334.4</v>
      </c>
      <c r="N375" s="56">
        <f>'Пр 3 ведом'!O253+'Пр 3 ведом'!O655</f>
        <v>178682.39999999997</v>
      </c>
      <c r="O375" s="56">
        <f>'Пр 3 ведом'!P253+'Пр 3 ведом'!P655</f>
        <v>178682.4</v>
      </c>
      <c r="P375" s="338">
        <f t="shared" si="145"/>
        <v>1.0000000000000002</v>
      </c>
    </row>
    <row r="376" spans="1:16" s="204" customFormat="1" ht="45" customHeight="1">
      <c r="A376" s="58" t="s">
        <v>123</v>
      </c>
      <c r="B376" s="200" t="s">
        <v>85</v>
      </c>
      <c r="C376" s="59" t="s">
        <v>83</v>
      </c>
      <c r="D376" s="55" t="s">
        <v>274</v>
      </c>
      <c r="E376" s="55" t="s">
        <v>124</v>
      </c>
      <c r="F376" s="56">
        <f aca="true" t="shared" si="161" ref="F376:K376">F377</f>
        <v>9869.2</v>
      </c>
      <c r="G376" s="56">
        <f t="shared" si="161"/>
        <v>0</v>
      </c>
      <c r="H376" s="56">
        <f t="shared" si="161"/>
        <v>9869.2</v>
      </c>
      <c r="I376" s="56">
        <f t="shared" si="161"/>
        <v>0</v>
      </c>
      <c r="J376" s="56">
        <f t="shared" si="161"/>
        <v>9869.2</v>
      </c>
      <c r="K376" s="56">
        <f t="shared" si="161"/>
        <v>0</v>
      </c>
      <c r="L376" s="56">
        <f>'Пр 3 ведом'!M254</f>
        <v>9869.2</v>
      </c>
      <c r="M376" s="56">
        <f>'Пр 3 ведом'!N254</f>
        <v>408.4</v>
      </c>
      <c r="N376" s="56">
        <f>'Пр 3 ведом'!O254</f>
        <v>10277.6</v>
      </c>
      <c r="O376" s="56">
        <f>'Пр 3 ведом'!P254</f>
        <v>10277.6</v>
      </c>
      <c r="P376" s="338">
        <f t="shared" si="145"/>
        <v>1</v>
      </c>
    </row>
    <row r="377" spans="1:16" s="204" customFormat="1" ht="14.25" customHeight="1">
      <c r="A377" s="58" t="s">
        <v>166</v>
      </c>
      <c r="B377" s="200" t="s">
        <v>85</v>
      </c>
      <c r="C377" s="59" t="s">
        <v>83</v>
      </c>
      <c r="D377" s="55" t="s">
        <v>274</v>
      </c>
      <c r="E377" s="55">
        <v>110</v>
      </c>
      <c r="F377" s="56">
        <f aca="true" t="shared" si="162" ref="F377:K377">F378+F379</f>
        <v>9869.2</v>
      </c>
      <c r="G377" s="56">
        <f t="shared" si="162"/>
        <v>0</v>
      </c>
      <c r="H377" s="56">
        <f t="shared" si="162"/>
        <v>9869.2</v>
      </c>
      <c r="I377" s="56">
        <f t="shared" si="162"/>
        <v>0</v>
      </c>
      <c r="J377" s="56">
        <f t="shared" si="162"/>
        <v>9869.2</v>
      </c>
      <c r="K377" s="56">
        <f t="shared" si="162"/>
        <v>0</v>
      </c>
      <c r="L377" s="56">
        <f>'Пр 3 ведом'!M255</f>
        <v>9869.2</v>
      </c>
      <c r="M377" s="56">
        <f>'Пр 3 ведом'!N255</f>
        <v>408.4</v>
      </c>
      <c r="N377" s="56">
        <f>'Пр 3 ведом'!O255</f>
        <v>10277.6</v>
      </c>
      <c r="O377" s="56">
        <f>'Пр 3 ведом'!P255</f>
        <v>10277.6</v>
      </c>
      <c r="P377" s="338">
        <f t="shared" si="145"/>
        <v>1</v>
      </c>
    </row>
    <row r="378" spans="1:16" s="204" customFormat="1" ht="14.25" customHeight="1">
      <c r="A378" s="118" t="s">
        <v>414</v>
      </c>
      <c r="B378" s="200" t="s">
        <v>85</v>
      </c>
      <c r="C378" s="59" t="s">
        <v>83</v>
      </c>
      <c r="D378" s="55" t="s">
        <v>274</v>
      </c>
      <c r="E378" s="55">
        <v>111</v>
      </c>
      <c r="F378" s="56">
        <f>'Пр 3 ведом'!G256</f>
        <v>7580</v>
      </c>
      <c r="G378" s="56">
        <f>'Пр 3 ведом'!H256</f>
        <v>0</v>
      </c>
      <c r="H378" s="56">
        <f>'Пр 3 ведом'!I256</f>
        <v>7580</v>
      </c>
      <c r="I378" s="56">
        <f>'Пр 3 ведом'!J256</f>
        <v>0</v>
      </c>
      <c r="J378" s="56">
        <f>'Пр 3 ведом'!K256</f>
        <v>7580</v>
      </c>
      <c r="K378" s="56">
        <f>'Пр 3 ведом'!L256</f>
        <v>0</v>
      </c>
      <c r="L378" s="56">
        <f>'Пр 3 ведом'!M256</f>
        <v>7580</v>
      </c>
      <c r="M378" s="56">
        <f>'Пр 3 ведом'!N256</f>
        <v>228.6</v>
      </c>
      <c r="N378" s="56">
        <f>'Пр 3 ведом'!O256</f>
        <v>7808.6</v>
      </c>
      <c r="O378" s="56">
        <f>'Пр 3 ведом'!P256</f>
        <v>7808.6</v>
      </c>
      <c r="P378" s="338">
        <f t="shared" si="145"/>
        <v>1</v>
      </c>
    </row>
    <row r="379" spans="1:16" s="204" customFormat="1" ht="34.5" customHeight="1">
      <c r="A379" s="117" t="s">
        <v>415</v>
      </c>
      <c r="B379" s="200" t="s">
        <v>85</v>
      </c>
      <c r="C379" s="59" t="s">
        <v>83</v>
      </c>
      <c r="D379" s="55" t="s">
        <v>274</v>
      </c>
      <c r="E379" s="55">
        <v>119</v>
      </c>
      <c r="F379" s="56">
        <f>'Пр 3 ведом'!G257</f>
        <v>2289.2</v>
      </c>
      <c r="G379" s="56">
        <f>'Пр 3 ведом'!H257</f>
        <v>0</v>
      </c>
      <c r="H379" s="56">
        <f>'Пр 3 ведом'!I257</f>
        <v>2289.2</v>
      </c>
      <c r="I379" s="56">
        <f>'Пр 3 ведом'!J257</f>
        <v>0</v>
      </c>
      <c r="J379" s="56">
        <f>'Пр 3 ведом'!K257</f>
        <v>2289.2</v>
      </c>
      <c r="K379" s="56">
        <f>'Пр 3 ведом'!L257</f>
        <v>0</v>
      </c>
      <c r="L379" s="56">
        <f>'Пр 3 ведом'!M257</f>
        <v>2289.2</v>
      </c>
      <c r="M379" s="56">
        <f>'Пр 3 ведом'!N257</f>
        <v>179.8</v>
      </c>
      <c r="N379" s="56">
        <f>'Пр 3 ведом'!O257</f>
        <v>2469</v>
      </c>
      <c r="O379" s="56">
        <f>'Пр 3 ведом'!P257</f>
        <v>2469</v>
      </c>
      <c r="P379" s="338">
        <f t="shared" si="145"/>
        <v>1</v>
      </c>
    </row>
    <row r="380" spans="1:16" s="204" customFormat="1" ht="25.5" customHeight="1">
      <c r="A380" s="58" t="s">
        <v>418</v>
      </c>
      <c r="B380" s="200" t="s">
        <v>85</v>
      </c>
      <c r="C380" s="59" t="s">
        <v>83</v>
      </c>
      <c r="D380" s="55" t="s">
        <v>274</v>
      </c>
      <c r="E380" s="55" t="s">
        <v>131</v>
      </c>
      <c r="F380" s="56">
        <f aca="true" t="shared" si="163" ref="F380:K381">SUM(F381)</f>
        <v>56.2</v>
      </c>
      <c r="G380" s="56">
        <f t="shared" si="163"/>
        <v>0</v>
      </c>
      <c r="H380" s="56">
        <f t="shared" si="163"/>
        <v>56.2</v>
      </c>
      <c r="I380" s="56">
        <f t="shared" si="163"/>
        <v>0</v>
      </c>
      <c r="J380" s="56">
        <f t="shared" si="163"/>
        <v>56.2</v>
      </c>
      <c r="K380" s="56">
        <f t="shared" si="163"/>
        <v>0</v>
      </c>
      <c r="L380" s="56">
        <f>'Пр 3 ведом'!M258</f>
        <v>56.2</v>
      </c>
      <c r="M380" s="56">
        <f>'Пр 3 ведом'!N258</f>
        <v>-14.3</v>
      </c>
      <c r="N380" s="56">
        <f>'Пр 3 ведом'!O258</f>
        <v>41.900000000000006</v>
      </c>
      <c r="O380" s="56">
        <f>'Пр 3 ведом'!P258</f>
        <v>41.9</v>
      </c>
      <c r="P380" s="338">
        <f t="shared" si="145"/>
        <v>0.9999999999999998</v>
      </c>
    </row>
    <row r="381" spans="1:16" s="204" customFormat="1" ht="20.25" customHeight="1">
      <c r="A381" s="128" t="s">
        <v>572</v>
      </c>
      <c r="B381" s="200" t="s">
        <v>85</v>
      </c>
      <c r="C381" s="59" t="s">
        <v>83</v>
      </c>
      <c r="D381" s="55" t="s">
        <v>274</v>
      </c>
      <c r="E381" s="55" t="s">
        <v>133</v>
      </c>
      <c r="F381" s="56">
        <f t="shared" si="163"/>
        <v>56.2</v>
      </c>
      <c r="G381" s="56">
        <f t="shared" si="163"/>
        <v>0</v>
      </c>
      <c r="H381" s="56">
        <f t="shared" si="163"/>
        <v>56.2</v>
      </c>
      <c r="I381" s="56">
        <f t="shared" si="163"/>
        <v>0</v>
      </c>
      <c r="J381" s="56">
        <f t="shared" si="163"/>
        <v>56.2</v>
      </c>
      <c r="K381" s="56">
        <f t="shared" si="163"/>
        <v>0</v>
      </c>
      <c r="L381" s="56">
        <f>'Пр 3 ведом'!M259</f>
        <v>56.2</v>
      </c>
      <c r="M381" s="56">
        <f>'Пр 3 ведом'!N259</f>
        <v>-14.3</v>
      </c>
      <c r="N381" s="56">
        <f>'Пр 3 ведом'!O259</f>
        <v>41.900000000000006</v>
      </c>
      <c r="O381" s="56">
        <f>'Пр 3 ведом'!P259</f>
        <v>41.9</v>
      </c>
      <c r="P381" s="338">
        <f t="shared" si="145"/>
        <v>0.9999999999999998</v>
      </c>
    </row>
    <row r="382" spans="1:16" s="204" customFormat="1" ht="20.25" customHeight="1">
      <c r="A382" s="128" t="s">
        <v>573</v>
      </c>
      <c r="B382" s="200" t="s">
        <v>85</v>
      </c>
      <c r="C382" s="59" t="s">
        <v>83</v>
      </c>
      <c r="D382" s="55" t="s">
        <v>274</v>
      </c>
      <c r="E382" s="55" t="s">
        <v>135</v>
      </c>
      <c r="F382" s="56">
        <f>'Пр 3 ведом'!G260</f>
        <v>56.2</v>
      </c>
      <c r="G382" s="56">
        <f>'Пр 3 ведом'!H260</f>
        <v>0</v>
      </c>
      <c r="H382" s="56">
        <f>'Пр 3 ведом'!I260</f>
        <v>56.2</v>
      </c>
      <c r="I382" s="56">
        <f>'Пр 3 ведом'!J260</f>
        <v>0</v>
      </c>
      <c r="J382" s="56">
        <f>'Пр 3 ведом'!K260</f>
        <v>56.2</v>
      </c>
      <c r="K382" s="56">
        <f>'Пр 3 ведом'!L260</f>
        <v>0</v>
      </c>
      <c r="L382" s="56">
        <f>'Пр 3 ведом'!M260</f>
        <v>56.2</v>
      </c>
      <c r="M382" s="56">
        <f>'Пр 3 ведом'!N260</f>
        <v>-14.3</v>
      </c>
      <c r="N382" s="56">
        <f>'Пр 3 ведом'!O260</f>
        <v>41.900000000000006</v>
      </c>
      <c r="O382" s="56">
        <f>'Пр 3 ведом'!P260</f>
        <v>41.9</v>
      </c>
      <c r="P382" s="338">
        <f t="shared" si="145"/>
        <v>0.9999999999999998</v>
      </c>
    </row>
    <row r="383" spans="1:16" s="204" customFormat="1" ht="36" customHeight="1">
      <c r="A383" s="128" t="s">
        <v>578</v>
      </c>
      <c r="B383" s="200" t="s">
        <v>85</v>
      </c>
      <c r="C383" s="55" t="s">
        <v>83</v>
      </c>
      <c r="D383" s="323" t="s">
        <v>274</v>
      </c>
      <c r="E383" s="55" t="s">
        <v>118</v>
      </c>
      <c r="F383" s="56">
        <f aca="true" t="shared" si="164" ref="F383:K383">F384+F386</f>
        <v>156885.59999999998</v>
      </c>
      <c r="G383" s="56">
        <f t="shared" si="164"/>
        <v>0</v>
      </c>
      <c r="H383" s="56">
        <f t="shared" si="164"/>
        <v>156885.59999999998</v>
      </c>
      <c r="I383" s="56">
        <f t="shared" si="164"/>
        <v>0</v>
      </c>
      <c r="J383" s="56">
        <f t="shared" si="164"/>
        <v>156885.59999999998</v>
      </c>
      <c r="K383" s="56">
        <f t="shared" si="164"/>
        <v>1537</v>
      </c>
      <c r="L383" s="56">
        <f>'Пр 3 ведом'!M656</f>
        <v>158422.59999999998</v>
      </c>
      <c r="M383" s="56">
        <f>'Пр 3 ведом'!N656</f>
        <v>9940.3</v>
      </c>
      <c r="N383" s="56">
        <f>'Пр 3 ведом'!O656</f>
        <v>168362.89999999997</v>
      </c>
      <c r="O383" s="56">
        <f>'Пр 3 ведом'!P656</f>
        <v>168362.9</v>
      </c>
      <c r="P383" s="338">
        <f t="shared" si="145"/>
        <v>1.0000000000000002</v>
      </c>
    </row>
    <row r="384" spans="1:16" s="204" customFormat="1" ht="13.5" customHeight="1">
      <c r="A384" s="58" t="s">
        <v>119</v>
      </c>
      <c r="B384" s="200" t="s">
        <v>85</v>
      </c>
      <c r="C384" s="55" t="s">
        <v>83</v>
      </c>
      <c r="D384" s="323" t="s">
        <v>274</v>
      </c>
      <c r="E384" s="55" t="s">
        <v>120</v>
      </c>
      <c r="F384" s="56">
        <f aca="true" t="shared" si="165" ref="F384:K384">F385</f>
        <v>138484.59999999998</v>
      </c>
      <c r="G384" s="56">
        <f t="shared" si="165"/>
        <v>0</v>
      </c>
      <c r="H384" s="56">
        <f t="shared" si="165"/>
        <v>138484.59999999998</v>
      </c>
      <c r="I384" s="56">
        <f t="shared" si="165"/>
        <v>0</v>
      </c>
      <c r="J384" s="56">
        <f t="shared" si="165"/>
        <v>138484.59999999998</v>
      </c>
      <c r="K384" s="56">
        <f t="shared" si="165"/>
        <v>1537</v>
      </c>
      <c r="L384" s="56">
        <f>'Пр 3 ведом'!M657</f>
        <v>140021.59999999998</v>
      </c>
      <c r="M384" s="56">
        <f>'Пр 3 ведом'!N657</f>
        <v>8913.8</v>
      </c>
      <c r="N384" s="56">
        <f>'Пр 3 ведом'!O657</f>
        <v>148935.39999999997</v>
      </c>
      <c r="O384" s="56">
        <f>'Пр 3 ведом'!P657</f>
        <v>148935.4</v>
      </c>
      <c r="P384" s="338">
        <f t="shared" si="145"/>
        <v>1.0000000000000002</v>
      </c>
    </row>
    <row r="385" spans="1:16" s="204" customFormat="1" ht="35.25" customHeight="1">
      <c r="A385" s="58" t="s">
        <v>121</v>
      </c>
      <c r="B385" s="200" t="s">
        <v>85</v>
      </c>
      <c r="C385" s="55" t="s">
        <v>83</v>
      </c>
      <c r="D385" s="323" t="s">
        <v>274</v>
      </c>
      <c r="E385" s="55" t="s">
        <v>122</v>
      </c>
      <c r="F385" s="56">
        <f>'Пр 3 ведом'!G658</f>
        <v>138484.59999999998</v>
      </c>
      <c r="G385" s="56">
        <f>'Пр 3 ведом'!H658</f>
        <v>0</v>
      </c>
      <c r="H385" s="56">
        <f>'Пр 3 ведом'!I658</f>
        <v>138484.59999999998</v>
      </c>
      <c r="I385" s="56">
        <f>'Пр 3 ведом'!J658</f>
        <v>0</v>
      </c>
      <c r="J385" s="56">
        <f>'Пр 3 ведом'!K658</f>
        <v>138484.59999999998</v>
      </c>
      <c r="K385" s="56">
        <f>'Пр 3 ведом'!L658</f>
        <v>1537</v>
      </c>
      <c r="L385" s="56">
        <f>'Пр 3 ведом'!M658</f>
        <v>140021.59999999998</v>
      </c>
      <c r="M385" s="56">
        <f>'Пр 3 ведом'!N658</f>
        <v>8913.8</v>
      </c>
      <c r="N385" s="56">
        <f>'Пр 3 ведом'!O658</f>
        <v>148935.39999999997</v>
      </c>
      <c r="O385" s="56">
        <f>'Пр 3 ведом'!P658</f>
        <v>148935.4</v>
      </c>
      <c r="P385" s="338">
        <f t="shared" si="145"/>
        <v>1.0000000000000002</v>
      </c>
    </row>
    <row r="386" spans="1:16" s="204" customFormat="1" ht="10.5" customHeight="1">
      <c r="A386" s="58" t="s">
        <v>61</v>
      </c>
      <c r="B386" s="200" t="s">
        <v>85</v>
      </c>
      <c r="C386" s="55" t="s">
        <v>83</v>
      </c>
      <c r="D386" s="323" t="s">
        <v>274</v>
      </c>
      <c r="E386" s="55">
        <v>620</v>
      </c>
      <c r="F386" s="56">
        <f aca="true" t="shared" si="166" ref="F386:K386">F387</f>
        <v>18401</v>
      </c>
      <c r="G386" s="56">
        <f t="shared" si="166"/>
        <v>0</v>
      </c>
      <c r="H386" s="56">
        <f t="shared" si="166"/>
        <v>18401</v>
      </c>
      <c r="I386" s="56">
        <f t="shared" si="166"/>
        <v>0</v>
      </c>
      <c r="J386" s="56">
        <f t="shared" si="166"/>
        <v>18401</v>
      </c>
      <c r="K386" s="56">
        <f t="shared" si="166"/>
        <v>0</v>
      </c>
      <c r="L386" s="56">
        <f>'Пр 3 ведом'!M659</f>
        <v>18401</v>
      </c>
      <c r="M386" s="56">
        <f>'Пр 3 ведом'!N659</f>
        <v>1026.5</v>
      </c>
      <c r="N386" s="56">
        <f>'Пр 3 ведом'!O659</f>
        <v>19427.5</v>
      </c>
      <c r="O386" s="56">
        <f>'Пр 3 ведом'!P659</f>
        <v>19427.5</v>
      </c>
      <c r="P386" s="338">
        <f t="shared" si="145"/>
        <v>1</v>
      </c>
    </row>
    <row r="387" spans="1:16" s="204" customFormat="1" ht="36" customHeight="1">
      <c r="A387" s="58" t="s">
        <v>46</v>
      </c>
      <c r="B387" s="200" t="s">
        <v>85</v>
      </c>
      <c r="C387" s="55" t="s">
        <v>83</v>
      </c>
      <c r="D387" s="323" t="s">
        <v>274</v>
      </c>
      <c r="E387" s="55">
        <v>621</v>
      </c>
      <c r="F387" s="56">
        <f>'Пр 3 ведом'!G660</f>
        <v>18401</v>
      </c>
      <c r="G387" s="56">
        <f>'Пр 3 ведом'!H660</f>
        <v>0</v>
      </c>
      <c r="H387" s="56">
        <f>'Пр 3 ведом'!I660</f>
        <v>18401</v>
      </c>
      <c r="I387" s="56">
        <f>'Пр 3 ведом'!J660</f>
        <v>0</v>
      </c>
      <c r="J387" s="56">
        <f>'Пр 3 ведом'!K660</f>
        <v>18401</v>
      </c>
      <c r="K387" s="56">
        <f>'Пр 3 ведом'!L660</f>
        <v>0</v>
      </c>
      <c r="L387" s="56">
        <f>'Пр 3 ведом'!M660</f>
        <v>18401</v>
      </c>
      <c r="M387" s="56">
        <f>'Пр 3 ведом'!N660</f>
        <v>1026.5</v>
      </c>
      <c r="N387" s="56">
        <f>'Пр 3 ведом'!O660</f>
        <v>19427.5</v>
      </c>
      <c r="O387" s="56">
        <f>'Пр 3 ведом'!P660</f>
        <v>19427.5</v>
      </c>
      <c r="P387" s="338">
        <f t="shared" si="145"/>
        <v>1</v>
      </c>
    </row>
    <row r="388" spans="1:16" s="324" customFormat="1" ht="12" customHeight="1">
      <c r="A388" s="116" t="s">
        <v>236</v>
      </c>
      <c r="B388" s="200" t="s">
        <v>85</v>
      </c>
      <c r="C388" s="55" t="s">
        <v>83</v>
      </c>
      <c r="D388" s="55" t="s">
        <v>257</v>
      </c>
      <c r="E388" s="171" t="s">
        <v>10</v>
      </c>
      <c r="F388" s="170">
        <f aca="true" t="shared" si="167" ref="F388:K388">F389+F393</f>
        <v>31134</v>
      </c>
      <c r="G388" s="170">
        <f t="shared" si="167"/>
        <v>1268.2</v>
      </c>
      <c r="H388" s="170">
        <f t="shared" si="167"/>
        <v>32402.2</v>
      </c>
      <c r="I388" s="170">
        <f t="shared" si="167"/>
        <v>50</v>
      </c>
      <c r="J388" s="170">
        <f t="shared" si="167"/>
        <v>32452.2</v>
      </c>
      <c r="K388" s="170">
        <f t="shared" si="167"/>
        <v>0</v>
      </c>
      <c r="L388" s="56">
        <f>'Пр 3 ведом'!M661</f>
        <v>32452.2</v>
      </c>
      <c r="M388" s="56">
        <f>'Пр 3 ведом'!N661</f>
        <v>149.7</v>
      </c>
      <c r="N388" s="56">
        <f>'Пр 3 ведом'!O661</f>
        <v>32601.9</v>
      </c>
      <c r="O388" s="56">
        <f>'Пр 3 ведом'!P661</f>
        <v>32153.5</v>
      </c>
      <c r="P388" s="338">
        <f t="shared" si="145"/>
        <v>0.9862462003748247</v>
      </c>
    </row>
    <row r="389" spans="1:16" s="324" customFormat="1" ht="12.75" customHeight="1">
      <c r="A389" s="116" t="s">
        <v>40</v>
      </c>
      <c r="B389" s="200" t="s">
        <v>85</v>
      </c>
      <c r="C389" s="55" t="s">
        <v>83</v>
      </c>
      <c r="D389" s="55" t="s">
        <v>258</v>
      </c>
      <c r="E389" s="171" t="s">
        <v>10</v>
      </c>
      <c r="F389" s="170">
        <f>F390</f>
        <v>31134</v>
      </c>
      <c r="G389" s="170">
        <f aca="true" t="shared" si="168" ref="G389:K391">G390</f>
        <v>1268.2</v>
      </c>
      <c r="H389" s="170">
        <f t="shared" si="168"/>
        <v>32402.2</v>
      </c>
      <c r="I389" s="170">
        <f t="shared" si="168"/>
        <v>0</v>
      </c>
      <c r="J389" s="170">
        <f t="shared" si="168"/>
        <v>32402.2</v>
      </c>
      <c r="K389" s="170">
        <f t="shared" si="168"/>
        <v>0</v>
      </c>
      <c r="L389" s="56">
        <f>'Пр 3 ведом'!M662</f>
        <v>32402.2</v>
      </c>
      <c r="M389" s="56">
        <f>'Пр 3 ведом'!N662</f>
        <v>149.7</v>
      </c>
      <c r="N389" s="56">
        <f>'Пр 3 ведом'!O662</f>
        <v>32551.9</v>
      </c>
      <c r="O389" s="56">
        <f>'Пр 3 ведом'!P662</f>
        <v>32103.5</v>
      </c>
      <c r="P389" s="338">
        <f t="shared" si="145"/>
        <v>0.986225074419619</v>
      </c>
    </row>
    <row r="390" spans="1:16" s="204" customFormat="1" ht="33.75" customHeight="1">
      <c r="A390" s="128" t="s">
        <v>578</v>
      </c>
      <c r="B390" s="200" t="s">
        <v>85</v>
      </c>
      <c r="C390" s="55" t="s">
        <v>83</v>
      </c>
      <c r="D390" s="55" t="s">
        <v>258</v>
      </c>
      <c r="E390" s="55">
        <v>600</v>
      </c>
      <c r="F390" s="56">
        <f>F391</f>
        <v>31134</v>
      </c>
      <c r="G390" s="56">
        <f t="shared" si="168"/>
        <v>1268.2</v>
      </c>
      <c r="H390" s="56">
        <f t="shared" si="168"/>
        <v>32402.2</v>
      </c>
      <c r="I390" s="56">
        <f t="shared" si="168"/>
        <v>0</v>
      </c>
      <c r="J390" s="56">
        <f t="shared" si="168"/>
        <v>32402.2</v>
      </c>
      <c r="K390" s="56">
        <f t="shared" si="168"/>
        <v>0</v>
      </c>
      <c r="L390" s="56">
        <f>'Пр 3 ведом'!M663</f>
        <v>32402.2</v>
      </c>
      <c r="M390" s="56">
        <f>'Пр 3 ведом'!N663</f>
        <v>149.7</v>
      </c>
      <c r="N390" s="56">
        <f>'Пр 3 ведом'!O663</f>
        <v>32551.9</v>
      </c>
      <c r="O390" s="56">
        <f>'Пр 3 ведом'!P663</f>
        <v>32103.5</v>
      </c>
      <c r="P390" s="338">
        <f t="shared" si="145"/>
        <v>0.986225074419619</v>
      </c>
    </row>
    <row r="391" spans="1:16" s="204" customFormat="1" ht="15.75" customHeight="1">
      <c r="A391" s="58" t="s">
        <v>119</v>
      </c>
      <c r="B391" s="200" t="s">
        <v>85</v>
      </c>
      <c r="C391" s="55" t="s">
        <v>83</v>
      </c>
      <c r="D391" s="55" t="s">
        <v>258</v>
      </c>
      <c r="E391" s="55">
        <v>610</v>
      </c>
      <c r="F391" s="56">
        <f>F392</f>
        <v>31134</v>
      </c>
      <c r="G391" s="56">
        <f t="shared" si="168"/>
        <v>1268.2</v>
      </c>
      <c r="H391" s="56">
        <f t="shared" si="168"/>
        <v>32402.2</v>
      </c>
      <c r="I391" s="56">
        <f t="shared" si="168"/>
        <v>0</v>
      </c>
      <c r="J391" s="56">
        <f t="shared" si="168"/>
        <v>32402.2</v>
      </c>
      <c r="K391" s="56">
        <f t="shared" si="168"/>
        <v>0</v>
      </c>
      <c r="L391" s="56">
        <f>'Пр 3 ведом'!M664</f>
        <v>32402.2</v>
      </c>
      <c r="M391" s="56">
        <f>'Пр 3 ведом'!N664</f>
        <v>149.7</v>
      </c>
      <c r="N391" s="56">
        <f>'Пр 3 ведом'!O664</f>
        <v>32551.9</v>
      </c>
      <c r="O391" s="56">
        <f>'Пр 3 ведом'!P664</f>
        <v>32103.5</v>
      </c>
      <c r="P391" s="338">
        <f t="shared" si="145"/>
        <v>0.986225074419619</v>
      </c>
    </row>
    <row r="392" spans="1:16" s="204" customFormat="1" ht="33.75" customHeight="1">
      <c r="A392" s="58" t="s">
        <v>121</v>
      </c>
      <c r="B392" s="200" t="s">
        <v>85</v>
      </c>
      <c r="C392" s="55" t="s">
        <v>83</v>
      </c>
      <c r="D392" s="55" t="s">
        <v>258</v>
      </c>
      <c r="E392" s="55">
        <v>611</v>
      </c>
      <c r="F392" s="56">
        <f>'Пр 3 ведом'!G665</f>
        <v>31134</v>
      </c>
      <c r="G392" s="56">
        <f>'Пр 3 ведом'!H665</f>
        <v>1268.2</v>
      </c>
      <c r="H392" s="56">
        <f>'Пр 3 ведом'!I665</f>
        <v>32402.2</v>
      </c>
      <c r="I392" s="56">
        <f>'Пр 3 ведом'!J665</f>
        <v>0</v>
      </c>
      <c r="J392" s="56">
        <f>'Пр 3 ведом'!K665</f>
        <v>32402.2</v>
      </c>
      <c r="K392" s="56">
        <f>'Пр 3 ведом'!L665</f>
        <v>0</v>
      </c>
      <c r="L392" s="56">
        <f>'Пр 3 ведом'!M665</f>
        <v>32402.2</v>
      </c>
      <c r="M392" s="56">
        <f>'Пр 3 ведом'!N665</f>
        <v>149.7</v>
      </c>
      <c r="N392" s="56">
        <f>'Пр 3 ведом'!O665</f>
        <v>32551.9</v>
      </c>
      <c r="O392" s="56">
        <f>'Пр 3 ведом'!P665</f>
        <v>32103.5</v>
      </c>
      <c r="P392" s="338">
        <f t="shared" si="145"/>
        <v>0.986225074419619</v>
      </c>
    </row>
    <row r="393" spans="1:16" s="324" customFormat="1" ht="38.25" customHeight="1">
      <c r="A393" s="116" t="s">
        <v>609</v>
      </c>
      <c r="B393" s="55" t="s">
        <v>85</v>
      </c>
      <c r="C393" s="55" t="s">
        <v>83</v>
      </c>
      <c r="D393" s="55" t="s">
        <v>603</v>
      </c>
      <c r="E393" s="171" t="s">
        <v>10</v>
      </c>
      <c r="F393" s="170">
        <f>F394</f>
        <v>0</v>
      </c>
      <c r="G393" s="170">
        <f aca="true" t="shared" si="169" ref="G393:K395">G394</f>
        <v>0</v>
      </c>
      <c r="H393" s="170">
        <f t="shared" si="169"/>
        <v>0</v>
      </c>
      <c r="I393" s="170">
        <f t="shared" si="169"/>
        <v>50</v>
      </c>
      <c r="J393" s="170">
        <f t="shared" si="169"/>
        <v>50</v>
      </c>
      <c r="K393" s="170">
        <f t="shared" si="169"/>
        <v>0</v>
      </c>
      <c r="L393" s="120">
        <f>'Пр 3 ведом'!M666</f>
        <v>50</v>
      </c>
      <c r="M393" s="120">
        <f>'Пр 3 ведом'!N666</f>
        <v>0</v>
      </c>
      <c r="N393" s="120">
        <f>'Пр 3 ведом'!O666</f>
        <v>50</v>
      </c>
      <c r="O393" s="120">
        <f>'Пр 3 ведом'!P666</f>
        <v>50</v>
      </c>
      <c r="P393" s="338">
        <f t="shared" si="145"/>
        <v>1</v>
      </c>
    </row>
    <row r="394" spans="1:16" s="204" customFormat="1" ht="22.5" customHeight="1">
      <c r="A394" s="128" t="s">
        <v>578</v>
      </c>
      <c r="B394" s="55" t="s">
        <v>85</v>
      </c>
      <c r="C394" s="55" t="s">
        <v>83</v>
      </c>
      <c r="D394" s="55" t="s">
        <v>603</v>
      </c>
      <c r="E394" s="55">
        <v>600</v>
      </c>
      <c r="F394" s="56">
        <f>F395</f>
        <v>0</v>
      </c>
      <c r="G394" s="56">
        <f t="shared" si="169"/>
        <v>0</v>
      </c>
      <c r="H394" s="56">
        <f t="shared" si="169"/>
        <v>0</v>
      </c>
      <c r="I394" s="56">
        <f t="shared" si="169"/>
        <v>50</v>
      </c>
      <c r="J394" s="56">
        <f t="shared" si="169"/>
        <v>50</v>
      </c>
      <c r="K394" s="56">
        <f t="shared" si="169"/>
        <v>0</v>
      </c>
      <c r="L394" s="120">
        <f>'Пр 3 ведом'!M667</f>
        <v>50</v>
      </c>
      <c r="M394" s="120">
        <f>'Пр 3 ведом'!N667</f>
        <v>0</v>
      </c>
      <c r="N394" s="120">
        <f>'Пр 3 ведом'!O667</f>
        <v>50</v>
      </c>
      <c r="O394" s="120">
        <f>'Пр 3 ведом'!P667</f>
        <v>50</v>
      </c>
      <c r="P394" s="338">
        <f t="shared" si="145"/>
        <v>1</v>
      </c>
    </row>
    <row r="395" spans="1:16" s="204" customFormat="1" ht="12.75" customHeight="1">
      <c r="A395" s="58" t="s">
        <v>119</v>
      </c>
      <c r="B395" s="55" t="s">
        <v>85</v>
      </c>
      <c r="C395" s="55" t="s">
        <v>83</v>
      </c>
      <c r="D395" s="55" t="s">
        <v>603</v>
      </c>
      <c r="E395" s="55">
        <v>610</v>
      </c>
      <c r="F395" s="56">
        <f>F396</f>
        <v>0</v>
      </c>
      <c r="G395" s="56">
        <f t="shared" si="169"/>
        <v>0</v>
      </c>
      <c r="H395" s="56">
        <f t="shared" si="169"/>
        <v>0</v>
      </c>
      <c r="I395" s="56">
        <f t="shared" si="169"/>
        <v>50</v>
      </c>
      <c r="J395" s="56">
        <f t="shared" si="169"/>
        <v>50</v>
      </c>
      <c r="K395" s="56">
        <f t="shared" si="169"/>
        <v>0</v>
      </c>
      <c r="L395" s="120">
        <f>'Пр 3 ведом'!M668</f>
        <v>50</v>
      </c>
      <c r="M395" s="120">
        <f>'Пр 3 ведом'!N668</f>
        <v>0</v>
      </c>
      <c r="N395" s="120">
        <f>'Пр 3 ведом'!O668</f>
        <v>50</v>
      </c>
      <c r="O395" s="120">
        <f>'Пр 3 ведом'!P668</f>
        <v>50</v>
      </c>
      <c r="P395" s="338">
        <f t="shared" si="145"/>
        <v>1</v>
      </c>
    </row>
    <row r="396" spans="1:16" s="204" customFormat="1" ht="33.75" customHeight="1">
      <c r="A396" s="58" t="s">
        <v>121</v>
      </c>
      <c r="B396" s="55" t="s">
        <v>85</v>
      </c>
      <c r="C396" s="55" t="s">
        <v>83</v>
      </c>
      <c r="D396" s="55" t="s">
        <v>603</v>
      </c>
      <c r="E396" s="55">
        <v>611</v>
      </c>
      <c r="F396" s="56">
        <v>0</v>
      </c>
      <c r="G396" s="56">
        <v>0</v>
      </c>
      <c r="H396" s="120">
        <f>'Пр 3 ведом'!I669</f>
        <v>0</v>
      </c>
      <c r="I396" s="120">
        <f>'Пр 3 ведом'!J669</f>
        <v>50</v>
      </c>
      <c r="J396" s="120">
        <f>'Пр 3 ведом'!K669</f>
        <v>50</v>
      </c>
      <c r="K396" s="120">
        <f>'Пр 3 ведом'!L669</f>
        <v>0</v>
      </c>
      <c r="L396" s="120">
        <f>'Пр 3 ведом'!M669</f>
        <v>50</v>
      </c>
      <c r="M396" s="120">
        <f>'Пр 3 ведом'!N669</f>
        <v>0</v>
      </c>
      <c r="N396" s="120">
        <f>'Пр 3 ведом'!O669</f>
        <v>50</v>
      </c>
      <c r="O396" s="120">
        <f>'Пр 3 ведом'!P669</f>
        <v>50</v>
      </c>
      <c r="P396" s="338">
        <f t="shared" si="145"/>
        <v>1</v>
      </c>
    </row>
    <row r="397" spans="1:16" s="324" customFormat="1" ht="22.5" customHeight="1">
      <c r="A397" s="115" t="s">
        <v>407</v>
      </c>
      <c r="B397" s="200" t="s">
        <v>85</v>
      </c>
      <c r="C397" s="55" t="s">
        <v>83</v>
      </c>
      <c r="D397" s="55" t="s">
        <v>317</v>
      </c>
      <c r="E397" s="171" t="s">
        <v>10</v>
      </c>
      <c r="F397" s="170">
        <f aca="true" t="shared" si="170" ref="F397:K397">F398+F403</f>
        <v>407</v>
      </c>
      <c r="G397" s="170">
        <f t="shared" si="170"/>
        <v>0</v>
      </c>
      <c r="H397" s="170">
        <f t="shared" si="170"/>
        <v>407</v>
      </c>
      <c r="I397" s="170">
        <f t="shared" si="170"/>
        <v>0</v>
      </c>
      <c r="J397" s="170">
        <f t="shared" si="170"/>
        <v>407</v>
      </c>
      <c r="K397" s="170">
        <f t="shared" si="170"/>
        <v>0</v>
      </c>
      <c r="L397" s="56">
        <f>'Пр 3 ведом'!M674</f>
        <v>407</v>
      </c>
      <c r="M397" s="56">
        <f>'Пр 3 ведом'!N674</f>
        <v>0</v>
      </c>
      <c r="N397" s="56">
        <f>'Пр 3 ведом'!O674</f>
        <v>406.99999999999994</v>
      </c>
      <c r="O397" s="56">
        <f>'Пр 3 ведом'!P674</f>
        <v>390.69999999999993</v>
      </c>
      <c r="P397" s="338">
        <f t="shared" si="145"/>
        <v>0.9599508599508599</v>
      </c>
    </row>
    <row r="398" spans="1:16" s="315" customFormat="1" ht="45" customHeight="1">
      <c r="A398" s="58" t="s">
        <v>123</v>
      </c>
      <c r="B398" s="200" t="s">
        <v>85</v>
      </c>
      <c r="C398" s="55" t="s">
        <v>83</v>
      </c>
      <c r="D398" s="55" t="s">
        <v>317</v>
      </c>
      <c r="E398" s="314">
        <v>100</v>
      </c>
      <c r="F398" s="137">
        <f aca="true" t="shared" si="171" ref="F398:K398">F399</f>
        <v>393.2</v>
      </c>
      <c r="G398" s="137">
        <f t="shared" si="171"/>
        <v>2.5</v>
      </c>
      <c r="H398" s="137">
        <f t="shared" si="171"/>
        <v>395.7</v>
      </c>
      <c r="I398" s="137">
        <f t="shared" si="171"/>
        <v>0</v>
      </c>
      <c r="J398" s="137">
        <f t="shared" si="171"/>
        <v>395.7</v>
      </c>
      <c r="K398" s="137">
        <f t="shared" si="171"/>
        <v>0</v>
      </c>
      <c r="L398" s="56">
        <f>'Пр 3 ведом'!M675</f>
        <v>395.7</v>
      </c>
      <c r="M398" s="56">
        <f>'Пр 3 ведом'!N675</f>
        <v>2.9</v>
      </c>
      <c r="N398" s="56">
        <f>'Пр 3 ведом'!O675</f>
        <v>398.59999999999997</v>
      </c>
      <c r="O398" s="56">
        <f>'Пр 3 ведом'!P675</f>
        <v>382.29999999999995</v>
      </c>
      <c r="P398" s="338">
        <f t="shared" si="145"/>
        <v>0.9591068740592072</v>
      </c>
    </row>
    <row r="399" spans="1:16" s="315" customFormat="1" ht="21.75" customHeight="1">
      <c r="A399" s="58" t="s">
        <v>125</v>
      </c>
      <c r="B399" s="200" t="s">
        <v>85</v>
      </c>
      <c r="C399" s="55" t="s">
        <v>83</v>
      </c>
      <c r="D399" s="55" t="s">
        <v>317</v>
      </c>
      <c r="E399" s="314">
        <v>120</v>
      </c>
      <c r="F399" s="137">
        <f aca="true" t="shared" si="172" ref="F399:K399">F400+F401+F402</f>
        <v>393.2</v>
      </c>
      <c r="G399" s="137">
        <f t="shared" si="172"/>
        <v>2.5</v>
      </c>
      <c r="H399" s="137">
        <f t="shared" si="172"/>
        <v>395.7</v>
      </c>
      <c r="I399" s="137">
        <f t="shared" si="172"/>
        <v>0</v>
      </c>
      <c r="J399" s="137">
        <f t="shared" si="172"/>
        <v>395.7</v>
      </c>
      <c r="K399" s="137">
        <f t="shared" si="172"/>
        <v>0</v>
      </c>
      <c r="L399" s="56">
        <f>'Пр 3 ведом'!M676</f>
        <v>395.7</v>
      </c>
      <c r="M399" s="56">
        <f>'Пр 3 ведом'!N676</f>
        <v>2.9</v>
      </c>
      <c r="N399" s="56">
        <f>'Пр 3 ведом'!O676</f>
        <v>398.59999999999997</v>
      </c>
      <c r="O399" s="56">
        <f>'Пр 3 ведом'!P676</f>
        <v>382.29999999999995</v>
      </c>
      <c r="P399" s="338">
        <f aca="true" t="shared" si="173" ref="P399:P462">O399/N399*100%</f>
        <v>0.9591068740592072</v>
      </c>
    </row>
    <row r="400" spans="1:16" s="315" customFormat="1" ht="21.75" customHeight="1">
      <c r="A400" s="58" t="s">
        <v>318</v>
      </c>
      <c r="B400" s="200" t="s">
        <v>85</v>
      </c>
      <c r="C400" s="55" t="s">
        <v>83</v>
      </c>
      <c r="D400" s="55" t="s">
        <v>317</v>
      </c>
      <c r="E400" s="314">
        <v>121</v>
      </c>
      <c r="F400" s="137">
        <f>'Пр 3 ведом'!G677</f>
        <v>301.2</v>
      </c>
      <c r="G400" s="137">
        <f>'Пр 3 ведом'!H677</f>
        <v>0</v>
      </c>
      <c r="H400" s="137">
        <f>'Пр 3 ведом'!I677</f>
        <v>301.2</v>
      </c>
      <c r="I400" s="137">
        <f>'Пр 3 ведом'!J677</f>
        <v>0</v>
      </c>
      <c r="J400" s="137">
        <f>'Пр 3 ведом'!K677</f>
        <v>301.2</v>
      </c>
      <c r="K400" s="137">
        <f>'Пр 3 ведом'!L677</f>
        <v>0</v>
      </c>
      <c r="L400" s="56">
        <f>'Пр 3 ведом'!M677</f>
        <v>301.2</v>
      </c>
      <c r="M400" s="56">
        <f>'Пр 3 ведом'!N677</f>
        <v>0</v>
      </c>
      <c r="N400" s="56">
        <f>'Пр 3 ведом'!O677</f>
        <v>301.2</v>
      </c>
      <c r="O400" s="56">
        <f>'Пр 3 ведом'!P677</f>
        <v>288</v>
      </c>
      <c r="P400" s="338">
        <f t="shared" si="173"/>
        <v>0.9561752988047809</v>
      </c>
    </row>
    <row r="401" spans="1:16" s="204" customFormat="1" ht="21.75" customHeight="1">
      <c r="A401" s="117" t="s">
        <v>571</v>
      </c>
      <c r="B401" s="200" t="s">
        <v>85</v>
      </c>
      <c r="C401" s="55" t="s">
        <v>83</v>
      </c>
      <c r="D401" s="55" t="s">
        <v>317</v>
      </c>
      <c r="E401" s="55">
        <v>122</v>
      </c>
      <c r="F401" s="137">
        <f>'Пр 3 ведом'!G678</f>
        <v>1</v>
      </c>
      <c r="G401" s="137">
        <f>'Пр 3 ведом'!H678</f>
        <v>2.5</v>
      </c>
      <c r="H401" s="137">
        <f>'Пр 3 ведом'!I678</f>
        <v>3.5</v>
      </c>
      <c r="I401" s="137">
        <f>'Пр 3 ведом'!J678</f>
        <v>0</v>
      </c>
      <c r="J401" s="137">
        <f>'Пр 3 ведом'!K678</f>
        <v>3.5</v>
      </c>
      <c r="K401" s="137">
        <f>'Пр 3 ведом'!L678</f>
        <v>0</v>
      </c>
      <c r="L401" s="56">
        <f>'Пр 3 ведом'!M678</f>
        <v>3.5</v>
      </c>
      <c r="M401" s="56">
        <f>'Пр 3 ведом'!N678</f>
        <v>2.9</v>
      </c>
      <c r="N401" s="56">
        <f>'Пр 3 ведом'!O678</f>
        <v>6.4</v>
      </c>
      <c r="O401" s="56">
        <f>'Пр 3 ведом'!P678</f>
        <v>6.4</v>
      </c>
      <c r="P401" s="338">
        <f t="shared" si="173"/>
        <v>1</v>
      </c>
    </row>
    <row r="402" spans="1:16" s="204" customFormat="1" ht="33" customHeight="1">
      <c r="A402" s="117" t="s">
        <v>417</v>
      </c>
      <c r="B402" s="200" t="s">
        <v>85</v>
      </c>
      <c r="C402" s="55" t="s">
        <v>83</v>
      </c>
      <c r="D402" s="55" t="s">
        <v>317</v>
      </c>
      <c r="E402" s="55">
        <v>129</v>
      </c>
      <c r="F402" s="137">
        <f>'Пр 3 ведом'!G679</f>
        <v>91</v>
      </c>
      <c r="G402" s="137">
        <f>'Пр 3 ведом'!H679</f>
        <v>0</v>
      </c>
      <c r="H402" s="137">
        <f>'Пр 3 ведом'!I679</f>
        <v>91</v>
      </c>
      <c r="I402" s="137">
        <f>'Пр 3 ведом'!J679</f>
        <v>0</v>
      </c>
      <c r="J402" s="137">
        <f>'Пр 3 ведом'!K679</f>
        <v>91</v>
      </c>
      <c r="K402" s="137">
        <f>'Пр 3 ведом'!L679</f>
        <v>0</v>
      </c>
      <c r="L402" s="56">
        <f>'Пр 3 ведом'!M679</f>
        <v>91</v>
      </c>
      <c r="M402" s="56">
        <f>'Пр 3 ведом'!N679</f>
        <v>0</v>
      </c>
      <c r="N402" s="56">
        <f>'Пр 3 ведом'!O679</f>
        <v>91</v>
      </c>
      <c r="O402" s="56">
        <f>'Пр 3 ведом'!P679</f>
        <v>87.9</v>
      </c>
      <c r="P402" s="338">
        <f t="shared" si="173"/>
        <v>0.9659340659340659</v>
      </c>
    </row>
    <row r="403" spans="1:16" s="204" customFormat="1" ht="33" customHeight="1">
      <c r="A403" s="58" t="s">
        <v>418</v>
      </c>
      <c r="B403" s="200" t="s">
        <v>85</v>
      </c>
      <c r="C403" s="55" t="s">
        <v>83</v>
      </c>
      <c r="D403" s="55" t="s">
        <v>317</v>
      </c>
      <c r="E403" s="55" t="s">
        <v>131</v>
      </c>
      <c r="F403" s="56">
        <f aca="true" t="shared" si="174" ref="F403:K403">F404</f>
        <v>13.8</v>
      </c>
      <c r="G403" s="56">
        <f t="shared" si="174"/>
        <v>-2.5</v>
      </c>
      <c r="H403" s="56">
        <f t="shared" si="174"/>
        <v>11.3</v>
      </c>
      <c r="I403" s="56">
        <f t="shared" si="174"/>
        <v>0</v>
      </c>
      <c r="J403" s="56">
        <f t="shared" si="174"/>
        <v>11.3</v>
      </c>
      <c r="K403" s="56">
        <f t="shared" si="174"/>
        <v>0</v>
      </c>
      <c r="L403" s="56">
        <f>'Пр 3 ведом'!M680</f>
        <v>11.3</v>
      </c>
      <c r="M403" s="56">
        <f>'Пр 3 ведом'!N680</f>
        <v>-2.9000000000000004</v>
      </c>
      <c r="N403" s="56">
        <f>'Пр 3 ведом'!O680</f>
        <v>8.400000000000002</v>
      </c>
      <c r="O403" s="56">
        <f>'Пр 3 ведом'!P680</f>
        <v>8.4</v>
      </c>
      <c r="P403" s="338">
        <f t="shared" si="173"/>
        <v>0.9999999999999998</v>
      </c>
    </row>
    <row r="404" spans="1:16" s="204" customFormat="1" ht="26.25" customHeight="1">
      <c r="A404" s="128" t="s">
        <v>572</v>
      </c>
      <c r="B404" s="200" t="s">
        <v>85</v>
      </c>
      <c r="C404" s="55" t="s">
        <v>83</v>
      </c>
      <c r="D404" s="55" t="s">
        <v>317</v>
      </c>
      <c r="E404" s="55" t="s">
        <v>133</v>
      </c>
      <c r="F404" s="56">
        <f aca="true" t="shared" si="175" ref="F404:K404">F406+F405</f>
        <v>13.8</v>
      </c>
      <c r="G404" s="56">
        <f t="shared" si="175"/>
        <v>-2.5</v>
      </c>
      <c r="H404" s="56">
        <f t="shared" si="175"/>
        <v>11.3</v>
      </c>
      <c r="I404" s="56">
        <f t="shared" si="175"/>
        <v>0</v>
      </c>
      <c r="J404" s="56">
        <f t="shared" si="175"/>
        <v>11.3</v>
      </c>
      <c r="K404" s="56">
        <f t="shared" si="175"/>
        <v>0</v>
      </c>
      <c r="L404" s="56">
        <f>'Пр 3 ведом'!M681</f>
        <v>11.3</v>
      </c>
      <c r="M404" s="56">
        <f>'Пр 3 ведом'!N681</f>
        <v>-2.9000000000000004</v>
      </c>
      <c r="N404" s="56">
        <f>'Пр 3 ведом'!O681</f>
        <v>8.400000000000002</v>
      </c>
      <c r="O404" s="56">
        <f>'Пр 3 ведом'!P681</f>
        <v>8.4</v>
      </c>
      <c r="P404" s="338">
        <f t="shared" si="173"/>
        <v>0.9999999999999998</v>
      </c>
    </row>
    <row r="405" spans="1:16" s="204" customFormat="1" ht="22.5" customHeight="1">
      <c r="A405" s="128" t="s">
        <v>587</v>
      </c>
      <c r="B405" s="55" t="s">
        <v>85</v>
      </c>
      <c r="C405" s="55" t="s">
        <v>83</v>
      </c>
      <c r="D405" s="55" t="s">
        <v>317</v>
      </c>
      <c r="E405" s="55">
        <v>242</v>
      </c>
      <c r="F405" s="56">
        <f>'Пр 3 ведом'!G682</f>
        <v>0</v>
      </c>
      <c r="G405" s="56">
        <f>'Пр 3 ведом'!H682</f>
        <v>2.2</v>
      </c>
      <c r="H405" s="56">
        <f>'Пр 3 ведом'!I682</f>
        <v>2.2</v>
      </c>
      <c r="I405" s="56">
        <f>'Пр 3 ведом'!J682</f>
        <v>0</v>
      </c>
      <c r="J405" s="56">
        <f>'Пр 3 ведом'!K682</f>
        <v>2.2</v>
      </c>
      <c r="K405" s="56">
        <f>'Пр 3 ведом'!L682</f>
        <v>0</v>
      </c>
      <c r="L405" s="56">
        <f>'Пр 3 ведом'!M682</f>
        <v>2.2</v>
      </c>
      <c r="M405" s="56">
        <f>'Пр 3 ведом'!N682</f>
        <v>-2.2</v>
      </c>
      <c r="N405" s="56">
        <f>'Пр 3 ведом'!O682</f>
        <v>0</v>
      </c>
      <c r="O405" s="56">
        <f>'Пр 3 ведом'!P682</f>
        <v>0</v>
      </c>
      <c r="P405" s="338" t="e">
        <f t="shared" si="173"/>
        <v>#DIV/0!</v>
      </c>
    </row>
    <row r="406" spans="1:16" s="204" customFormat="1" ht="26.25" customHeight="1">
      <c r="A406" s="128" t="s">
        <v>573</v>
      </c>
      <c r="B406" s="200" t="s">
        <v>85</v>
      </c>
      <c r="C406" s="55" t="s">
        <v>83</v>
      </c>
      <c r="D406" s="55" t="s">
        <v>317</v>
      </c>
      <c r="E406" s="55" t="s">
        <v>135</v>
      </c>
      <c r="F406" s="56">
        <f>'Пр 3 ведом'!G683</f>
        <v>13.8</v>
      </c>
      <c r="G406" s="56">
        <f>'Пр 3 ведом'!H683</f>
        <v>-4.7</v>
      </c>
      <c r="H406" s="56">
        <f>'Пр 3 ведом'!I683</f>
        <v>9.100000000000001</v>
      </c>
      <c r="I406" s="56">
        <f>'Пр 3 ведом'!J683</f>
        <v>0</v>
      </c>
      <c r="J406" s="56">
        <f>'Пр 3 ведом'!K683</f>
        <v>9.100000000000001</v>
      </c>
      <c r="K406" s="56">
        <f>'Пр 3 ведом'!L683</f>
        <v>0</v>
      </c>
      <c r="L406" s="56">
        <f>'Пр 3 ведом'!M683</f>
        <v>9.100000000000001</v>
      </c>
      <c r="M406" s="56">
        <f>'Пр 3 ведом'!N683</f>
        <v>-0.7</v>
      </c>
      <c r="N406" s="56">
        <f>'Пр 3 ведом'!O683</f>
        <v>8.400000000000002</v>
      </c>
      <c r="O406" s="56">
        <f>'Пр 3 ведом'!P683</f>
        <v>8.4</v>
      </c>
      <c r="P406" s="338">
        <f t="shared" si="173"/>
        <v>0.9999999999999998</v>
      </c>
    </row>
    <row r="407" spans="1:16" s="204" customFormat="1" ht="12.75" customHeight="1">
      <c r="A407" s="114" t="s">
        <v>44</v>
      </c>
      <c r="B407" s="325" t="s">
        <v>85</v>
      </c>
      <c r="C407" s="318" t="s">
        <v>85</v>
      </c>
      <c r="D407" s="299"/>
      <c r="E407" s="299"/>
      <c r="F407" s="119">
        <f aca="true" t="shared" si="176" ref="F407:K407">F408+F426</f>
        <v>1959.2</v>
      </c>
      <c r="G407" s="119">
        <f t="shared" si="176"/>
        <v>1329</v>
      </c>
      <c r="H407" s="119">
        <f t="shared" si="176"/>
        <v>3288.2</v>
      </c>
      <c r="I407" s="119">
        <f t="shared" si="176"/>
        <v>572.7</v>
      </c>
      <c r="J407" s="119">
        <f t="shared" si="176"/>
        <v>3860.9</v>
      </c>
      <c r="K407" s="119">
        <f t="shared" si="176"/>
        <v>1053.9</v>
      </c>
      <c r="L407" s="175">
        <f>'Пр 3 ведом'!M265+'Пр 3 ведом'!M684</f>
        <v>4914.799999999999</v>
      </c>
      <c r="M407" s="175">
        <f>'Пр 3 ведом'!N265+'Пр 3 ведом'!N684</f>
        <v>-16</v>
      </c>
      <c r="N407" s="175">
        <f>'Пр 3 ведом'!O265+'Пр 3 ведом'!O684</f>
        <v>4898.800000000001</v>
      </c>
      <c r="O407" s="175">
        <f>'Пр 3 ведом'!P265+'Пр 3 ведом'!P684</f>
        <v>4898.800000000001</v>
      </c>
      <c r="P407" s="338">
        <f t="shared" si="173"/>
        <v>1</v>
      </c>
    </row>
    <row r="408" spans="1:16" s="324" customFormat="1" ht="13.5" customHeight="1">
      <c r="A408" s="116" t="s">
        <v>319</v>
      </c>
      <c r="B408" s="313" t="s">
        <v>85</v>
      </c>
      <c r="C408" s="171" t="s">
        <v>85</v>
      </c>
      <c r="D408" s="171" t="s">
        <v>256</v>
      </c>
      <c r="E408" s="171" t="s">
        <v>10</v>
      </c>
      <c r="F408" s="170">
        <f aca="true" t="shared" si="177" ref="F408:K408">F409</f>
        <v>1899.2</v>
      </c>
      <c r="G408" s="170">
        <f t="shared" si="177"/>
        <v>1329</v>
      </c>
      <c r="H408" s="170">
        <f t="shared" si="177"/>
        <v>3228.2</v>
      </c>
      <c r="I408" s="170">
        <f t="shared" si="177"/>
        <v>572.7</v>
      </c>
      <c r="J408" s="170">
        <f t="shared" si="177"/>
        <v>3800.9</v>
      </c>
      <c r="K408" s="170">
        <f t="shared" si="177"/>
        <v>1053.9</v>
      </c>
      <c r="L408" s="170">
        <f>'Пр 3 ведом'!M266+'Пр 3 ведом'!M685</f>
        <v>4854.799999999999</v>
      </c>
      <c r="M408" s="170">
        <f>'Пр 3 ведом'!N266+'Пр 3 ведом'!N685</f>
        <v>7.899999999999977</v>
      </c>
      <c r="N408" s="170">
        <f>'Пр 3 ведом'!O266+'Пр 3 ведом'!O685</f>
        <v>4862.700000000001</v>
      </c>
      <c r="O408" s="170">
        <f>'Пр 3 ведом'!P266+'Пр 3 ведом'!P685</f>
        <v>4862.700000000001</v>
      </c>
      <c r="P408" s="338">
        <f t="shared" si="173"/>
        <v>1</v>
      </c>
    </row>
    <row r="409" spans="1:16" s="324" customFormat="1" ht="13.5" customHeight="1">
      <c r="A409" s="116" t="s">
        <v>321</v>
      </c>
      <c r="B409" s="313" t="s">
        <v>85</v>
      </c>
      <c r="C409" s="319" t="s">
        <v>85</v>
      </c>
      <c r="D409" s="171" t="s">
        <v>320</v>
      </c>
      <c r="E409" s="171"/>
      <c r="F409" s="170">
        <f>F421+F416</f>
        <v>1899.2</v>
      </c>
      <c r="G409" s="170">
        <f>G421+G416</f>
        <v>1329</v>
      </c>
      <c r="H409" s="170">
        <f>H421+H416</f>
        <v>3228.2</v>
      </c>
      <c r="I409" s="170">
        <f>I421+I416</f>
        <v>572.7</v>
      </c>
      <c r="J409" s="170">
        <f>J421+J416+J413+J410</f>
        <v>3800.9</v>
      </c>
      <c r="K409" s="170">
        <f>K421+K416+K413+K410</f>
        <v>1053.9</v>
      </c>
      <c r="L409" s="170">
        <f>'Пр 3 ведом'!M686+'Пр 3 ведом'!M267</f>
        <v>4854.799999999999</v>
      </c>
      <c r="M409" s="170">
        <f>'Пр 3 ведом'!N686+'Пр 3 ведом'!N267</f>
        <v>7.899999999999977</v>
      </c>
      <c r="N409" s="170">
        <f>'Пр 3 ведом'!O686+'Пр 3 ведом'!O267</f>
        <v>4862.700000000001</v>
      </c>
      <c r="O409" s="170">
        <f>'Пр 3 ведом'!P686+'Пр 3 ведом'!P267</f>
        <v>4862.700000000001</v>
      </c>
      <c r="P409" s="338">
        <f t="shared" si="173"/>
        <v>1</v>
      </c>
    </row>
    <row r="410" spans="1:16" s="324" customFormat="1" ht="13.5" customHeight="1" hidden="1">
      <c r="A410" s="326" t="s">
        <v>58</v>
      </c>
      <c r="B410" s="171" t="s">
        <v>85</v>
      </c>
      <c r="C410" s="319" t="s">
        <v>85</v>
      </c>
      <c r="D410" s="171" t="s">
        <v>594</v>
      </c>
      <c r="E410" s="171">
        <v>300</v>
      </c>
      <c r="F410" s="170"/>
      <c r="G410" s="170"/>
      <c r="H410" s="170"/>
      <c r="I410" s="170"/>
      <c r="J410" s="170">
        <f>'Пр 3 ведом'!K690</f>
        <v>0</v>
      </c>
      <c r="K410" s="170">
        <f>'Пр 3 ведом'!L690</f>
        <v>350.7</v>
      </c>
      <c r="L410" s="170">
        <f>'Пр 3 ведом'!M690</f>
        <v>350.7</v>
      </c>
      <c r="M410" s="170">
        <f>'Пр 3 ведом'!N690</f>
        <v>-350.7</v>
      </c>
      <c r="N410" s="170">
        <f>'Пр 3 ведом'!O690</f>
        <v>0</v>
      </c>
      <c r="O410" s="170">
        <f>'Пр 3 ведом'!P690</f>
        <v>0</v>
      </c>
      <c r="P410" s="338" t="e">
        <f t="shared" si="173"/>
        <v>#DIV/0!</v>
      </c>
    </row>
    <row r="411" spans="1:16" s="324" customFormat="1" ht="22.5" customHeight="1" hidden="1">
      <c r="A411" s="172" t="s">
        <v>588</v>
      </c>
      <c r="B411" s="171" t="s">
        <v>85</v>
      </c>
      <c r="C411" s="319" t="s">
        <v>85</v>
      </c>
      <c r="D411" s="171" t="s">
        <v>594</v>
      </c>
      <c r="E411" s="171">
        <v>320</v>
      </c>
      <c r="F411" s="170"/>
      <c r="G411" s="170"/>
      <c r="H411" s="170"/>
      <c r="I411" s="170"/>
      <c r="J411" s="170">
        <f>'Пр 3 ведом'!K691</f>
        <v>0</v>
      </c>
      <c r="K411" s="170">
        <f>'Пр 3 ведом'!L691</f>
        <v>350.7</v>
      </c>
      <c r="L411" s="170">
        <f>'Пр 3 ведом'!M691</f>
        <v>350.7</v>
      </c>
      <c r="M411" s="170">
        <f>'Пр 3 ведом'!N691</f>
        <v>-350.7</v>
      </c>
      <c r="N411" s="170">
        <f>'Пр 3 ведом'!O691</f>
        <v>0</v>
      </c>
      <c r="O411" s="170">
        <f>'Пр 3 ведом'!P691</f>
        <v>0</v>
      </c>
      <c r="P411" s="338" t="e">
        <f t="shared" si="173"/>
        <v>#DIV/0!</v>
      </c>
    </row>
    <row r="412" spans="1:16" s="324" customFormat="1" ht="22.5" customHeight="1" hidden="1">
      <c r="A412" s="172" t="s">
        <v>589</v>
      </c>
      <c r="B412" s="171" t="s">
        <v>85</v>
      </c>
      <c r="C412" s="319" t="s">
        <v>85</v>
      </c>
      <c r="D412" s="171" t="s">
        <v>594</v>
      </c>
      <c r="E412" s="171">
        <v>321</v>
      </c>
      <c r="F412" s="170"/>
      <c r="G412" s="170"/>
      <c r="H412" s="170"/>
      <c r="I412" s="170"/>
      <c r="J412" s="170">
        <f>'Пр 3 ведом'!K692</f>
        <v>0</v>
      </c>
      <c r="K412" s="170">
        <f>'Пр 3 ведом'!L692</f>
        <v>350.7</v>
      </c>
      <c r="L412" s="170">
        <f>'Пр 3 ведом'!M692</f>
        <v>350.7</v>
      </c>
      <c r="M412" s="170">
        <f>'Пр 3 ведом'!N692</f>
        <v>-350.7</v>
      </c>
      <c r="N412" s="170">
        <f>'Пр 3 ведом'!O692</f>
        <v>0</v>
      </c>
      <c r="O412" s="170">
        <f>'Пр 3 ведом'!P692</f>
        <v>0</v>
      </c>
      <c r="P412" s="338" t="e">
        <f t="shared" si="173"/>
        <v>#DIV/0!</v>
      </c>
    </row>
    <row r="413" spans="1:16" s="324" customFormat="1" ht="22.5" customHeight="1" hidden="1">
      <c r="A413" s="58" t="s">
        <v>418</v>
      </c>
      <c r="B413" s="171" t="s">
        <v>85</v>
      </c>
      <c r="C413" s="319" t="s">
        <v>85</v>
      </c>
      <c r="D413" s="171" t="s">
        <v>594</v>
      </c>
      <c r="E413" s="171">
        <v>200</v>
      </c>
      <c r="F413" s="170"/>
      <c r="G413" s="170"/>
      <c r="H413" s="170"/>
      <c r="I413" s="170"/>
      <c r="J413" s="170">
        <f>'Пр 3 ведом'!K687</f>
        <v>0</v>
      </c>
      <c r="K413" s="170">
        <f>'Пр 3 ведом'!L687</f>
        <v>239.9</v>
      </c>
      <c r="L413" s="170">
        <f>'Пр 3 ведом'!M687</f>
        <v>239.9</v>
      </c>
      <c r="M413" s="170">
        <f>'Пр 3 ведом'!N687</f>
        <v>-239.9</v>
      </c>
      <c r="N413" s="170">
        <f>'Пр 3 ведом'!O687</f>
        <v>0</v>
      </c>
      <c r="O413" s="170">
        <f>'Пр 3 ведом'!P687</f>
        <v>0</v>
      </c>
      <c r="P413" s="338" t="e">
        <f t="shared" si="173"/>
        <v>#DIV/0!</v>
      </c>
    </row>
    <row r="414" spans="1:16" s="324" customFormat="1" ht="22.5" customHeight="1" hidden="1">
      <c r="A414" s="172" t="s">
        <v>572</v>
      </c>
      <c r="B414" s="171" t="s">
        <v>85</v>
      </c>
      <c r="C414" s="319" t="s">
        <v>85</v>
      </c>
      <c r="D414" s="171" t="s">
        <v>594</v>
      </c>
      <c r="E414" s="171">
        <v>240</v>
      </c>
      <c r="F414" s="170"/>
      <c r="G414" s="170"/>
      <c r="H414" s="170"/>
      <c r="I414" s="170"/>
      <c r="J414" s="170">
        <f>'Пр 3 ведом'!K688</f>
        <v>0</v>
      </c>
      <c r="K414" s="170">
        <f>'Пр 3 ведом'!L688</f>
        <v>239.9</v>
      </c>
      <c r="L414" s="170">
        <f>'Пр 3 ведом'!M688</f>
        <v>239.9</v>
      </c>
      <c r="M414" s="170">
        <f>'Пр 3 ведом'!N688</f>
        <v>-239.9</v>
      </c>
      <c r="N414" s="170">
        <f>'Пр 3 ведом'!O688</f>
        <v>0</v>
      </c>
      <c r="O414" s="170">
        <f>'Пр 3 ведом'!P688</f>
        <v>0</v>
      </c>
      <c r="P414" s="338" t="e">
        <f t="shared" si="173"/>
        <v>#DIV/0!</v>
      </c>
    </row>
    <row r="415" spans="1:16" s="324" customFormat="1" ht="22.5" customHeight="1" hidden="1">
      <c r="A415" s="172" t="s">
        <v>573</v>
      </c>
      <c r="B415" s="171" t="s">
        <v>85</v>
      </c>
      <c r="C415" s="319" t="s">
        <v>85</v>
      </c>
      <c r="D415" s="171" t="s">
        <v>594</v>
      </c>
      <c r="E415" s="171">
        <v>244</v>
      </c>
      <c r="F415" s="170"/>
      <c r="G415" s="170"/>
      <c r="H415" s="170"/>
      <c r="I415" s="170"/>
      <c r="J415" s="170">
        <f>'Пр 3 ведом'!K689</f>
        <v>0</v>
      </c>
      <c r="K415" s="170">
        <f>'Пр 3 ведом'!L689</f>
        <v>239.9</v>
      </c>
      <c r="L415" s="170">
        <f>'Пр 3 ведом'!M689</f>
        <v>239.9</v>
      </c>
      <c r="M415" s="170">
        <f>'Пр 3 ведом'!N689</f>
        <v>-239.9</v>
      </c>
      <c r="N415" s="170">
        <f>'Пр 3 ведом'!O689</f>
        <v>0</v>
      </c>
      <c r="O415" s="170">
        <f>'Пр 3 ведом'!P689</f>
        <v>0</v>
      </c>
      <c r="P415" s="338" t="e">
        <f t="shared" si="173"/>
        <v>#DIV/0!</v>
      </c>
    </row>
    <row r="416" spans="1:16" s="204" customFormat="1" ht="22.5" customHeight="1">
      <c r="A416" s="172" t="s">
        <v>578</v>
      </c>
      <c r="B416" s="171" t="s">
        <v>85</v>
      </c>
      <c r="C416" s="319" t="s">
        <v>85</v>
      </c>
      <c r="D416" s="171" t="s">
        <v>594</v>
      </c>
      <c r="E416" s="171">
        <v>600</v>
      </c>
      <c r="F416" s="56">
        <f aca="true" t="shared" si="178" ref="F416:K416">F417+F419</f>
        <v>0</v>
      </c>
      <c r="G416" s="56">
        <f t="shared" si="178"/>
        <v>1329</v>
      </c>
      <c r="H416" s="56">
        <f t="shared" si="178"/>
        <v>1329</v>
      </c>
      <c r="I416" s="56">
        <f t="shared" si="178"/>
        <v>572.7</v>
      </c>
      <c r="J416" s="56">
        <f t="shared" si="178"/>
        <v>1901.7</v>
      </c>
      <c r="K416" s="56">
        <f t="shared" si="178"/>
        <v>463.3</v>
      </c>
      <c r="L416" s="170">
        <f>'Пр 3 ведом'!M693</f>
        <v>2365</v>
      </c>
      <c r="M416" s="170">
        <f>'Пр 3 ведом'!N693</f>
        <v>0</v>
      </c>
      <c r="N416" s="170">
        <f>'Пр 3 ведом'!O693</f>
        <v>2365</v>
      </c>
      <c r="O416" s="170">
        <f>'Пр 3 ведом'!P693</f>
        <v>2365</v>
      </c>
      <c r="P416" s="338">
        <f t="shared" si="173"/>
        <v>1</v>
      </c>
    </row>
    <row r="417" spans="1:16" s="308" customFormat="1" ht="12.75" customHeight="1">
      <c r="A417" s="58" t="s">
        <v>119</v>
      </c>
      <c r="B417" s="171" t="s">
        <v>85</v>
      </c>
      <c r="C417" s="319" t="s">
        <v>85</v>
      </c>
      <c r="D417" s="171" t="s">
        <v>594</v>
      </c>
      <c r="E417" s="171">
        <v>610</v>
      </c>
      <c r="F417" s="56">
        <f aca="true" t="shared" si="179" ref="F417:K417">F418</f>
        <v>0</v>
      </c>
      <c r="G417" s="56">
        <f t="shared" si="179"/>
        <v>1211.8</v>
      </c>
      <c r="H417" s="56">
        <f t="shared" si="179"/>
        <v>1211.8</v>
      </c>
      <c r="I417" s="56">
        <f t="shared" si="179"/>
        <v>572.7</v>
      </c>
      <c r="J417" s="56">
        <f t="shared" si="179"/>
        <v>1784.5</v>
      </c>
      <c r="K417" s="56">
        <f t="shared" si="179"/>
        <v>325</v>
      </c>
      <c r="L417" s="170">
        <f>'Пр 3 ведом'!M694</f>
        <v>2109.5</v>
      </c>
      <c r="M417" s="170">
        <f>'Пр 3 ведом'!N694</f>
        <v>0</v>
      </c>
      <c r="N417" s="170">
        <f>'Пр 3 ведом'!O694</f>
        <v>2109.5</v>
      </c>
      <c r="O417" s="170">
        <f>'Пр 3 ведом'!P694</f>
        <v>2109.5</v>
      </c>
      <c r="P417" s="338">
        <f t="shared" si="173"/>
        <v>1</v>
      </c>
    </row>
    <row r="418" spans="1:16" s="204" customFormat="1" ht="33.75" customHeight="1">
      <c r="A418" s="58" t="s">
        <v>121</v>
      </c>
      <c r="B418" s="171" t="s">
        <v>85</v>
      </c>
      <c r="C418" s="319" t="s">
        <v>85</v>
      </c>
      <c r="D418" s="171" t="s">
        <v>594</v>
      </c>
      <c r="E418" s="171">
        <v>611</v>
      </c>
      <c r="F418" s="56">
        <f>'Пр 3 ведом'!G695</f>
        <v>0</v>
      </c>
      <c r="G418" s="56">
        <f>'Пр 3 ведом'!H695</f>
        <v>1211.8</v>
      </c>
      <c r="H418" s="56">
        <f>'Пр 3 ведом'!I695</f>
        <v>1211.8</v>
      </c>
      <c r="I418" s="56">
        <f>'Пр 3 ведом'!J695</f>
        <v>572.7</v>
      </c>
      <c r="J418" s="56">
        <f>'Пр 3 ведом'!K695</f>
        <v>1784.5</v>
      </c>
      <c r="K418" s="56">
        <f>'Пр 3 ведом'!L695</f>
        <v>325</v>
      </c>
      <c r="L418" s="170">
        <f>'Пр 3 ведом'!M695</f>
        <v>2109.5</v>
      </c>
      <c r="M418" s="170">
        <f>'Пр 3 ведом'!N695</f>
        <v>0</v>
      </c>
      <c r="N418" s="170">
        <f>'Пр 3 ведом'!O695</f>
        <v>2109.5</v>
      </c>
      <c r="O418" s="170">
        <f>'Пр 3 ведом'!P695</f>
        <v>2109.5</v>
      </c>
      <c r="P418" s="338">
        <f t="shared" si="173"/>
        <v>1</v>
      </c>
    </row>
    <row r="419" spans="1:16" s="204" customFormat="1" ht="12.75" customHeight="1">
      <c r="A419" s="58" t="s">
        <v>61</v>
      </c>
      <c r="B419" s="171" t="s">
        <v>85</v>
      </c>
      <c r="C419" s="319" t="s">
        <v>85</v>
      </c>
      <c r="D419" s="171" t="s">
        <v>594</v>
      </c>
      <c r="E419" s="171">
        <v>620</v>
      </c>
      <c r="F419" s="56">
        <f aca="true" t="shared" si="180" ref="F419:K419">F420</f>
        <v>0</v>
      </c>
      <c r="G419" s="56">
        <f t="shared" si="180"/>
        <v>117.2</v>
      </c>
      <c r="H419" s="56">
        <f t="shared" si="180"/>
        <v>117.2</v>
      </c>
      <c r="I419" s="56">
        <f t="shared" si="180"/>
        <v>0</v>
      </c>
      <c r="J419" s="56">
        <f t="shared" si="180"/>
        <v>117.2</v>
      </c>
      <c r="K419" s="56">
        <f t="shared" si="180"/>
        <v>138.3</v>
      </c>
      <c r="L419" s="170">
        <f>'Пр 3 ведом'!M696</f>
        <v>255.5</v>
      </c>
      <c r="M419" s="170">
        <f>'Пр 3 ведом'!N696</f>
        <v>0</v>
      </c>
      <c r="N419" s="170">
        <f>'Пр 3 ведом'!O696</f>
        <v>255.5</v>
      </c>
      <c r="O419" s="170">
        <f>'Пр 3 ведом'!P696</f>
        <v>255.5</v>
      </c>
      <c r="P419" s="338">
        <f t="shared" si="173"/>
        <v>1</v>
      </c>
    </row>
    <row r="420" spans="1:16" s="204" customFormat="1" ht="33.75" customHeight="1">
      <c r="A420" s="58" t="s">
        <v>46</v>
      </c>
      <c r="B420" s="171" t="s">
        <v>85</v>
      </c>
      <c r="C420" s="319" t="s">
        <v>85</v>
      </c>
      <c r="D420" s="171" t="s">
        <v>594</v>
      </c>
      <c r="E420" s="171">
        <v>621</v>
      </c>
      <c r="F420" s="56">
        <f>'Пр 3 ведом'!G697</f>
        <v>0</v>
      </c>
      <c r="G420" s="56">
        <f>'Пр 3 ведом'!H697</f>
        <v>117.2</v>
      </c>
      <c r="H420" s="56">
        <f>'Пр 3 ведом'!I697</f>
        <v>117.2</v>
      </c>
      <c r="I420" s="56">
        <f>'Пр 3 ведом'!J697</f>
        <v>0</v>
      </c>
      <c r="J420" s="56">
        <f>'Пр 3 ведом'!K697</f>
        <v>117.2</v>
      </c>
      <c r="K420" s="56">
        <f>'Пр 3 ведом'!L697</f>
        <v>138.3</v>
      </c>
      <c r="L420" s="170">
        <f>'Пр 3 ведом'!M697</f>
        <v>255.5</v>
      </c>
      <c r="M420" s="170">
        <f>'Пр 3 ведом'!N697</f>
        <v>0</v>
      </c>
      <c r="N420" s="170">
        <f>'Пр 3 ведом'!O697</f>
        <v>255.5</v>
      </c>
      <c r="O420" s="170">
        <f>'Пр 3 ведом'!P697</f>
        <v>255.5</v>
      </c>
      <c r="P420" s="338">
        <f t="shared" si="173"/>
        <v>1</v>
      </c>
    </row>
    <row r="421" spans="1:16" s="204" customFormat="1" ht="33.75" customHeight="1">
      <c r="A421" s="172" t="s">
        <v>578</v>
      </c>
      <c r="B421" s="313" t="s">
        <v>85</v>
      </c>
      <c r="C421" s="319" t="s">
        <v>85</v>
      </c>
      <c r="D421" s="171" t="s">
        <v>322</v>
      </c>
      <c r="E421" s="171">
        <v>600</v>
      </c>
      <c r="F421" s="56">
        <f aca="true" t="shared" si="181" ref="F421:K421">F422+F424</f>
        <v>1899.2</v>
      </c>
      <c r="G421" s="56">
        <f t="shared" si="181"/>
        <v>0</v>
      </c>
      <c r="H421" s="56">
        <f t="shared" si="181"/>
        <v>1899.2</v>
      </c>
      <c r="I421" s="56">
        <f t="shared" si="181"/>
        <v>0</v>
      </c>
      <c r="J421" s="56">
        <f t="shared" si="181"/>
        <v>1899.2</v>
      </c>
      <c r="K421" s="56">
        <f t="shared" si="181"/>
        <v>0</v>
      </c>
      <c r="L421" s="170">
        <f>'Пр 3 ведом'!M698</f>
        <v>1899.2</v>
      </c>
      <c r="M421" s="170">
        <f>'Пр 3 ведом'!N698</f>
        <v>7.8999999999999915</v>
      </c>
      <c r="N421" s="170">
        <f>'Пр 3 ведом'!O698</f>
        <v>1907.1</v>
      </c>
      <c r="O421" s="170">
        <f>'Пр 3 ведом'!P698</f>
        <v>1907.1</v>
      </c>
      <c r="P421" s="338">
        <f t="shared" si="173"/>
        <v>1</v>
      </c>
    </row>
    <row r="422" spans="1:16" s="308" customFormat="1" ht="12.75" customHeight="1">
      <c r="A422" s="58" t="s">
        <v>119</v>
      </c>
      <c r="B422" s="313" t="s">
        <v>85</v>
      </c>
      <c r="C422" s="319" t="s">
        <v>85</v>
      </c>
      <c r="D422" s="171" t="s">
        <v>322</v>
      </c>
      <c r="E422" s="171">
        <v>610</v>
      </c>
      <c r="F422" s="56">
        <f aca="true" t="shared" si="182" ref="F422:K422">F423</f>
        <v>1745.2</v>
      </c>
      <c r="G422" s="56">
        <f t="shared" si="182"/>
        <v>0</v>
      </c>
      <c r="H422" s="56">
        <f t="shared" si="182"/>
        <v>1745.2</v>
      </c>
      <c r="I422" s="56">
        <f t="shared" si="182"/>
        <v>0</v>
      </c>
      <c r="J422" s="56">
        <f t="shared" si="182"/>
        <v>1745.2</v>
      </c>
      <c r="K422" s="56">
        <f t="shared" si="182"/>
        <v>0</v>
      </c>
      <c r="L422" s="170">
        <f>'Пр 3 ведом'!M699</f>
        <v>1745.2</v>
      </c>
      <c r="M422" s="170">
        <f>'Пр 3 ведом'!N699</f>
        <v>-66.4</v>
      </c>
      <c r="N422" s="170">
        <f>'Пр 3 ведом'!O699</f>
        <v>1678.8</v>
      </c>
      <c r="O422" s="170">
        <f>'Пр 3 ведом'!P699</f>
        <v>1678.8</v>
      </c>
      <c r="P422" s="338">
        <f t="shared" si="173"/>
        <v>1</v>
      </c>
    </row>
    <row r="423" spans="1:16" s="204" customFormat="1" ht="37.5" customHeight="1">
      <c r="A423" s="58" t="s">
        <v>121</v>
      </c>
      <c r="B423" s="313" t="s">
        <v>85</v>
      </c>
      <c r="C423" s="319" t="s">
        <v>85</v>
      </c>
      <c r="D423" s="171" t="s">
        <v>322</v>
      </c>
      <c r="E423" s="171">
        <v>611</v>
      </c>
      <c r="F423" s="56">
        <f>'Пр 3 ведом'!G700</f>
        <v>1745.2</v>
      </c>
      <c r="G423" s="56">
        <f>'Пр 3 ведом'!H700</f>
        <v>0</v>
      </c>
      <c r="H423" s="56">
        <f>'Пр 3 ведом'!I700</f>
        <v>1745.2</v>
      </c>
      <c r="I423" s="56">
        <f>'Пр 3 ведом'!J700</f>
        <v>0</v>
      </c>
      <c r="J423" s="56">
        <f>'Пр 3 ведом'!K700</f>
        <v>1745.2</v>
      </c>
      <c r="K423" s="56">
        <f>'Пр 3 ведом'!L700</f>
        <v>0</v>
      </c>
      <c r="L423" s="170">
        <f>'Пр 3 ведом'!M700</f>
        <v>1745.2</v>
      </c>
      <c r="M423" s="170">
        <f>'Пр 3 ведом'!N700</f>
        <v>-66.4</v>
      </c>
      <c r="N423" s="170">
        <f>'Пр 3 ведом'!O700</f>
        <v>1678.8</v>
      </c>
      <c r="O423" s="170">
        <f>'Пр 3 ведом'!P700</f>
        <v>1678.8</v>
      </c>
      <c r="P423" s="338">
        <f t="shared" si="173"/>
        <v>1</v>
      </c>
    </row>
    <row r="424" spans="1:16" s="204" customFormat="1" ht="12.75" customHeight="1">
      <c r="A424" s="58" t="s">
        <v>61</v>
      </c>
      <c r="B424" s="313" t="s">
        <v>85</v>
      </c>
      <c r="C424" s="319" t="s">
        <v>85</v>
      </c>
      <c r="D424" s="171" t="s">
        <v>322</v>
      </c>
      <c r="E424" s="171">
        <v>620</v>
      </c>
      <c r="F424" s="56">
        <f aca="true" t="shared" si="183" ref="F424:K424">F425</f>
        <v>154</v>
      </c>
      <c r="G424" s="56">
        <f t="shared" si="183"/>
        <v>0</v>
      </c>
      <c r="H424" s="56">
        <f t="shared" si="183"/>
        <v>154</v>
      </c>
      <c r="I424" s="56">
        <f t="shared" si="183"/>
        <v>0</v>
      </c>
      <c r="J424" s="56">
        <f t="shared" si="183"/>
        <v>154</v>
      </c>
      <c r="K424" s="56">
        <f t="shared" si="183"/>
        <v>0</v>
      </c>
      <c r="L424" s="170">
        <f>'Пр 3 ведом'!M701</f>
        <v>154</v>
      </c>
      <c r="M424" s="170">
        <f>'Пр 3 ведом'!N701</f>
        <v>74.3</v>
      </c>
      <c r="N424" s="170">
        <f>'Пр 3 ведом'!O701</f>
        <v>228.3</v>
      </c>
      <c r="O424" s="170">
        <f>'Пр 3 ведом'!P701</f>
        <v>228.3</v>
      </c>
      <c r="P424" s="338">
        <f t="shared" si="173"/>
        <v>1</v>
      </c>
    </row>
    <row r="425" spans="1:16" s="204" customFormat="1" ht="32.25" customHeight="1">
      <c r="A425" s="58" t="s">
        <v>46</v>
      </c>
      <c r="B425" s="313" t="s">
        <v>85</v>
      </c>
      <c r="C425" s="319" t="s">
        <v>85</v>
      </c>
      <c r="D425" s="171" t="s">
        <v>322</v>
      </c>
      <c r="E425" s="171">
        <v>621</v>
      </c>
      <c r="F425" s="56">
        <f>'Пр 3 ведом'!G702</f>
        <v>154</v>
      </c>
      <c r="G425" s="56">
        <f>'Пр 3 ведом'!H702</f>
        <v>0</v>
      </c>
      <c r="H425" s="56">
        <f>'Пр 3 ведом'!I702</f>
        <v>154</v>
      </c>
      <c r="I425" s="56">
        <f>'Пр 3 ведом'!J702</f>
        <v>0</v>
      </c>
      <c r="J425" s="56">
        <f>'Пр 3 ведом'!K702</f>
        <v>154</v>
      </c>
      <c r="K425" s="56">
        <f>'Пр 3 ведом'!L702</f>
        <v>0</v>
      </c>
      <c r="L425" s="170">
        <f>'Пр 3 ведом'!M702</f>
        <v>154</v>
      </c>
      <c r="M425" s="170">
        <f>'Пр 3 ведом'!N702</f>
        <v>74.3</v>
      </c>
      <c r="N425" s="170">
        <f>'Пр 3 ведом'!O702</f>
        <v>228.3</v>
      </c>
      <c r="O425" s="170">
        <f>'Пр 3 ведом'!P702</f>
        <v>228.3</v>
      </c>
      <c r="P425" s="338">
        <f t="shared" si="173"/>
        <v>1</v>
      </c>
    </row>
    <row r="426" spans="1:16" s="204" customFormat="1" ht="32.25" customHeight="1">
      <c r="A426" s="58" t="s">
        <v>480</v>
      </c>
      <c r="B426" s="327" t="s">
        <v>85</v>
      </c>
      <c r="C426" s="319" t="s">
        <v>85</v>
      </c>
      <c r="D426" s="171" t="s">
        <v>483</v>
      </c>
      <c r="E426" s="171"/>
      <c r="F426" s="56">
        <f>F427</f>
        <v>60</v>
      </c>
      <c r="G426" s="56">
        <f aca="true" t="shared" si="184" ref="G426:K429">G427</f>
        <v>0</v>
      </c>
      <c r="H426" s="56">
        <f t="shared" si="184"/>
        <v>60</v>
      </c>
      <c r="I426" s="56">
        <f t="shared" si="184"/>
        <v>0</v>
      </c>
      <c r="J426" s="56">
        <f t="shared" si="184"/>
        <v>60</v>
      </c>
      <c r="K426" s="56">
        <f t="shared" si="184"/>
        <v>0</v>
      </c>
      <c r="L426" s="170">
        <f>'Пр 3 ведом'!M703</f>
        <v>60</v>
      </c>
      <c r="M426" s="170">
        <f>'Пр 3 ведом'!N703</f>
        <v>-23.9</v>
      </c>
      <c r="N426" s="170">
        <f>'Пр 3 ведом'!O703</f>
        <v>36.1</v>
      </c>
      <c r="O426" s="170">
        <f>'Пр 3 ведом'!P703</f>
        <v>36.1</v>
      </c>
      <c r="P426" s="338">
        <f t="shared" si="173"/>
        <v>1</v>
      </c>
    </row>
    <row r="427" spans="1:16" s="204" customFormat="1" ht="25.5" customHeight="1">
      <c r="A427" s="328" t="s">
        <v>481</v>
      </c>
      <c r="B427" s="327" t="s">
        <v>85</v>
      </c>
      <c r="C427" s="319" t="s">
        <v>85</v>
      </c>
      <c r="D427" s="171" t="s">
        <v>482</v>
      </c>
      <c r="E427" s="171"/>
      <c r="F427" s="56">
        <f>F428</f>
        <v>60</v>
      </c>
      <c r="G427" s="56">
        <f t="shared" si="184"/>
        <v>0</v>
      </c>
      <c r="H427" s="56">
        <f t="shared" si="184"/>
        <v>60</v>
      </c>
      <c r="I427" s="56">
        <f t="shared" si="184"/>
        <v>0</v>
      </c>
      <c r="J427" s="56">
        <f t="shared" si="184"/>
        <v>60</v>
      </c>
      <c r="K427" s="56">
        <f t="shared" si="184"/>
        <v>0</v>
      </c>
      <c r="L427" s="170">
        <f>'Пр 3 ведом'!M704</f>
        <v>60</v>
      </c>
      <c r="M427" s="170">
        <f>'Пр 3 ведом'!N704</f>
        <v>-23.9</v>
      </c>
      <c r="N427" s="170">
        <f>'Пр 3 ведом'!O704</f>
        <v>36.1</v>
      </c>
      <c r="O427" s="170">
        <f>'Пр 3 ведом'!P704</f>
        <v>36.1</v>
      </c>
      <c r="P427" s="338">
        <f t="shared" si="173"/>
        <v>1</v>
      </c>
    </row>
    <row r="428" spans="1:16" s="204" customFormat="1" ht="25.5" customHeight="1">
      <c r="A428" s="58" t="s">
        <v>418</v>
      </c>
      <c r="B428" s="327" t="s">
        <v>85</v>
      </c>
      <c r="C428" s="319" t="s">
        <v>85</v>
      </c>
      <c r="D428" s="171" t="s">
        <v>482</v>
      </c>
      <c r="E428" s="171">
        <v>200</v>
      </c>
      <c r="F428" s="56">
        <f>F429</f>
        <v>60</v>
      </c>
      <c r="G428" s="56">
        <f t="shared" si="184"/>
        <v>0</v>
      </c>
      <c r="H428" s="56">
        <f t="shared" si="184"/>
        <v>60</v>
      </c>
      <c r="I428" s="56">
        <f t="shared" si="184"/>
        <v>0</v>
      </c>
      <c r="J428" s="56">
        <f t="shared" si="184"/>
        <v>60</v>
      </c>
      <c r="K428" s="56">
        <f t="shared" si="184"/>
        <v>0</v>
      </c>
      <c r="L428" s="170">
        <f>'Пр 3 ведом'!M705</f>
        <v>60</v>
      </c>
      <c r="M428" s="170">
        <f>'Пр 3 ведом'!N705</f>
        <v>-23.9</v>
      </c>
      <c r="N428" s="170">
        <f>'Пр 3 ведом'!O705</f>
        <v>36.1</v>
      </c>
      <c r="O428" s="170">
        <f>'Пр 3 ведом'!P705</f>
        <v>36.1</v>
      </c>
      <c r="P428" s="338">
        <f t="shared" si="173"/>
        <v>1</v>
      </c>
    </row>
    <row r="429" spans="1:16" s="204" customFormat="1" ht="26.25" customHeight="1">
      <c r="A429" s="172" t="s">
        <v>572</v>
      </c>
      <c r="B429" s="327" t="s">
        <v>85</v>
      </c>
      <c r="C429" s="319" t="s">
        <v>85</v>
      </c>
      <c r="D429" s="171" t="s">
        <v>482</v>
      </c>
      <c r="E429" s="171">
        <v>240</v>
      </c>
      <c r="F429" s="56">
        <f>F430</f>
        <v>60</v>
      </c>
      <c r="G429" s="56">
        <f t="shared" si="184"/>
        <v>0</v>
      </c>
      <c r="H429" s="56">
        <f t="shared" si="184"/>
        <v>60</v>
      </c>
      <c r="I429" s="56">
        <f t="shared" si="184"/>
        <v>0</v>
      </c>
      <c r="J429" s="56">
        <f t="shared" si="184"/>
        <v>60</v>
      </c>
      <c r="K429" s="56">
        <f t="shared" si="184"/>
        <v>0</v>
      </c>
      <c r="L429" s="170">
        <f>'Пр 3 ведом'!M706</f>
        <v>60</v>
      </c>
      <c r="M429" s="170">
        <f>'Пр 3 ведом'!N706</f>
        <v>-23.9</v>
      </c>
      <c r="N429" s="170">
        <f>'Пр 3 ведом'!O706</f>
        <v>36.1</v>
      </c>
      <c r="O429" s="170">
        <f>'Пр 3 ведом'!P706</f>
        <v>36.1</v>
      </c>
      <c r="P429" s="338">
        <f t="shared" si="173"/>
        <v>1</v>
      </c>
    </row>
    <row r="430" spans="1:16" s="204" customFormat="1" ht="26.25" customHeight="1">
      <c r="A430" s="172" t="s">
        <v>573</v>
      </c>
      <c r="B430" s="327" t="s">
        <v>85</v>
      </c>
      <c r="C430" s="319" t="s">
        <v>85</v>
      </c>
      <c r="D430" s="171" t="s">
        <v>482</v>
      </c>
      <c r="E430" s="171">
        <v>244</v>
      </c>
      <c r="F430" s="56">
        <f>'Пр 3 ведом'!G707</f>
        <v>60</v>
      </c>
      <c r="G430" s="56">
        <f>'Пр 3 ведом'!H707</f>
        <v>0</v>
      </c>
      <c r="H430" s="56">
        <f>'Пр 3 ведом'!I707</f>
        <v>60</v>
      </c>
      <c r="I430" s="56">
        <f>'Пр 3 ведом'!J707</f>
        <v>0</v>
      </c>
      <c r="J430" s="56">
        <f>'Пр 3 ведом'!K707</f>
        <v>60</v>
      </c>
      <c r="K430" s="56">
        <f>'Пр 3 ведом'!L707</f>
        <v>0</v>
      </c>
      <c r="L430" s="170">
        <f>'Пр 3 ведом'!M707</f>
        <v>60</v>
      </c>
      <c r="M430" s="170">
        <f>'Пр 3 ведом'!N707</f>
        <v>-23.9</v>
      </c>
      <c r="N430" s="170">
        <f>'Пр 3 ведом'!O707</f>
        <v>36.1</v>
      </c>
      <c r="O430" s="170">
        <f>'Пр 3 ведом'!P707</f>
        <v>36.1</v>
      </c>
      <c r="P430" s="338">
        <f t="shared" si="173"/>
        <v>1</v>
      </c>
    </row>
    <row r="431" spans="1:16" s="204" customFormat="1" ht="12.75" customHeight="1">
      <c r="A431" s="114" t="s">
        <v>41</v>
      </c>
      <c r="B431" s="310" t="s">
        <v>85</v>
      </c>
      <c r="C431" s="87" t="s">
        <v>116</v>
      </c>
      <c r="D431" s="86" t="s">
        <v>9</v>
      </c>
      <c r="E431" s="86" t="s">
        <v>10</v>
      </c>
      <c r="F431" s="119">
        <f aca="true" t="shared" si="185" ref="F431:K431">F440+F432</f>
        <v>16810.5</v>
      </c>
      <c r="G431" s="119">
        <f t="shared" si="185"/>
        <v>-204.5</v>
      </c>
      <c r="H431" s="119">
        <f t="shared" si="185"/>
        <v>16606</v>
      </c>
      <c r="I431" s="119">
        <f t="shared" si="185"/>
        <v>50</v>
      </c>
      <c r="J431" s="119">
        <f t="shared" si="185"/>
        <v>16656</v>
      </c>
      <c r="K431" s="119">
        <f t="shared" si="185"/>
        <v>0</v>
      </c>
      <c r="L431" s="119">
        <f>'Пр 3 ведом'!M274+'Пр 3 ведом'!M708</f>
        <v>16656</v>
      </c>
      <c r="M431" s="119">
        <f>'Пр 3 ведом'!N274+'Пр 3 ведом'!N708</f>
        <v>-283.4</v>
      </c>
      <c r="N431" s="119">
        <f>'Пр 3 ведом'!O274+'Пр 3 ведом'!O708</f>
        <v>16372.600000000002</v>
      </c>
      <c r="O431" s="119">
        <f>'Пр 3 ведом'!P274+'Пр 3 ведом'!P708</f>
        <v>16372.600000000002</v>
      </c>
      <c r="P431" s="338">
        <f t="shared" si="173"/>
        <v>1</v>
      </c>
    </row>
    <row r="432" spans="1:16" s="324" customFormat="1" ht="15.75" customHeight="1">
      <c r="A432" s="116" t="s">
        <v>323</v>
      </c>
      <c r="B432" s="200" t="s">
        <v>85</v>
      </c>
      <c r="C432" s="55" t="s">
        <v>116</v>
      </c>
      <c r="D432" s="55" t="s">
        <v>257</v>
      </c>
      <c r="E432" s="171" t="s">
        <v>10</v>
      </c>
      <c r="F432" s="170">
        <f>F433</f>
        <v>5868.8</v>
      </c>
      <c r="G432" s="170">
        <f aca="true" t="shared" si="186" ref="G432:K435">G433</f>
        <v>0</v>
      </c>
      <c r="H432" s="170">
        <f t="shared" si="186"/>
        <v>5868.8</v>
      </c>
      <c r="I432" s="170">
        <f t="shared" si="186"/>
        <v>50</v>
      </c>
      <c r="J432" s="170">
        <f t="shared" si="186"/>
        <v>5918.8</v>
      </c>
      <c r="K432" s="170">
        <f t="shared" si="186"/>
        <v>0</v>
      </c>
      <c r="L432" s="56">
        <f>'Пр 3 ведом'!M709</f>
        <v>5918.8</v>
      </c>
      <c r="M432" s="56">
        <f>'Пр 3 ведом'!N709</f>
        <v>179.9</v>
      </c>
      <c r="N432" s="56">
        <f>'Пр 3 ведом'!O709</f>
        <v>6098.7</v>
      </c>
      <c r="O432" s="56">
        <f>'Пр 3 ведом'!P709</f>
        <v>6098.7</v>
      </c>
      <c r="P432" s="338">
        <f t="shared" si="173"/>
        <v>1</v>
      </c>
    </row>
    <row r="433" spans="1:16" s="204" customFormat="1" ht="21.75" customHeight="1">
      <c r="A433" s="58" t="s">
        <v>182</v>
      </c>
      <c r="B433" s="200" t="s">
        <v>85</v>
      </c>
      <c r="C433" s="59" t="s">
        <v>116</v>
      </c>
      <c r="D433" s="55" t="s">
        <v>258</v>
      </c>
      <c r="E433" s="55" t="s">
        <v>10</v>
      </c>
      <c r="F433" s="56">
        <f>F434</f>
        <v>5868.8</v>
      </c>
      <c r="G433" s="56">
        <f t="shared" si="186"/>
        <v>0</v>
      </c>
      <c r="H433" s="56">
        <f t="shared" si="186"/>
        <v>5868.8</v>
      </c>
      <c r="I433" s="56">
        <f t="shared" si="186"/>
        <v>50</v>
      </c>
      <c r="J433" s="56">
        <f t="shared" si="186"/>
        <v>5918.8</v>
      </c>
      <c r="K433" s="56">
        <f t="shared" si="186"/>
        <v>0</v>
      </c>
      <c r="L433" s="56">
        <f>'Пр 3 ведом'!M710</f>
        <v>5918.8</v>
      </c>
      <c r="M433" s="56">
        <f>'Пр 3 ведом'!N710</f>
        <v>179.9</v>
      </c>
      <c r="N433" s="56">
        <f>'Пр 3 ведом'!O710</f>
        <v>6098.7</v>
      </c>
      <c r="O433" s="56">
        <f>'Пр 3 ведом'!P710</f>
        <v>6098.7</v>
      </c>
      <c r="P433" s="338">
        <f t="shared" si="173"/>
        <v>1</v>
      </c>
    </row>
    <row r="434" spans="1:16" s="204" customFormat="1" ht="21.75" customHeight="1">
      <c r="A434" s="128" t="s">
        <v>578</v>
      </c>
      <c r="B434" s="200" t="s">
        <v>85</v>
      </c>
      <c r="C434" s="59" t="s">
        <v>116</v>
      </c>
      <c r="D434" s="55" t="s">
        <v>258</v>
      </c>
      <c r="E434" s="55" t="s">
        <v>118</v>
      </c>
      <c r="F434" s="56">
        <f>F435</f>
        <v>5868.8</v>
      </c>
      <c r="G434" s="56">
        <f t="shared" si="186"/>
        <v>0</v>
      </c>
      <c r="H434" s="56">
        <f t="shared" si="186"/>
        <v>5868.8</v>
      </c>
      <c r="I434" s="56">
        <f t="shared" si="186"/>
        <v>50</v>
      </c>
      <c r="J434" s="56">
        <f t="shared" si="186"/>
        <v>5918.8</v>
      </c>
      <c r="K434" s="56">
        <f t="shared" si="186"/>
        <v>0</v>
      </c>
      <c r="L434" s="56">
        <f>'Пр 3 ведом'!M711</f>
        <v>5918.8</v>
      </c>
      <c r="M434" s="56">
        <f>'Пр 3 ведом'!N711</f>
        <v>159</v>
      </c>
      <c r="N434" s="56">
        <f>'Пр 3 ведом'!O711</f>
        <v>6077.8</v>
      </c>
      <c r="O434" s="56">
        <f>'Пр 3 ведом'!P711</f>
        <v>6077.8</v>
      </c>
      <c r="P434" s="338">
        <f t="shared" si="173"/>
        <v>1</v>
      </c>
    </row>
    <row r="435" spans="1:16" s="204" customFormat="1" ht="16.5" customHeight="1">
      <c r="A435" s="58" t="s">
        <v>119</v>
      </c>
      <c r="B435" s="200" t="s">
        <v>85</v>
      </c>
      <c r="C435" s="59" t="s">
        <v>116</v>
      </c>
      <c r="D435" s="55" t="s">
        <v>258</v>
      </c>
      <c r="E435" s="55" t="s">
        <v>120</v>
      </c>
      <c r="F435" s="56">
        <f>F436</f>
        <v>5868.8</v>
      </c>
      <c r="G435" s="56">
        <f t="shared" si="186"/>
        <v>0</v>
      </c>
      <c r="H435" s="56">
        <f t="shared" si="186"/>
        <v>5868.8</v>
      </c>
      <c r="I435" s="56">
        <f t="shared" si="186"/>
        <v>50</v>
      </c>
      <c r="J435" s="56">
        <f t="shared" si="186"/>
        <v>5918.8</v>
      </c>
      <c r="K435" s="56">
        <f t="shared" si="186"/>
        <v>0</v>
      </c>
      <c r="L435" s="56">
        <f>'Пр 3 ведом'!M712</f>
        <v>5918.8</v>
      </c>
      <c r="M435" s="56">
        <f>'Пр 3 ведом'!N712</f>
        <v>159</v>
      </c>
      <c r="N435" s="56">
        <f>'Пр 3 ведом'!O712</f>
        <v>6077.8</v>
      </c>
      <c r="O435" s="56">
        <f>'Пр 3 ведом'!P712</f>
        <v>6077.8</v>
      </c>
      <c r="P435" s="338">
        <f t="shared" si="173"/>
        <v>1</v>
      </c>
    </row>
    <row r="436" spans="1:16" s="204" customFormat="1" ht="35.25" customHeight="1">
      <c r="A436" s="58" t="s">
        <v>121</v>
      </c>
      <c r="B436" s="200" t="s">
        <v>85</v>
      </c>
      <c r="C436" s="59" t="s">
        <v>116</v>
      </c>
      <c r="D436" s="55" t="s">
        <v>258</v>
      </c>
      <c r="E436" s="55" t="s">
        <v>122</v>
      </c>
      <c r="F436" s="56">
        <f>'Пр 3 ведом'!G713</f>
        <v>5868.8</v>
      </c>
      <c r="G436" s="56">
        <f>'Пр 3 ведом'!H713</f>
        <v>0</v>
      </c>
      <c r="H436" s="56">
        <f>'Пр 3 ведом'!I713</f>
        <v>5868.8</v>
      </c>
      <c r="I436" s="56">
        <f>'Пр 3 ведом'!J713</f>
        <v>50</v>
      </c>
      <c r="J436" s="56">
        <f>'Пр 3 ведом'!K713</f>
        <v>5918.8</v>
      </c>
      <c r="K436" s="56">
        <f>'Пр 3 ведом'!L713</f>
        <v>0</v>
      </c>
      <c r="L436" s="56">
        <f>'Пр 3 ведом'!M713</f>
        <v>5918.8</v>
      </c>
      <c r="M436" s="56">
        <f>'Пр 3 ведом'!N713</f>
        <v>159</v>
      </c>
      <c r="N436" s="56">
        <f>'Пр 3 ведом'!O713</f>
        <v>6077.8</v>
      </c>
      <c r="O436" s="56">
        <f>'Пр 3 ведом'!P713</f>
        <v>6077.8</v>
      </c>
      <c r="P436" s="338">
        <f t="shared" si="173"/>
        <v>1</v>
      </c>
    </row>
    <row r="437" spans="1:16" s="204" customFormat="1" ht="35.25" customHeight="1">
      <c r="A437" s="58" t="s">
        <v>423</v>
      </c>
      <c r="B437" s="55" t="s">
        <v>85</v>
      </c>
      <c r="C437" s="59" t="s">
        <v>116</v>
      </c>
      <c r="D437" s="55" t="s">
        <v>421</v>
      </c>
      <c r="E437" s="86"/>
      <c r="F437" s="56">
        <v>0</v>
      </c>
      <c r="G437" s="56">
        <v>20.9</v>
      </c>
      <c r="H437" s="56">
        <v>20.9</v>
      </c>
      <c r="I437" s="56"/>
      <c r="J437" s="56"/>
      <c r="K437" s="56"/>
      <c r="L437" s="56">
        <f>'Пр 3 ведом'!M714</f>
        <v>0</v>
      </c>
      <c r="M437" s="56">
        <f>'Пр 3 ведом'!N714</f>
        <v>20.9</v>
      </c>
      <c r="N437" s="56">
        <f>'Пр 3 ведом'!O714</f>
        <v>20.9</v>
      </c>
      <c r="O437" s="56">
        <f>'Пр 3 ведом'!P714</f>
        <v>20.9</v>
      </c>
      <c r="P437" s="338">
        <f t="shared" si="173"/>
        <v>1</v>
      </c>
    </row>
    <row r="438" spans="1:16" s="204" customFormat="1" ht="35.25" customHeight="1">
      <c r="A438" s="115" t="s">
        <v>409</v>
      </c>
      <c r="B438" s="55" t="s">
        <v>85</v>
      </c>
      <c r="C438" s="59" t="s">
        <v>116</v>
      </c>
      <c r="D438" s="55" t="s">
        <v>422</v>
      </c>
      <c r="E438" s="55">
        <v>600</v>
      </c>
      <c r="F438" s="56">
        <v>0</v>
      </c>
      <c r="G438" s="56">
        <v>20.9</v>
      </c>
      <c r="H438" s="56">
        <v>20.9</v>
      </c>
      <c r="I438" s="56"/>
      <c r="J438" s="56"/>
      <c r="K438" s="56"/>
      <c r="L438" s="56">
        <f>'Пр 3 ведом'!M715</f>
        <v>0</v>
      </c>
      <c r="M438" s="56">
        <f>'Пр 3 ведом'!N715</f>
        <v>20.9</v>
      </c>
      <c r="N438" s="56">
        <f>'Пр 3 ведом'!O715</f>
        <v>20.9</v>
      </c>
      <c r="O438" s="56">
        <f>'Пр 3 ведом'!P715</f>
        <v>20.9</v>
      </c>
      <c r="P438" s="338">
        <f t="shared" si="173"/>
        <v>1</v>
      </c>
    </row>
    <row r="439" spans="1:16" s="204" customFormat="1" ht="35.25" customHeight="1">
      <c r="A439" s="58" t="s">
        <v>424</v>
      </c>
      <c r="B439" s="55" t="s">
        <v>85</v>
      </c>
      <c r="C439" s="59" t="s">
        <v>116</v>
      </c>
      <c r="D439" s="55" t="s">
        <v>422</v>
      </c>
      <c r="E439" s="55">
        <v>611</v>
      </c>
      <c r="F439" s="56">
        <v>0</v>
      </c>
      <c r="G439" s="120">
        <v>20.9</v>
      </c>
      <c r="H439" s="56">
        <v>20.9</v>
      </c>
      <c r="I439" s="56"/>
      <c r="J439" s="56"/>
      <c r="K439" s="56"/>
      <c r="L439" s="56">
        <f>'Пр 3 ведом'!M716</f>
        <v>0</v>
      </c>
      <c r="M439" s="56">
        <f>'Пр 3 ведом'!N716</f>
        <v>20.9</v>
      </c>
      <c r="N439" s="56">
        <f>'Пр 3 ведом'!O716</f>
        <v>20.9</v>
      </c>
      <c r="O439" s="56">
        <f>'Пр 3 ведом'!P716</f>
        <v>20.9</v>
      </c>
      <c r="P439" s="338">
        <f t="shared" si="173"/>
        <v>1</v>
      </c>
    </row>
    <row r="440" spans="1:16" s="204" customFormat="1" ht="34.5" customHeight="1">
      <c r="A440" s="116" t="s">
        <v>271</v>
      </c>
      <c r="B440" s="200" t="s">
        <v>85</v>
      </c>
      <c r="C440" s="59" t="s">
        <v>116</v>
      </c>
      <c r="D440" s="55" t="s">
        <v>265</v>
      </c>
      <c r="E440" s="86"/>
      <c r="F440" s="56">
        <f aca="true" t="shared" si="187" ref="F440:K440">F441+F462+F447</f>
        <v>10941.699999999999</v>
      </c>
      <c r="G440" s="56">
        <f t="shared" si="187"/>
        <v>-204.5</v>
      </c>
      <c r="H440" s="56">
        <f t="shared" si="187"/>
        <v>10737.199999999999</v>
      </c>
      <c r="I440" s="56">
        <f t="shared" si="187"/>
        <v>0</v>
      </c>
      <c r="J440" s="56">
        <f t="shared" si="187"/>
        <v>10737.199999999999</v>
      </c>
      <c r="K440" s="56">
        <f t="shared" si="187"/>
        <v>0</v>
      </c>
      <c r="L440" s="56">
        <f>'Пр 3 ведом'!M275</f>
        <v>10737.199999999999</v>
      </c>
      <c r="M440" s="56">
        <f>'Пр 3 ведом'!N275</f>
        <v>-463.29999999999995</v>
      </c>
      <c r="N440" s="56">
        <f>'Пр 3 ведом'!O275</f>
        <v>10273.900000000001</v>
      </c>
      <c r="O440" s="56">
        <f>'Пр 3 ведом'!P275</f>
        <v>10273.900000000001</v>
      </c>
      <c r="P440" s="338">
        <f t="shared" si="173"/>
        <v>1</v>
      </c>
    </row>
    <row r="441" spans="1:16" s="204" customFormat="1" ht="25.5" customHeight="1">
      <c r="A441" s="58" t="s">
        <v>273</v>
      </c>
      <c r="B441" s="200" t="s">
        <v>85</v>
      </c>
      <c r="C441" s="59" t="s">
        <v>116</v>
      </c>
      <c r="D441" s="55" t="s">
        <v>266</v>
      </c>
      <c r="E441" s="55"/>
      <c r="F441" s="56">
        <f aca="true" t="shared" si="188" ref="F441:K442">F442</f>
        <v>1068</v>
      </c>
      <c r="G441" s="56">
        <f t="shared" si="188"/>
        <v>-32</v>
      </c>
      <c r="H441" s="56">
        <f t="shared" si="188"/>
        <v>1036</v>
      </c>
      <c r="I441" s="56">
        <f t="shared" si="188"/>
        <v>0</v>
      </c>
      <c r="J441" s="56">
        <f t="shared" si="188"/>
        <v>1036</v>
      </c>
      <c r="K441" s="56">
        <f t="shared" si="188"/>
        <v>0</v>
      </c>
      <c r="L441" s="56">
        <f>'Пр 3 ведом'!M276</f>
        <v>1036</v>
      </c>
      <c r="M441" s="56">
        <f>'Пр 3 ведом'!N276</f>
        <v>-27.1</v>
      </c>
      <c r="N441" s="56">
        <f>'Пр 3 ведом'!O276</f>
        <v>1008.9000000000001</v>
      </c>
      <c r="O441" s="56">
        <f>'Пр 3 ведом'!P276</f>
        <v>1008.9</v>
      </c>
      <c r="P441" s="338">
        <f t="shared" si="173"/>
        <v>0.9999999999999999</v>
      </c>
    </row>
    <row r="442" spans="1:16" s="204" customFormat="1" ht="45" customHeight="1">
      <c r="A442" s="58" t="s">
        <v>123</v>
      </c>
      <c r="B442" s="200" t="s">
        <v>85</v>
      </c>
      <c r="C442" s="59" t="s">
        <v>116</v>
      </c>
      <c r="D442" s="55" t="s">
        <v>266</v>
      </c>
      <c r="E442" s="55">
        <v>100</v>
      </c>
      <c r="F442" s="56">
        <f t="shared" si="188"/>
        <v>1068</v>
      </c>
      <c r="G442" s="56">
        <f t="shared" si="188"/>
        <v>-32</v>
      </c>
      <c r="H442" s="56">
        <f t="shared" si="188"/>
        <v>1036</v>
      </c>
      <c r="I442" s="56">
        <f t="shared" si="188"/>
        <v>0</v>
      </c>
      <c r="J442" s="56">
        <f t="shared" si="188"/>
        <v>1036</v>
      </c>
      <c r="K442" s="56">
        <f t="shared" si="188"/>
        <v>0</v>
      </c>
      <c r="L442" s="56">
        <f>'Пр 3 ведом'!M277</f>
        <v>1036</v>
      </c>
      <c r="M442" s="56">
        <f>'Пр 3 ведом'!N277</f>
        <v>-27.1</v>
      </c>
      <c r="N442" s="56">
        <f>'Пр 3 ведом'!O277</f>
        <v>1008.9000000000001</v>
      </c>
      <c r="O442" s="56">
        <f>'Пр 3 ведом'!P277</f>
        <v>1008.9</v>
      </c>
      <c r="P442" s="338">
        <f t="shared" si="173"/>
        <v>0.9999999999999999</v>
      </c>
    </row>
    <row r="443" spans="1:16" s="204" customFormat="1" ht="24.75" customHeight="1">
      <c r="A443" s="58" t="s">
        <v>125</v>
      </c>
      <c r="B443" s="200" t="s">
        <v>85</v>
      </c>
      <c r="C443" s="59" t="s">
        <v>116</v>
      </c>
      <c r="D443" s="55" t="s">
        <v>266</v>
      </c>
      <c r="E443" s="55">
        <v>120</v>
      </c>
      <c r="F443" s="56">
        <f aca="true" t="shared" si="189" ref="F443:K443">F444+F446+F445</f>
        <v>1068</v>
      </c>
      <c r="G443" s="56">
        <f t="shared" si="189"/>
        <v>-32</v>
      </c>
      <c r="H443" s="56">
        <f t="shared" si="189"/>
        <v>1036</v>
      </c>
      <c r="I443" s="56">
        <f t="shared" si="189"/>
        <v>0</v>
      </c>
      <c r="J443" s="56">
        <f t="shared" si="189"/>
        <v>1036</v>
      </c>
      <c r="K443" s="56">
        <f t="shared" si="189"/>
        <v>0</v>
      </c>
      <c r="L443" s="56">
        <f>'Пр 3 ведом'!M278</f>
        <v>1036</v>
      </c>
      <c r="M443" s="56">
        <f>'Пр 3 ведом'!N278</f>
        <v>-27.1</v>
      </c>
      <c r="N443" s="56">
        <f>'Пр 3 ведом'!O278</f>
        <v>1008.9000000000001</v>
      </c>
      <c r="O443" s="56">
        <f>'Пр 3 ведом'!P278</f>
        <v>1008.9</v>
      </c>
      <c r="P443" s="338">
        <f t="shared" si="173"/>
        <v>0.9999999999999999</v>
      </c>
    </row>
    <row r="444" spans="1:16" s="204" customFormat="1" ht="14.25" customHeight="1">
      <c r="A444" s="117" t="s">
        <v>416</v>
      </c>
      <c r="B444" s="200" t="s">
        <v>85</v>
      </c>
      <c r="C444" s="59" t="s">
        <v>116</v>
      </c>
      <c r="D444" s="55" t="s">
        <v>266</v>
      </c>
      <c r="E444" s="55">
        <v>121</v>
      </c>
      <c r="F444" s="56">
        <f>'Пр 3 ведом'!G279</f>
        <v>820</v>
      </c>
      <c r="G444" s="56">
        <f>'Пр 3 ведом'!H279</f>
        <v>-103.3</v>
      </c>
      <c r="H444" s="56">
        <f>'Пр 3 ведом'!I279</f>
        <v>716.7</v>
      </c>
      <c r="I444" s="56">
        <f>'Пр 3 ведом'!J279</f>
        <v>0</v>
      </c>
      <c r="J444" s="56">
        <f>'Пр 3 ведом'!K279</f>
        <v>716.7</v>
      </c>
      <c r="K444" s="56">
        <f>'Пр 3 ведом'!L279</f>
        <v>0</v>
      </c>
      <c r="L444" s="56">
        <f>'Пр 3 ведом'!M279</f>
        <v>716.7</v>
      </c>
      <c r="M444" s="56">
        <f>'Пр 3 ведом'!N279</f>
        <v>-17.9</v>
      </c>
      <c r="N444" s="56">
        <f>'Пр 3 ведом'!O279</f>
        <v>698.8000000000001</v>
      </c>
      <c r="O444" s="56">
        <f>'Пр 3 ведом'!P279</f>
        <v>698.8</v>
      </c>
      <c r="P444" s="338">
        <f t="shared" si="173"/>
        <v>0.9999999999999999</v>
      </c>
    </row>
    <row r="445" spans="1:16" s="204" customFormat="1" ht="22.5" customHeight="1">
      <c r="A445" s="117" t="s">
        <v>571</v>
      </c>
      <c r="B445" s="55" t="s">
        <v>85</v>
      </c>
      <c r="C445" s="59" t="s">
        <v>116</v>
      </c>
      <c r="D445" s="55" t="s">
        <v>266</v>
      </c>
      <c r="E445" s="55">
        <v>122</v>
      </c>
      <c r="F445" s="56">
        <f>'Пр 3 ведом'!G280</f>
        <v>0</v>
      </c>
      <c r="G445" s="56">
        <f>'Пр 3 ведом'!H280</f>
        <v>102.5</v>
      </c>
      <c r="H445" s="56">
        <f>'Пр 3 ведом'!I280</f>
        <v>102.5</v>
      </c>
      <c r="I445" s="56">
        <f>'Пр 3 ведом'!J280</f>
        <v>0</v>
      </c>
      <c r="J445" s="56">
        <f>'Пр 3 ведом'!K280</f>
        <v>102.5</v>
      </c>
      <c r="K445" s="56">
        <f>'Пр 3 ведом'!L280</f>
        <v>0</v>
      </c>
      <c r="L445" s="56">
        <f>'Пр 3 ведом'!M280</f>
        <v>102.5</v>
      </c>
      <c r="M445" s="56">
        <f>'Пр 3 ведом'!N280</f>
        <v>-0.1</v>
      </c>
      <c r="N445" s="56">
        <f>'Пр 3 ведом'!O280</f>
        <v>102.4</v>
      </c>
      <c r="O445" s="56">
        <f>'Пр 3 ведом'!P280</f>
        <v>102.4</v>
      </c>
      <c r="P445" s="338">
        <f t="shared" si="173"/>
        <v>1</v>
      </c>
    </row>
    <row r="446" spans="1:16" s="204" customFormat="1" ht="33.75" customHeight="1">
      <c r="A446" s="117" t="s">
        <v>417</v>
      </c>
      <c r="B446" s="200" t="s">
        <v>85</v>
      </c>
      <c r="C446" s="59" t="s">
        <v>116</v>
      </c>
      <c r="D446" s="55" t="s">
        <v>266</v>
      </c>
      <c r="E446" s="55">
        <v>129</v>
      </c>
      <c r="F446" s="56">
        <f>'Пр 3 ведом'!G281</f>
        <v>248</v>
      </c>
      <c r="G446" s="56">
        <f>'Пр 3 ведом'!H281</f>
        <v>-31.2</v>
      </c>
      <c r="H446" s="56">
        <f>'Пр 3 ведом'!I281</f>
        <v>216.8</v>
      </c>
      <c r="I446" s="56">
        <f>'Пр 3 ведом'!J281</f>
        <v>0</v>
      </c>
      <c r="J446" s="56">
        <f>'Пр 3 ведом'!K281</f>
        <v>216.8</v>
      </c>
      <c r="K446" s="56">
        <f>'Пр 3 ведом'!L281</f>
        <v>0</v>
      </c>
      <c r="L446" s="56">
        <f>'Пр 3 ведом'!M281</f>
        <v>216.8</v>
      </c>
      <c r="M446" s="56">
        <f>'Пр 3 ведом'!N281</f>
        <v>-9.1</v>
      </c>
      <c r="N446" s="56">
        <f>'Пр 3 ведом'!O281</f>
        <v>207.70000000000002</v>
      </c>
      <c r="O446" s="56">
        <f>'Пр 3 ведом'!P281</f>
        <v>207.7</v>
      </c>
      <c r="P446" s="338">
        <f t="shared" si="173"/>
        <v>0.9999999999999999</v>
      </c>
    </row>
    <row r="447" spans="1:16" s="308" customFormat="1" ht="12.75" customHeight="1">
      <c r="A447" s="58" t="s">
        <v>272</v>
      </c>
      <c r="B447" s="200" t="s">
        <v>85</v>
      </c>
      <c r="C447" s="59" t="s">
        <v>116</v>
      </c>
      <c r="D447" s="55" t="s">
        <v>268</v>
      </c>
      <c r="E447" s="55" t="s">
        <v>10</v>
      </c>
      <c r="F447" s="56">
        <f aca="true" t="shared" si="190" ref="F447:K447">F448+F453+F457+F452</f>
        <v>9273.699999999999</v>
      </c>
      <c r="G447" s="56">
        <f t="shared" si="190"/>
        <v>-102.5</v>
      </c>
      <c r="H447" s="56">
        <f t="shared" si="190"/>
        <v>9171.199999999999</v>
      </c>
      <c r="I447" s="56">
        <f t="shared" si="190"/>
        <v>0</v>
      </c>
      <c r="J447" s="56">
        <f t="shared" si="190"/>
        <v>9171.199999999999</v>
      </c>
      <c r="K447" s="56">
        <f t="shared" si="190"/>
        <v>0</v>
      </c>
      <c r="L447" s="56">
        <f>'Пр 3 ведом'!M282</f>
        <v>9171.199999999999</v>
      </c>
      <c r="M447" s="56">
        <f>'Пр 3 ведом'!N282</f>
        <v>-338.2</v>
      </c>
      <c r="N447" s="56">
        <f>'Пр 3 ведом'!O282</f>
        <v>8833.000000000002</v>
      </c>
      <c r="O447" s="56">
        <f>'Пр 3 ведом'!P282</f>
        <v>8833.000000000002</v>
      </c>
      <c r="P447" s="338">
        <f t="shared" si="173"/>
        <v>1</v>
      </c>
    </row>
    <row r="448" spans="1:16" s="204" customFormat="1" ht="33" customHeight="1">
      <c r="A448" s="58" t="s">
        <v>123</v>
      </c>
      <c r="B448" s="200" t="s">
        <v>85</v>
      </c>
      <c r="C448" s="59" t="s">
        <v>116</v>
      </c>
      <c r="D448" s="55" t="s">
        <v>269</v>
      </c>
      <c r="E448" s="55" t="s">
        <v>124</v>
      </c>
      <c r="F448" s="56">
        <f aca="true" t="shared" si="191" ref="F448:K448">F449</f>
        <v>8678</v>
      </c>
      <c r="G448" s="56">
        <f t="shared" si="191"/>
        <v>0</v>
      </c>
      <c r="H448" s="56">
        <f t="shared" si="191"/>
        <v>8678</v>
      </c>
      <c r="I448" s="56">
        <f t="shared" si="191"/>
        <v>0</v>
      </c>
      <c r="J448" s="56">
        <f t="shared" si="191"/>
        <v>8678</v>
      </c>
      <c r="K448" s="56">
        <f t="shared" si="191"/>
        <v>0</v>
      </c>
      <c r="L448" s="56">
        <f>'Пр 3 ведом'!M283</f>
        <v>8678</v>
      </c>
      <c r="M448" s="56">
        <f>'Пр 3 ведом'!N283</f>
        <v>-285.3</v>
      </c>
      <c r="N448" s="56">
        <f>'Пр 3 ведом'!O283</f>
        <v>8392.7</v>
      </c>
      <c r="O448" s="56">
        <f>'Пр 3 ведом'!P283</f>
        <v>8392.7</v>
      </c>
      <c r="P448" s="338">
        <f t="shared" si="173"/>
        <v>1</v>
      </c>
    </row>
    <row r="449" spans="1:16" s="204" customFormat="1" ht="19.5" customHeight="1">
      <c r="A449" s="58" t="s">
        <v>125</v>
      </c>
      <c r="B449" s="200" t="s">
        <v>85</v>
      </c>
      <c r="C449" s="59" t="s">
        <v>116</v>
      </c>
      <c r="D449" s="55" t="s">
        <v>269</v>
      </c>
      <c r="E449" s="55">
        <v>110</v>
      </c>
      <c r="F449" s="56">
        <f aca="true" t="shared" si="192" ref="F449:K449">F450+F451</f>
        <v>8678</v>
      </c>
      <c r="G449" s="56">
        <f t="shared" si="192"/>
        <v>0</v>
      </c>
      <c r="H449" s="56">
        <f t="shared" si="192"/>
        <v>8678</v>
      </c>
      <c r="I449" s="56">
        <f t="shared" si="192"/>
        <v>0</v>
      </c>
      <c r="J449" s="56">
        <f t="shared" si="192"/>
        <v>8678</v>
      </c>
      <c r="K449" s="56">
        <f t="shared" si="192"/>
        <v>0</v>
      </c>
      <c r="L449" s="56">
        <f>'Пр 3 ведом'!M284</f>
        <v>8678</v>
      </c>
      <c r="M449" s="56">
        <f>'Пр 3 ведом'!N284</f>
        <v>-285.3</v>
      </c>
      <c r="N449" s="56">
        <f>'Пр 3 ведом'!O284</f>
        <v>8392.7</v>
      </c>
      <c r="O449" s="56">
        <f>'Пр 3 ведом'!P284</f>
        <v>8392.7</v>
      </c>
      <c r="P449" s="338">
        <f t="shared" si="173"/>
        <v>1</v>
      </c>
    </row>
    <row r="450" spans="1:16" s="204" customFormat="1" ht="14.25" customHeight="1">
      <c r="A450" s="118" t="s">
        <v>414</v>
      </c>
      <c r="B450" s="200" t="s">
        <v>85</v>
      </c>
      <c r="C450" s="59" t="s">
        <v>116</v>
      </c>
      <c r="D450" s="55" t="s">
        <v>269</v>
      </c>
      <c r="E450" s="55">
        <v>111</v>
      </c>
      <c r="F450" s="56">
        <f>'Пр 3 ведом'!G285</f>
        <v>6664</v>
      </c>
      <c r="G450" s="56">
        <f>'Пр 3 ведом'!H285</f>
        <v>0</v>
      </c>
      <c r="H450" s="56">
        <f>'Пр 3 ведом'!I285</f>
        <v>6664</v>
      </c>
      <c r="I450" s="56">
        <f>'Пр 3 ведом'!J285</f>
        <v>0</v>
      </c>
      <c r="J450" s="56">
        <f>'Пр 3 ведом'!K285</f>
        <v>6664</v>
      </c>
      <c r="K450" s="56">
        <f>'Пр 3 ведом'!L285</f>
        <v>0</v>
      </c>
      <c r="L450" s="56">
        <f>'Пр 3 ведом'!M285</f>
        <v>6664</v>
      </c>
      <c r="M450" s="56">
        <f>'Пр 3 ведом'!N285</f>
        <v>-143.5</v>
      </c>
      <c r="N450" s="56">
        <f>'Пр 3 ведом'!O285</f>
        <v>6520.5</v>
      </c>
      <c r="O450" s="56">
        <f>'Пр 3 ведом'!P285</f>
        <v>6520.5</v>
      </c>
      <c r="P450" s="338">
        <f t="shared" si="173"/>
        <v>1</v>
      </c>
    </row>
    <row r="451" spans="1:16" s="204" customFormat="1" ht="20.25" customHeight="1">
      <c r="A451" s="117" t="s">
        <v>415</v>
      </c>
      <c r="B451" s="200" t="s">
        <v>85</v>
      </c>
      <c r="C451" s="59" t="s">
        <v>116</v>
      </c>
      <c r="D451" s="55" t="s">
        <v>269</v>
      </c>
      <c r="E451" s="55">
        <v>119</v>
      </c>
      <c r="F451" s="56">
        <f>'Пр 3 ведом'!G286</f>
        <v>2014</v>
      </c>
      <c r="G451" s="56">
        <f>'Пр 3 ведом'!H286</f>
        <v>0</v>
      </c>
      <c r="H451" s="56">
        <f>'Пр 3 ведом'!I286</f>
        <v>2014</v>
      </c>
      <c r="I451" s="56">
        <f>'Пр 3 ведом'!J286</f>
        <v>0</v>
      </c>
      <c r="J451" s="56">
        <f>'Пр 3 ведом'!K286</f>
        <v>2014</v>
      </c>
      <c r="K451" s="56">
        <f>'Пр 3 ведом'!L286</f>
        <v>0</v>
      </c>
      <c r="L451" s="56">
        <f>'Пр 3 ведом'!M286</f>
        <v>2014</v>
      </c>
      <c r="M451" s="56">
        <f>'Пр 3 ведом'!N286</f>
        <v>-141.8</v>
      </c>
      <c r="N451" s="56">
        <f>'Пр 3 ведом'!O286</f>
        <v>1872.2</v>
      </c>
      <c r="O451" s="56">
        <f>'Пр 3 ведом'!P286</f>
        <v>1872.2</v>
      </c>
      <c r="P451" s="338">
        <f t="shared" si="173"/>
        <v>1</v>
      </c>
    </row>
    <row r="452" spans="1:16" s="204" customFormat="1" ht="22.5" customHeight="1" hidden="1">
      <c r="A452" s="128" t="s">
        <v>570</v>
      </c>
      <c r="B452" s="200" t="s">
        <v>85</v>
      </c>
      <c r="C452" s="59" t="s">
        <v>116</v>
      </c>
      <c r="D452" s="55" t="s">
        <v>270</v>
      </c>
      <c r="E452" s="55">
        <v>112</v>
      </c>
      <c r="F452" s="56">
        <f>'Пр 3 ведом'!G287</f>
        <v>0</v>
      </c>
      <c r="G452" s="56">
        <f>'Пр 3 ведом'!H287</f>
        <v>0</v>
      </c>
      <c r="H452" s="56">
        <f>'Пр 3 ведом'!I287</f>
        <v>0</v>
      </c>
      <c r="I452" s="56">
        <f>'Пр 3 ведом'!J287</f>
        <v>0</v>
      </c>
      <c r="J452" s="56">
        <f>'Пр 3 ведом'!K287</f>
        <v>0</v>
      </c>
      <c r="K452" s="56">
        <f>'Пр 3 ведом'!L287</f>
        <v>0</v>
      </c>
      <c r="L452" s="56">
        <f>'Пр 3 ведом'!M287</f>
        <v>0</v>
      </c>
      <c r="M452" s="56">
        <f>'Пр 3 ведом'!N287</f>
        <v>0</v>
      </c>
      <c r="N452" s="56">
        <f>'Пр 3 ведом'!O287</f>
        <v>0</v>
      </c>
      <c r="O452" s="56">
        <f>'Пр 3 ведом'!P287</f>
        <v>0</v>
      </c>
      <c r="P452" s="338" t="e">
        <f t="shared" si="173"/>
        <v>#DIV/0!</v>
      </c>
    </row>
    <row r="453" spans="1:16" s="204" customFormat="1" ht="20.25" customHeight="1">
      <c r="A453" s="58" t="s">
        <v>418</v>
      </c>
      <c r="B453" s="200" t="s">
        <v>85</v>
      </c>
      <c r="C453" s="59" t="s">
        <v>116</v>
      </c>
      <c r="D453" s="55" t="s">
        <v>270</v>
      </c>
      <c r="E453" s="55" t="s">
        <v>131</v>
      </c>
      <c r="F453" s="56">
        <f aca="true" t="shared" si="193" ref="F453:K453">F454</f>
        <v>571.4</v>
      </c>
      <c r="G453" s="56">
        <f t="shared" si="193"/>
        <v>-102.5</v>
      </c>
      <c r="H453" s="56">
        <f t="shared" si="193"/>
        <v>468.9</v>
      </c>
      <c r="I453" s="56">
        <f t="shared" si="193"/>
        <v>0</v>
      </c>
      <c r="J453" s="56">
        <f t="shared" si="193"/>
        <v>468.9</v>
      </c>
      <c r="K453" s="56">
        <f t="shared" si="193"/>
        <v>0</v>
      </c>
      <c r="L453" s="56">
        <f>'Пр 3 ведом'!M288</f>
        <v>468.9</v>
      </c>
      <c r="M453" s="56">
        <f>'Пр 3 ведом'!N288</f>
        <v>-50.7</v>
      </c>
      <c r="N453" s="56">
        <f>'Пр 3 ведом'!O288</f>
        <v>418.2</v>
      </c>
      <c r="O453" s="56">
        <f>'Пр 3 ведом'!P288</f>
        <v>418.2</v>
      </c>
      <c r="P453" s="338">
        <f t="shared" si="173"/>
        <v>1</v>
      </c>
    </row>
    <row r="454" spans="1:16" s="308" customFormat="1" ht="20.25" customHeight="1">
      <c r="A454" s="128" t="s">
        <v>572</v>
      </c>
      <c r="B454" s="200" t="s">
        <v>85</v>
      </c>
      <c r="C454" s="59" t="s">
        <v>116</v>
      </c>
      <c r="D454" s="55" t="s">
        <v>270</v>
      </c>
      <c r="E454" s="55" t="s">
        <v>133</v>
      </c>
      <c r="F454" s="56">
        <f aca="true" t="shared" si="194" ref="F454:K454">F456+F455</f>
        <v>571.4</v>
      </c>
      <c r="G454" s="56">
        <f t="shared" si="194"/>
        <v>-102.5</v>
      </c>
      <c r="H454" s="56">
        <f t="shared" si="194"/>
        <v>468.9</v>
      </c>
      <c r="I454" s="56">
        <f t="shared" si="194"/>
        <v>0</v>
      </c>
      <c r="J454" s="56">
        <f t="shared" si="194"/>
        <v>468.9</v>
      </c>
      <c r="K454" s="56">
        <f t="shared" si="194"/>
        <v>0</v>
      </c>
      <c r="L454" s="56">
        <f>'Пр 3 ведом'!M289</f>
        <v>468.9</v>
      </c>
      <c r="M454" s="56">
        <f>'Пр 3 ведом'!N289</f>
        <v>-50.7</v>
      </c>
      <c r="N454" s="56">
        <f>'Пр 3 ведом'!O289</f>
        <v>418.2</v>
      </c>
      <c r="O454" s="56">
        <f>'Пр 3 ведом'!P289</f>
        <v>418.2</v>
      </c>
      <c r="P454" s="338">
        <f t="shared" si="173"/>
        <v>1</v>
      </c>
    </row>
    <row r="455" spans="1:16" s="308" customFormat="1" ht="22.5" customHeight="1">
      <c r="A455" s="128" t="s">
        <v>587</v>
      </c>
      <c r="B455" s="55" t="s">
        <v>85</v>
      </c>
      <c r="C455" s="59" t="s">
        <v>116</v>
      </c>
      <c r="D455" s="55" t="s">
        <v>270</v>
      </c>
      <c r="E455" s="55">
        <v>242</v>
      </c>
      <c r="F455" s="56">
        <f>'Пр 3 ведом'!G290</f>
        <v>0</v>
      </c>
      <c r="G455" s="56">
        <f>'Пр 3 ведом'!H290</f>
        <v>153.7</v>
      </c>
      <c r="H455" s="56">
        <f>'Пр 3 ведом'!I290</f>
        <v>153.7</v>
      </c>
      <c r="I455" s="56">
        <f>'Пр 3 ведом'!J290</f>
        <v>0</v>
      </c>
      <c r="J455" s="56">
        <f>'Пр 3 ведом'!K290</f>
        <v>153.7</v>
      </c>
      <c r="K455" s="56">
        <f>'Пр 3 ведом'!L290</f>
        <v>0</v>
      </c>
      <c r="L455" s="56">
        <f>'Пр 3 ведом'!M290</f>
        <v>153.7</v>
      </c>
      <c r="M455" s="56">
        <f>'Пр 3 ведом'!N290</f>
        <v>-13</v>
      </c>
      <c r="N455" s="56">
        <f>'Пр 3 ведом'!O290</f>
        <v>140.7</v>
      </c>
      <c r="O455" s="56">
        <f>'Пр 3 ведом'!P290</f>
        <v>140.7</v>
      </c>
      <c r="P455" s="338">
        <f t="shared" si="173"/>
        <v>1</v>
      </c>
    </row>
    <row r="456" spans="1:16" s="308" customFormat="1" ht="20.25" customHeight="1">
      <c r="A456" s="128" t="s">
        <v>573</v>
      </c>
      <c r="B456" s="200" t="s">
        <v>85</v>
      </c>
      <c r="C456" s="59" t="s">
        <v>116</v>
      </c>
      <c r="D456" s="55" t="s">
        <v>270</v>
      </c>
      <c r="E456" s="55" t="s">
        <v>135</v>
      </c>
      <c r="F456" s="56">
        <f>'Пр 3 ведом'!G291</f>
        <v>571.4</v>
      </c>
      <c r="G456" s="56">
        <f>'Пр 3 ведом'!H291</f>
        <v>-256.2</v>
      </c>
      <c r="H456" s="56">
        <f>'Пр 3 ведом'!I291</f>
        <v>315.2</v>
      </c>
      <c r="I456" s="56">
        <f>'Пр 3 ведом'!J291</f>
        <v>0</v>
      </c>
      <c r="J456" s="56">
        <f>'Пр 3 ведом'!K291</f>
        <v>315.2</v>
      </c>
      <c r="K456" s="56">
        <f>'Пр 3 ведом'!L291</f>
        <v>0</v>
      </c>
      <c r="L456" s="56">
        <f>'Пр 3 ведом'!M291</f>
        <v>315.2</v>
      </c>
      <c r="M456" s="56">
        <f>'Пр 3 ведом'!N291</f>
        <v>-37.7</v>
      </c>
      <c r="N456" s="56">
        <f>'Пр 3 ведом'!O291</f>
        <v>277.5</v>
      </c>
      <c r="O456" s="56">
        <f>'Пр 3 ведом'!P291</f>
        <v>277.5</v>
      </c>
      <c r="P456" s="338">
        <f t="shared" si="173"/>
        <v>1</v>
      </c>
    </row>
    <row r="457" spans="1:16" s="204" customFormat="1" ht="13.5" customHeight="1">
      <c r="A457" s="58" t="s">
        <v>136</v>
      </c>
      <c r="B457" s="200" t="s">
        <v>85</v>
      </c>
      <c r="C457" s="59" t="s">
        <v>116</v>
      </c>
      <c r="D457" s="55" t="s">
        <v>270</v>
      </c>
      <c r="E457" s="55" t="s">
        <v>53</v>
      </c>
      <c r="F457" s="56">
        <f aca="true" t="shared" si="195" ref="F457:K457">F458</f>
        <v>24.3</v>
      </c>
      <c r="G457" s="56">
        <f t="shared" si="195"/>
        <v>0</v>
      </c>
      <c r="H457" s="56">
        <f t="shared" si="195"/>
        <v>24.3</v>
      </c>
      <c r="I457" s="56">
        <f t="shared" si="195"/>
        <v>0</v>
      </c>
      <c r="J457" s="56">
        <f t="shared" si="195"/>
        <v>24.3</v>
      </c>
      <c r="K457" s="56">
        <f t="shared" si="195"/>
        <v>0</v>
      </c>
      <c r="L457" s="56">
        <f>'Пр 3 ведом'!M292</f>
        <v>24.3</v>
      </c>
      <c r="M457" s="56">
        <f>'Пр 3 ведом'!N292</f>
        <v>-2.1999999999999997</v>
      </c>
      <c r="N457" s="56">
        <f>'Пр 3 ведом'!O292</f>
        <v>22.1</v>
      </c>
      <c r="O457" s="56">
        <f>'Пр 3 ведом'!P292</f>
        <v>22.1</v>
      </c>
      <c r="P457" s="338">
        <f t="shared" si="173"/>
        <v>1</v>
      </c>
    </row>
    <row r="458" spans="1:16" s="204" customFormat="1" ht="13.5" customHeight="1">
      <c r="A458" s="58" t="s">
        <v>184</v>
      </c>
      <c r="B458" s="200" t="s">
        <v>85</v>
      </c>
      <c r="C458" s="59" t="s">
        <v>116</v>
      </c>
      <c r="D458" s="55" t="s">
        <v>270</v>
      </c>
      <c r="E458" s="55" t="s">
        <v>137</v>
      </c>
      <c r="F458" s="56">
        <f aca="true" t="shared" si="196" ref="F458:K458">F459+F460</f>
        <v>24.3</v>
      </c>
      <c r="G458" s="56">
        <f t="shared" si="196"/>
        <v>0</v>
      </c>
      <c r="H458" s="56">
        <f t="shared" si="196"/>
        <v>24.3</v>
      </c>
      <c r="I458" s="56">
        <f t="shared" si="196"/>
        <v>0</v>
      </c>
      <c r="J458" s="56">
        <f t="shared" si="196"/>
        <v>24.3</v>
      </c>
      <c r="K458" s="56">
        <f t="shared" si="196"/>
        <v>0</v>
      </c>
      <c r="L458" s="56">
        <f>'Пр 3 ведом'!M293</f>
        <v>24.3</v>
      </c>
      <c r="M458" s="56">
        <f>'Пр 3 ведом'!N293</f>
        <v>-2.1999999999999997</v>
      </c>
      <c r="N458" s="56">
        <f>'Пр 3 ведом'!O293</f>
        <v>22.1</v>
      </c>
      <c r="O458" s="56">
        <f>'Пр 3 ведом'!P293</f>
        <v>22.1</v>
      </c>
      <c r="P458" s="338">
        <f t="shared" si="173"/>
        <v>1</v>
      </c>
    </row>
    <row r="459" spans="1:16" s="204" customFormat="1" ht="13.5" customHeight="1">
      <c r="A459" s="58" t="s">
        <v>17</v>
      </c>
      <c r="B459" s="200" t="s">
        <v>85</v>
      </c>
      <c r="C459" s="59" t="s">
        <v>116</v>
      </c>
      <c r="D459" s="55" t="s">
        <v>270</v>
      </c>
      <c r="E459" s="55" t="s">
        <v>138</v>
      </c>
      <c r="F459" s="56">
        <f>'Пр 3 ведом'!G294</f>
        <v>4.3</v>
      </c>
      <c r="G459" s="56">
        <f>'Пр 3 ведом'!H294</f>
        <v>0</v>
      </c>
      <c r="H459" s="56">
        <f>'Пр 3 ведом'!I294</f>
        <v>4.3</v>
      </c>
      <c r="I459" s="56">
        <f>'Пр 3 ведом'!J294</f>
        <v>0</v>
      </c>
      <c r="J459" s="56">
        <f>'Пр 3 ведом'!K294</f>
        <v>4.3</v>
      </c>
      <c r="K459" s="56">
        <f>'Пр 3 ведом'!L294</f>
        <v>0</v>
      </c>
      <c r="L459" s="56">
        <f>'Пр 3 ведом'!M294</f>
        <v>4.3</v>
      </c>
      <c r="M459" s="56">
        <f>'Пр 3 ведом'!N294</f>
        <v>-1.4</v>
      </c>
      <c r="N459" s="56">
        <f>'Пр 3 ведом'!O294</f>
        <v>2.9</v>
      </c>
      <c r="O459" s="56">
        <f>'Пр 3 ведом'!P294</f>
        <v>2.9</v>
      </c>
      <c r="P459" s="338">
        <f t="shared" si="173"/>
        <v>1</v>
      </c>
    </row>
    <row r="460" spans="1:16" s="204" customFormat="1" ht="13.5" customHeight="1">
      <c r="A460" s="128" t="s">
        <v>580</v>
      </c>
      <c r="B460" s="200" t="s">
        <v>85</v>
      </c>
      <c r="C460" s="59" t="s">
        <v>116</v>
      </c>
      <c r="D460" s="55" t="s">
        <v>270</v>
      </c>
      <c r="E460" s="55">
        <v>852</v>
      </c>
      <c r="F460" s="56">
        <f>'Пр 3 ведом'!G295</f>
        <v>20</v>
      </c>
      <c r="G460" s="56">
        <f>'Пр 3 ведом'!H295</f>
        <v>0</v>
      </c>
      <c r="H460" s="56">
        <f>'Пр 3 ведом'!I295</f>
        <v>20</v>
      </c>
      <c r="I460" s="56">
        <f>'Пр 3 ведом'!J295</f>
        <v>0</v>
      </c>
      <c r="J460" s="56">
        <f>'Пр 3 ведом'!K295</f>
        <v>20</v>
      </c>
      <c r="K460" s="56">
        <f>'Пр 3 ведом'!L295</f>
        <v>0</v>
      </c>
      <c r="L460" s="56">
        <f>'Пр 3 ведом'!M295</f>
        <v>20</v>
      </c>
      <c r="M460" s="56">
        <f>'Пр 3 ведом'!N295</f>
        <v>-0.9</v>
      </c>
      <c r="N460" s="56">
        <f>'Пр 3 ведом'!O295</f>
        <v>19.1</v>
      </c>
      <c r="O460" s="56">
        <f>'Пр 3 ведом'!P295</f>
        <v>19.1</v>
      </c>
      <c r="P460" s="338">
        <f t="shared" si="173"/>
        <v>1</v>
      </c>
    </row>
    <row r="461" spans="1:16" s="204" customFormat="1" ht="13.5" customHeight="1">
      <c r="A461" s="128"/>
      <c r="B461" s="200" t="s">
        <v>85</v>
      </c>
      <c r="C461" s="59" t="s">
        <v>116</v>
      </c>
      <c r="D461" s="55" t="s">
        <v>270</v>
      </c>
      <c r="E461" s="55">
        <v>853</v>
      </c>
      <c r="F461" s="56"/>
      <c r="G461" s="56"/>
      <c r="H461" s="56"/>
      <c r="I461" s="56"/>
      <c r="J461" s="56"/>
      <c r="K461" s="56"/>
      <c r="L461" s="56">
        <f>'Пр 3 ведом'!M296</f>
        <v>0</v>
      </c>
      <c r="M461" s="56">
        <f>'Пр 3 ведом'!N296</f>
        <v>0.1</v>
      </c>
      <c r="N461" s="56">
        <f>'Пр 3 ведом'!O296</f>
        <v>0.1</v>
      </c>
      <c r="O461" s="56">
        <f>'Пр 3 ведом'!P296</f>
        <v>0.1</v>
      </c>
      <c r="P461" s="338">
        <f t="shared" si="173"/>
        <v>1</v>
      </c>
    </row>
    <row r="462" spans="1:16" s="204" customFormat="1" ht="24.75" customHeight="1">
      <c r="A462" s="58" t="s">
        <v>284</v>
      </c>
      <c r="B462" s="200" t="s">
        <v>85</v>
      </c>
      <c r="C462" s="59" t="s">
        <v>116</v>
      </c>
      <c r="D462" s="55" t="s">
        <v>267</v>
      </c>
      <c r="E462" s="55"/>
      <c r="F462" s="56">
        <f aca="true" t="shared" si="197" ref="F462:K462">F463+F466+F469</f>
        <v>600</v>
      </c>
      <c r="G462" s="56">
        <f t="shared" si="197"/>
        <v>-70</v>
      </c>
      <c r="H462" s="56">
        <f t="shared" si="197"/>
        <v>530</v>
      </c>
      <c r="I462" s="56">
        <f t="shared" si="197"/>
        <v>0</v>
      </c>
      <c r="J462" s="56">
        <f t="shared" si="197"/>
        <v>530</v>
      </c>
      <c r="K462" s="56">
        <f t="shared" si="197"/>
        <v>0</v>
      </c>
      <c r="L462" s="56">
        <f>'Пр 3 ведом'!M301+'Пр 3 ведом'!M305</f>
        <v>530</v>
      </c>
      <c r="M462" s="56">
        <f>'Пр 3 ведом'!N301+'Пр 3 ведом'!N305</f>
        <v>-98</v>
      </c>
      <c r="N462" s="56">
        <f>'Пр 3 ведом'!O301+'Пр 3 ведом'!O305</f>
        <v>432</v>
      </c>
      <c r="O462" s="56">
        <f>'Пр 3 ведом'!P301+'Пр 3 ведом'!P305</f>
        <v>432</v>
      </c>
      <c r="P462" s="338">
        <f t="shared" si="173"/>
        <v>1</v>
      </c>
    </row>
    <row r="463" spans="1:16" s="204" customFormat="1" ht="44.25" customHeight="1" hidden="1">
      <c r="A463" s="58" t="s">
        <v>123</v>
      </c>
      <c r="B463" s="200" t="s">
        <v>85</v>
      </c>
      <c r="C463" s="59" t="s">
        <v>116</v>
      </c>
      <c r="D463" s="55" t="s">
        <v>267</v>
      </c>
      <c r="E463" s="55" t="s">
        <v>124</v>
      </c>
      <c r="F463" s="56">
        <f aca="true" t="shared" si="198" ref="F463:K464">F464</f>
        <v>0</v>
      </c>
      <c r="G463" s="56">
        <f t="shared" si="198"/>
        <v>0</v>
      </c>
      <c r="H463" s="56">
        <f t="shared" si="198"/>
        <v>0</v>
      </c>
      <c r="I463" s="56">
        <f t="shared" si="198"/>
        <v>0</v>
      </c>
      <c r="J463" s="56">
        <f t="shared" si="198"/>
        <v>0</v>
      </c>
      <c r="K463" s="56">
        <f t="shared" si="198"/>
        <v>0</v>
      </c>
      <c r="L463" s="56">
        <f>'Пр 3 ведом'!M298</f>
        <v>0</v>
      </c>
      <c r="M463" s="56">
        <f>'Пр 3 ведом'!N298</f>
        <v>0</v>
      </c>
      <c r="N463" s="56">
        <f>'Пр 3 ведом'!O298</f>
        <v>0</v>
      </c>
      <c r="O463" s="56">
        <f>'Пр 3 ведом'!P298</f>
        <v>0</v>
      </c>
      <c r="P463" s="338" t="e">
        <f aca="true" t="shared" si="199" ref="P463:P526">O463/N463*100%</f>
        <v>#DIV/0!</v>
      </c>
    </row>
    <row r="464" spans="1:16" s="204" customFormat="1" ht="24.75" customHeight="1" hidden="1">
      <c r="A464" s="58" t="s">
        <v>125</v>
      </c>
      <c r="B464" s="200" t="s">
        <v>85</v>
      </c>
      <c r="C464" s="59" t="s">
        <v>116</v>
      </c>
      <c r="D464" s="55" t="s">
        <v>267</v>
      </c>
      <c r="E464" s="55">
        <v>110</v>
      </c>
      <c r="F464" s="56">
        <f t="shared" si="198"/>
        <v>0</v>
      </c>
      <c r="G464" s="56">
        <f t="shared" si="198"/>
        <v>0</v>
      </c>
      <c r="H464" s="56">
        <f t="shared" si="198"/>
        <v>0</v>
      </c>
      <c r="I464" s="56">
        <f t="shared" si="198"/>
        <v>0</v>
      </c>
      <c r="J464" s="56">
        <f t="shared" si="198"/>
        <v>0</v>
      </c>
      <c r="K464" s="56">
        <f t="shared" si="198"/>
        <v>0</v>
      </c>
      <c r="L464" s="56">
        <f>'Пр 3 ведом'!M299</f>
        <v>0</v>
      </c>
      <c r="M464" s="56">
        <f>'Пр 3 ведом'!N299</f>
        <v>0</v>
      </c>
      <c r="N464" s="56">
        <f>'Пр 3 ведом'!O299</f>
        <v>0</v>
      </c>
      <c r="O464" s="56">
        <f>'Пр 3 ведом'!P299</f>
        <v>0</v>
      </c>
      <c r="P464" s="338" t="e">
        <f t="shared" si="199"/>
        <v>#DIV/0!</v>
      </c>
    </row>
    <row r="465" spans="1:16" s="204" customFormat="1" ht="11.25" customHeight="1" hidden="1">
      <c r="A465" s="118" t="s">
        <v>414</v>
      </c>
      <c r="B465" s="200" t="s">
        <v>85</v>
      </c>
      <c r="C465" s="59" t="s">
        <v>116</v>
      </c>
      <c r="D465" s="55" t="s">
        <v>267</v>
      </c>
      <c r="E465" s="55">
        <v>111</v>
      </c>
      <c r="F465" s="56">
        <f>'Пр 3 ведом'!G300</f>
        <v>0</v>
      </c>
      <c r="G465" s="56">
        <f>'Пр 3 ведом'!H300</f>
        <v>0</v>
      </c>
      <c r="H465" s="56">
        <f>'Пр 3 ведом'!I300</f>
        <v>0</v>
      </c>
      <c r="I465" s="56">
        <f>'Пр 3 ведом'!J300</f>
        <v>0</v>
      </c>
      <c r="J465" s="56">
        <f>'Пр 3 ведом'!K300</f>
        <v>0</v>
      </c>
      <c r="K465" s="56">
        <f>'Пр 3 ведом'!L300</f>
        <v>0</v>
      </c>
      <c r="L465" s="56">
        <f>'Пр 3 ведом'!M300</f>
        <v>0</v>
      </c>
      <c r="M465" s="56">
        <f>'Пр 3 ведом'!N300</f>
        <v>0</v>
      </c>
      <c r="N465" s="56">
        <f>'Пр 3 ведом'!O300</f>
        <v>0</v>
      </c>
      <c r="O465" s="56">
        <f>'Пр 3 ведом'!P300</f>
        <v>0</v>
      </c>
      <c r="P465" s="338" t="e">
        <f t="shared" si="199"/>
        <v>#DIV/0!</v>
      </c>
    </row>
    <row r="466" spans="1:16" s="204" customFormat="1" ht="22.5" customHeight="1">
      <c r="A466" s="58" t="s">
        <v>418</v>
      </c>
      <c r="B466" s="200" t="s">
        <v>85</v>
      </c>
      <c r="C466" s="59" t="s">
        <v>116</v>
      </c>
      <c r="D466" s="55" t="s">
        <v>267</v>
      </c>
      <c r="E466" s="55" t="s">
        <v>131</v>
      </c>
      <c r="F466" s="56">
        <f aca="true" t="shared" si="200" ref="F466:K467">F467</f>
        <v>600</v>
      </c>
      <c r="G466" s="56">
        <f t="shared" si="200"/>
        <v>-212</v>
      </c>
      <c r="H466" s="56">
        <f t="shared" si="200"/>
        <v>388</v>
      </c>
      <c r="I466" s="56">
        <f t="shared" si="200"/>
        <v>0</v>
      </c>
      <c r="J466" s="56">
        <f t="shared" si="200"/>
        <v>388</v>
      </c>
      <c r="K466" s="56">
        <f t="shared" si="200"/>
        <v>0</v>
      </c>
      <c r="L466" s="56">
        <f>'Пр 3 ведом'!M301</f>
        <v>388</v>
      </c>
      <c r="M466" s="56">
        <f>'Пр 3 ведом'!N301</f>
        <v>-154</v>
      </c>
      <c r="N466" s="56">
        <f>'Пр 3 ведом'!O301</f>
        <v>234</v>
      </c>
      <c r="O466" s="56">
        <f>'Пр 3 ведом'!P301</f>
        <v>234</v>
      </c>
      <c r="P466" s="338">
        <f t="shared" si="199"/>
        <v>1</v>
      </c>
    </row>
    <row r="467" spans="1:16" s="308" customFormat="1" ht="22.5" customHeight="1">
      <c r="A467" s="128" t="s">
        <v>572</v>
      </c>
      <c r="B467" s="200" t="s">
        <v>85</v>
      </c>
      <c r="C467" s="59" t="s">
        <v>116</v>
      </c>
      <c r="D467" s="55" t="s">
        <v>267</v>
      </c>
      <c r="E467" s="55" t="s">
        <v>133</v>
      </c>
      <c r="F467" s="56">
        <f t="shared" si="200"/>
        <v>600</v>
      </c>
      <c r="G467" s="56">
        <f t="shared" si="200"/>
        <v>-212</v>
      </c>
      <c r="H467" s="56">
        <f t="shared" si="200"/>
        <v>388</v>
      </c>
      <c r="I467" s="56">
        <f t="shared" si="200"/>
        <v>0</v>
      </c>
      <c r="J467" s="56">
        <f t="shared" si="200"/>
        <v>388</v>
      </c>
      <c r="K467" s="56">
        <f t="shared" si="200"/>
        <v>0</v>
      </c>
      <c r="L467" s="56">
        <f>'Пр 3 ведом'!M302</f>
        <v>388</v>
      </c>
      <c r="M467" s="56">
        <f>'Пр 3 ведом'!N302</f>
        <v>-154</v>
      </c>
      <c r="N467" s="56">
        <f>'Пр 3 ведом'!O302</f>
        <v>234</v>
      </c>
      <c r="O467" s="56">
        <f>'Пр 3 ведом'!P302</f>
        <v>234</v>
      </c>
      <c r="P467" s="338">
        <f t="shared" si="199"/>
        <v>1</v>
      </c>
    </row>
    <row r="468" spans="1:16" s="308" customFormat="1" ht="30" customHeight="1">
      <c r="A468" s="128" t="s">
        <v>573</v>
      </c>
      <c r="B468" s="200" t="s">
        <v>85</v>
      </c>
      <c r="C468" s="59" t="s">
        <v>116</v>
      </c>
      <c r="D468" s="55" t="s">
        <v>267</v>
      </c>
      <c r="E468" s="55" t="s">
        <v>135</v>
      </c>
      <c r="F468" s="56">
        <f>'Пр 3 ведом'!G304</f>
        <v>600</v>
      </c>
      <c r="G468" s="56">
        <f>'Пр 3 ведом'!H304</f>
        <v>-212</v>
      </c>
      <c r="H468" s="56">
        <f>'Пр 3 ведом'!I304</f>
        <v>388</v>
      </c>
      <c r="I468" s="56">
        <f>'Пр 3 ведом'!J304</f>
        <v>0</v>
      </c>
      <c r="J468" s="56">
        <f>'Пр 3 ведом'!K304</f>
        <v>388</v>
      </c>
      <c r="K468" s="56">
        <f>'Пр 3 ведом'!L304</f>
        <v>0</v>
      </c>
      <c r="L468" s="56">
        <f>'Пр 3 ведом'!M304</f>
        <v>388</v>
      </c>
      <c r="M468" s="56">
        <f>'Пр 3 ведом'!N304</f>
        <v>-172.9</v>
      </c>
      <c r="N468" s="56">
        <f>'Пр 3 ведом'!O304</f>
        <v>215.1</v>
      </c>
      <c r="O468" s="56">
        <f>'Пр 3 ведом'!P304</f>
        <v>215.1</v>
      </c>
      <c r="P468" s="338">
        <f t="shared" si="199"/>
        <v>1</v>
      </c>
    </row>
    <row r="469" spans="1:16" s="204" customFormat="1" ht="12.75" customHeight="1">
      <c r="A469" s="58" t="s">
        <v>424</v>
      </c>
      <c r="B469" s="55" t="s">
        <v>85</v>
      </c>
      <c r="C469" s="59" t="s">
        <v>116</v>
      </c>
      <c r="D469" s="55" t="s">
        <v>267</v>
      </c>
      <c r="E469" s="55">
        <v>300</v>
      </c>
      <c r="F469" s="56">
        <f aca="true" t="shared" si="201" ref="F469:K469">F470</f>
        <v>0</v>
      </c>
      <c r="G469" s="56">
        <f t="shared" si="201"/>
        <v>142</v>
      </c>
      <c r="H469" s="56">
        <f t="shared" si="201"/>
        <v>142</v>
      </c>
      <c r="I469" s="56">
        <f t="shared" si="201"/>
        <v>0</v>
      </c>
      <c r="J469" s="56">
        <f t="shared" si="201"/>
        <v>142</v>
      </c>
      <c r="K469" s="56">
        <f t="shared" si="201"/>
        <v>0</v>
      </c>
      <c r="L469" s="56">
        <f>'Пр 3 ведом'!M305</f>
        <v>142</v>
      </c>
      <c r="M469" s="56">
        <f>'Пр 3 ведом'!N305</f>
        <v>56</v>
      </c>
      <c r="N469" s="56">
        <f>'Пр 3 ведом'!O305</f>
        <v>198</v>
      </c>
      <c r="O469" s="56">
        <f>'Пр 3 ведом'!P305</f>
        <v>198</v>
      </c>
      <c r="P469" s="338">
        <f t="shared" si="199"/>
        <v>1</v>
      </c>
    </row>
    <row r="470" spans="1:16" s="204" customFormat="1" ht="12.75" customHeight="1">
      <c r="A470" s="58" t="s">
        <v>592</v>
      </c>
      <c r="B470" s="55" t="s">
        <v>85</v>
      </c>
      <c r="C470" s="59" t="s">
        <v>116</v>
      </c>
      <c r="D470" s="55" t="s">
        <v>267</v>
      </c>
      <c r="E470" s="55">
        <v>350</v>
      </c>
      <c r="F470" s="56">
        <f>'Пр 3 ведом'!G306</f>
        <v>0</v>
      </c>
      <c r="G470" s="56">
        <f>'Пр 3 ведом'!H306</f>
        <v>142</v>
      </c>
      <c r="H470" s="56">
        <f>'Пр 3 ведом'!I306</f>
        <v>142</v>
      </c>
      <c r="I470" s="56">
        <f>'Пр 3 ведом'!J306</f>
        <v>0</v>
      </c>
      <c r="J470" s="56">
        <f>'Пр 3 ведом'!K306</f>
        <v>142</v>
      </c>
      <c r="K470" s="56">
        <f>'Пр 3 ведом'!L306</f>
        <v>0</v>
      </c>
      <c r="L470" s="56">
        <f>'Пр 3 ведом'!M306</f>
        <v>142</v>
      </c>
      <c r="M470" s="56">
        <f>'Пр 3 ведом'!N306</f>
        <v>56</v>
      </c>
      <c r="N470" s="56">
        <f>'Пр 3 ведом'!O306</f>
        <v>198</v>
      </c>
      <c r="O470" s="56">
        <f>'Пр 3 ведом'!P306</f>
        <v>198</v>
      </c>
      <c r="P470" s="338">
        <f t="shared" si="199"/>
        <v>1</v>
      </c>
    </row>
    <row r="471" spans="1:16" s="308" customFormat="1" ht="16.5" customHeight="1">
      <c r="A471" s="114" t="s">
        <v>42</v>
      </c>
      <c r="B471" s="124" t="s">
        <v>19</v>
      </c>
      <c r="C471" s="87"/>
      <c r="D471" s="86"/>
      <c r="E471" s="86"/>
      <c r="F471" s="119">
        <f aca="true" t="shared" si="202" ref="F471:L471">F472+F523</f>
        <v>25845.7</v>
      </c>
      <c r="G471" s="119">
        <f t="shared" si="202"/>
        <v>70.00000000000001</v>
      </c>
      <c r="H471" s="119">
        <f t="shared" si="202"/>
        <v>25915.7</v>
      </c>
      <c r="I471" s="119">
        <f t="shared" si="202"/>
        <v>400</v>
      </c>
      <c r="J471" s="119">
        <f t="shared" si="202"/>
        <v>26315.7</v>
      </c>
      <c r="K471" s="119">
        <f t="shared" si="202"/>
        <v>25</v>
      </c>
      <c r="L471" s="119">
        <f t="shared" si="202"/>
        <v>26340.7</v>
      </c>
      <c r="M471" s="119">
        <f>M472+M523</f>
        <v>1645.8000000000002</v>
      </c>
      <c r="N471" s="119">
        <f>N472+N523</f>
        <v>27986.5</v>
      </c>
      <c r="O471" s="119">
        <f>O472+O523</f>
        <v>27409.6</v>
      </c>
      <c r="P471" s="338">
        <f t="shared" si="199"/>
        <v>0.9793864899147803</v>
      </c>
    </row>
    <row r="472" spans="1:16" s="204" customFormat="1" ht="12.75" customHeight="1">
      <c r="A472" s="114" t="s">
        <v>43</v>
      </c>
      <c r="B472" s="124" t="s">
        <v>19</v>
      </c>
      <c r="C472" s="87" t="s">
        <v>12</v>
      </c>
      <c r="D472" s="86"/>
      <c r="E472" s="86"/>
      <c r="F472" s="119">
        <f aca="true" t="shared" si="203" ref="F472:O472">F473</f>
        <v>17878.8</v>
      </c>
      <c r="G472" s="119">
        <f t="shared" si="203"/>
        <v>0</v>
      </c>
      <c r="H472" s="119">
        <f t="shared" si="203"/>
        <v>17878.8</v>
      </c>
      <c r="I472" s="119">
        <f t="shared" si="203"/>
        <v>400</v>
      </c>
      <c r="J472" s="119">
        <f t="shared" si="203"/>
        <v>18278.8</v>
      </c>
      <c r="K472" s="119">
        <f t="shared" si="203"/>
        <v>25</v>
      </c>
      <c r="L472" s="119">
        <f>L473</f>
        <v>18303.8</v>
      </c>
      <c r="M472" s="119">
        <f t="shared" si="203"/>
        <v>834.1</v>
      </c>
      <c r="N472" s="119">
        <f t="shared" si="203"/>
        <v>19137.899999999998</v>
      </c>
      <c r="O472" s="119">
        <f t="shared" si="203"/>
        <v>18668.6</v>
      </c>
      <c r="P472" s="338">
        <f t="shared" si="199"/>
        <v>0.9754779782525774</v>
      </c>
    </row>
    <row r="473" spans="1:16" s="204" customFormat="1" ht="24.75" customHeight="1">
      <c r="A473" s="58" t="s">
        <v>276</v>
      </c>
      <c r="B473" s="123" t="s">
        <v>19</v>
      </c>
      <c r="C473" s="59" t="s">
        <v>12</v>
      </c>
      <c r="D473" s="55" t="s">
        <v>242</v>
      </c>
      <c r="E473" s="86"/>
      <c r="F473" s="56">
        <f aca="true" t="shared" si="204" ref="F473:K473">F474+F491+F505</f>
        <v>17878.8</v>
      </c>
      <c r="G473" s="56">
        <f t="shared" si="204"/>
        <v>0</v>
      </c>
      <c r="H473" s="56">
        <f t="shared" si="204"/>
        <v>17878.8</v>
      </c>
      <c r="I473" s="56">
        <f t="shared" si="204"/>
        <v>400</v>
      </c>
      <c r="J473" s="56">
        <f t="shared" si="204"/>
        <v>18278.8</v>
      </c>
      <c r="K473" s="56">
        <f t="shared" si="204"/>
        <v>25</v>
      </c>
      <c r="L473" s="56">
        <f>L474+L491+L505+L515</f>
        <v>18303.8</v>
      </c>
      <c r="M473" s="56">
        <f>M474+M491+M505+M515</f>
        <v>834.1</v>
      </c>
      <c r="N473" s="56">
        <f>N474+N491+N505+N515</f>
        <v>19137.899999999998</v>
      </c>
      <c r="O473" s="56">
        <f>O474+O491+O505+O515</f>
        <v>18668.6</v>
      </c>
      <c r="P473" s="338">
        <f t="shared" si="199"/>
        <v>0.9754779782525774</v>
      </c>
    </row>
    <row r="474" spans="1:16" s="204" customFormat="1" ht="20.25" customHeight="1">
      <c r="A474" s="58" t="s">
        <v>277</v>
      </c>
      <c r="B474" s="123" t="s">
        <v>19</v>
      </c>
      <c r="C474" s="59" t="s">
        <v>12</v>
      </c>
      <c r="D474" s="55" t="s">
        <v>243</v>
      </c>
      <c r="E474" s="86"/>
      <c r="F474" s="56">
        <f>F475+F483+F479</f>
        <v>6613.8</v>
      </c>
      <c r="G474" s="56">
        <f>G475+G483+G479</f>
        <v>0</v>
      </c>
      <c r="H474" s="56">
        <f>H475+H483+H479</f>
        <v>6613.8</v>
      </c>
      <c r="I474" s="56">
        <f>I475+I483+I479</f>
        <v>50</v>
      </c>
      <c r="J474" s="56">
        <f>J475+J483+J479</f>
        <v>6663.8</v>
      </c>
      <c r="K474" s="56">
        <f>K475+K483+K479+K487</f>
        <v>25</v>
      </c>
      <c r="L474" s="56">
        <f>L475+L483+L479+L487</f>
        <v>6688.8</v>
      </c>
      <c r="M474" s="56">
        <f>M475+M483+M479+M487</f>
        <v>323.6</v>
      </c>
      <c r="N474" s="56">
        <f>N475+N483+N479+N487</f>
        <v>7012.400000000001</v>
      </c>
      <c r="O474" s="56">
        <f>O475+O483+O479+O487</f>
        <v>6959.3</v>
      </c>
      <c r="P474" s="338">
        <f t="shared" si="199"/>
        <v>0.9924276995037362</v>
      </c>
    </row>
    <row r="475" spans="1:16" s="204" customFormat="1" ht="20.25" customHeight="1">
      <c r="A475" s="58" t="s">
        <v>238</v>
      </c>
      <c r="B475" s="123" t="s">
        <v>19</v>
      </c>
      <c r="C475" s="59" t="s">
        <v>12</v>
      </c>
      <c r="D475" s="55" t="s">
        <v>244</v>
      </c>
      <c r="E475" s="55"/>
      <c r="F475" s="56">
        <f>F476</f>
        <v>6606.8</v>
      </c>
      <c r="G475" s="56">
        <f aca="true" t="shared" si="205" ref="G475:O477">G476</f>
        <v>0</v>
      </c>
      <c r="H475" s="56">
        <f t="shared" si="205"/>
        <v>6606.8</v>
      </c>
      <c r="I475" s="56">
        <f t="shared" si="205"/>
        <v>0</v>
      </c>
      <c r="J475" s="56">
        <f t="shared" si="205"/>
        <v>6606.8</v>
      </c>
      <c r="K475" s="56">
        <f t="shared" si="205"/>
        <v>0</v>
      </c>
      <c r="L475" s="56">
        <f t="shared" si="205"/>
        <v>6606.8</v>
      </c>
      <c r="M475" s="56">
        <f t="shared" si="205"/>
        <v>323.6</v>
      </c>
      <c r="N475" s="56">
        <f t="shared" si="205"/>
        <v>6930.400000000001</v>
      </c>
      <c r="O475" s="56">
        <f t="shared" si="205"/>
        <v>6877.3</v>
      </c>
      <c r="P475" s="338">
        <f t="shared" si="199"/>
        <v>0.992338104582708</v>
      </c>
    </row>
    <row r="476" spans="1:16" s="204" customFormat="1" ht="32.25" customHeight="1">
      <c r="A476" s="128" t="s">
        <v>578</v>
      </c>
      <c r="B476" s="200" t="s">
        <v>19</v>
      </c>
      <c r="C476" s="59" t="s">
        <v>12</v>
      </c>
      <c r="D476" s="55" t="s">
        <v>246</v>
      </c>
      <c r="E476" s="55" t="s">
        <v>118</v>
      </c>
      <c r="F476" s="56">
        <f>F477</f>
        <v>6606.8</v>
      </c>
      <c r="G476" s="56">
        <f t="shared" si="205"/>
        <v>0</v>
      </c>
      <c r="H476" s="56">
        <f t="shared" si="205"/>
        <v>6606.8</v>
      </c>
      <c r="I476" s="56">
        <f t="shared" si="205"/>
        <v>0</v>
      </c>
      <c r="J476" s="56">
        <f t="shared" si="205"/>
        <v>6606.8</v>
      </c>
      <c r="K476" s="56">
        <f t="shared" si="205"/>
        <v>0</v>
      </c>
      <c r="L476" s="56">
        <f t="shared" si="205"/>
        <v>6606.8</v>
      </c>
      <c r="M476" s="56">
        <f t="shared" si="205"/>
        <v>323.6</v>
      </c>
      <c r="N476" s="56">
        <f t="shared" si="205"/>
        <v>6930.400000000001</v>
      </c>
      <c r="O476" s="56">
        <f t="shared" si="205"/>
        <v>6877.3</v>
      </c>
      <c r="P476" s="338">
        <f t="shared" si="199"/>
        <v>0.992338104582708</v>
      </c>
    </row>
    <row r="477" spans="1:16" s="204" customFormat="1" ht="17.25" customHeight="1">
      <c r="A477" s="58" t="s">
        <v>119</v>
      </c>
      <c r="B477" s="200" t="s">
        <v>19</v>
      </c>
      <c r="C477" s="59" t="s">
        <v>12</v>
      </c>
      <c r="D477" s="55" t="s">
        <v>246</v>
      </c>
      <c r="E477" s="55" t="s">
        <v>120</v>
      </c>
      <c r="F477" s="56">
        <f>F478</f>
        <v>6606.8</v>
      </c>
      <c r="G477" s="56">
        <f t="shared" si="205"/>
        <v>0</v>
      </c>
      <c r="H477" s="56">
        <f t="shared" si="205"/>
        <v>6606.8</v>
      </c>
      <c r="I477" s="56">
        <f t="shared" si="205"/>
        <v>0</v>
      </c>
      <c r="J477" s="56">
        <f t="shared" si="205"/>
        <v>6606.8</v>
      </c>
      <c r="K477" s="56">
        <f t="shared" si="205"/>
        <v>0</v>
      </c>
      <c r="L477" s="56">
        <f t="shared" si="205"/>
        <v>6606.8</v>
      </c>
      <c r="M477" s="56">
        <f t="shared" si="205"/>
        <v>323.6</v>
      </c>
      <c r="N477" s="56">
        <f t="shared" si="205"/>
        <v>6930.400000000001</v>
      </c>
      <c r="O477" s="56">
        <f t="shared" si="205"/>
        <v>6877.3</v>
      </c>
      <c r="P477" s="338">
        <f t="shared" si="199"/>
        <v>0.992338104582708</v>
      </c>
    </row>
    <row r="478" spans="1:16" s="204" customFormat="1" ht="34.5" customHeight="1">
      <c r="A478" s="58" t="s">
        <v>121</v>
      </c>
      <c r="B478" s="200" t="s">
        <v>19</v>
      </c>
      <c r="C478" s="59" t="s">
        <v>12</v>
      </c>
      <c r="D478" s="55" t="s">
        <v>246</v>
      </c>
      <c r="E478" s="55" t="s">
        <v>122</v>
      </c>
      <c r="F478" s="56">
        <f>'Пр 3 ведом'!G24</f>
        <v>6606.8</v>
      </c>
      <c r="G478" s="56">
        <f>'Пр 3 ведом'!H24</f>
        <v>0</v>
      </c>
      <c r="H478" s="56">
        <f>'Пр 3 ведом'!I24</f>
        <v>6606.8</v>
      </c>
      <c r="I478" s="56">
        <f>'Пр 3 ведом'!J24</f>
        <v>0</v>
      </c>
      <c r="J478" s="56">
        <f>'Пр 3 ведом'!K24</f>
        <v>6606.8</v>
      </c>
      <c r="K478" s="56">
        <f>'Пр 3 ведом'!L24</f>
        <v>0</v>
      </c>
      <c r="L478" s="56">
        <f>'Пр 3 ведом'!M24</f>
        <v>6606.8</v>
      </c>
      <c r="M478" s="56">
        <f>'Пр 3 ведом'!N24</f>
        <v>323.6</v>
      </c>
      <c r="N478" s="56">
        <f>'Пр 3 ведом'!O24</f>
        <v>6930.400000000001</v>
      </c>
      <c r="O478" s="56">
        <f>'Пр 3 ведом'!P24</f>
        <v>6877.3</v>
      </c>
      <c r="P478" s="338">
        <f t="shared" si="199"/>
        <v>0.992338104582708</v>
      </c>
    </row>
    <row r="479" spans="1:16" s="204" customFormat="1" ht="56.25" customHeight="1">
      <c r="A479" s="58" t="s">
        <v>610</v>
      </c>
      <c r="B479" s="55" t="s">
        <v>19</v>
      </c>
      <c r="C479" s="59" t="s">
        <v>12</v>
      </c>
      <c r="D479" s="55" t="s">
        <v>601</v>
      </c>
      <c r="E479" s="55"/>
      <c r="F479" s="56"/>
      <c r="G479" s="56"/>
      <c r="H479" s="120">
        <f>H480</f>
        <v>0</v>
      </c>
      <c r="I479" s="120">
        <f>I480</f>
        <v>50</v>
      </c>
      <c r="J479" s="56">
        <f>H479+I479</f>
        <v>50</v>
      </c>
      <c r="K479" s="120">
        <f>K480</f>
        <v>0</v>
      </c>
      <c r="L479" s="56">
        <f>J479+K479</f>
        <v>50</v>
      </c>
      <c r="M479" s="120">
        <f>M480</f>
        <v>0</v>
      </c>
      <c r="N479" s="56">
        <f aca="true" t="shared" si="206" ref="N479:O481">L479+M479</f>
        <v>50</v>
      </c>
      <c r="O479" s="56">
        <f t="shared" si="206"/>
        <v>50</v>
      </c>
      <c r="P479" s="338">
        <f t="shared" si="199"/>
        <v>1</v>
      </c>
    </row>
    <row r="480" spans="1:16" s="204" customFormat="1" ht="33.75" customHeight="1">
      <c r="A480" s="58" t="s">
        <v>117</v>
      </c>
      <c r="B480" s="55" t="s">
        <v>19</v>
      </c>
      <c r="C480" s="59" t="s">
        <v>12</v>
      </c>
      <c r="D480" s="55" t="s">
        <v>601</v>
      </c>
      <c r="E480" s="55" t="s">
        <v>118</v>
      </c>
      <c r="F480" s="56">
        <f aca="true" t="shared" si="207" ref="F480:M481">F481</f>
        <v>0</v>
      </c>
      <c r="G480" s="56">
        <f t="shared" si="207"/>
        <v>0</v>
      </c>
      <c r="H480" s="56">
        <f t="shared" si="207"/>
        <v>0</v>
      </c>
      <c r="I480" s="56">
        <f t="shared" si="207"/>
        <v>50</v>
      </c>
      <c r="J480" s="56">
        <f>H480+I480</f>
        <v>50</v>
      </c>
      <c r="K480" s="56">
        <f t="shared" si="207"/>
        <v>0</v>
      </c>
      <c r="L480" s="56">
        <f>J480+K480</f>
        <v>50</v>
      </c>
      <c r="M480" s="56">
        <f t="shared" si="207"/>
        <v>0</v>
      </c>
      <c r="N480" s="56">
        <f t="shared" si="206"/>
        <v>50</v>
      </c>
      <c r="O480" s="56">
        <f t="shared" si="206"/>
        <v>50</v>
      </c>
      <c r="P480" s="338">
        <f t="shared" si="199"/>
        <v>1</v>
      </c>
    </row>
    <row r="481" spans="1:16" s="204" customFormat="1" ht="12.75" customHeight="1">
      <c r="A481" s="58" t="s">
        <v>119</v>
      </c>
      <c r="B481" s="55" t="s">
        <v>19</v>
      </c>
      <c r="C481" s="59" t="s">
        <v>12</v>
      </c>
      <c r="D481" s="55" t="s">
        <v>601</v>
      </c>
      <c r="E481" s="55" t="s">
        <v>120</v>
      </c>
      <c r="F481" s="56">
        <f t="shared" si="207"/>
        <v>0</v>
      </c>
      <c r="G481" s="56">
        <f t="shared" si="207"/>
        <v>0</v>
      </c>
      <c r="H481" s="56">
        <f t="shared" si="207"/>
        <v>0</v>
      </c>
      <c r="I481" s="56">
        <f t="shared" si="207"/>
        <v>50</v>
      </c>
      <c r="J481" s="56">
        <f>H481+I481</f>
        <v>50</v>
      </c>
      <c r="K481" s="56">
        <f t="shared" si="207"/>
        <v>0</v>
      </c>
      <c r="L481" s="56">
        <f>J481+K481</f>
        <v>50</v>
      </c>
      <c r="M481" s="56">
        <f t="shared" si="207"/>
        <v>0</v>
      </c>
      <c r="N481" s="56">
        <f t="shared" si="206"/>
        <v>50</v>
      </c>
      <c r="O481" s="56">
        <f t="shared" si="206"/>
        <v>50</v>
      </c>
      <c r="P481" s="338">
        <f t="shared" si="199"/>
        <v>1</v>
      </c>
    </row>
    <row r="482" spans="1:16" s="204" customFormat="1" ht="33.75" customHeight="1">
      <c r="A482" s="58" t="s">
        <v>121</v>
      </c>
      <c r="B482" s="55" t="s">
        <v>19</v>
      </c>
      <c r="C482" s="59" t="s">
        <v>12</v>
      </c>
      <c r="D482" s="55" t="s">
        <v>601</v>
      </c>
      <c r="E482" s="55" t="s">
        <v>122</v>
      </c>
      <c r="F482" s="56">
        <v>0</v>
      </c>
      <c r="G482" s="56">
        <v>0</v>
      </c>
      <c r="H482" s="120">
        <f>'Пр 3 ведом'!I28</f>
        <v>0</v>
      </c>
      <c r="I482" s="120">
        <f>'Пр 3 ведом'!J28</f>
        <v>50</v>
      </c>
      <c r="J482" s="120">
        <f>'Пр 3 ведом'!K28</f>
        <v>50</v>
      </c>
      <c r="K482" s="120">
        <f>'Пр 3 ведом'!L28</f>
        <v>0</v>
      </c>
      <c r="L482" s="120">
        <f>'Пр 3 ведом'!M28</f>
        <v>50</v>
      </c>
      <c r="M482" s="120">
        <f>'Пр 3 ведом'!N28</f>
        <v>0</v>
      </c>
      <c r="N482" s="120">
        <f>'Пр 3 ведом'!O28</f>
        <v>50</v>
      </c>
      <c r="O482" s="120">
        <f>'Пр 3 ведом'!P28</f>
        <v>50</v>
      </c>
      <c r="P482" s="338">
        <f t="shared" si="199"/>
        <v>1</v>
      </c>
    </row>
    <row r="483" spans="1:16" s="204" customFormat="1" ht="26.25" customHeight="1">
      <c r="A483" s="58" t="s">
        <v>34</v>
      </c>
      <c r="B483" s="123" t="s">
        <v>19</v>
      </c>
      <c r="C483" s="59" t="s">
        <v>12</v>
      </c>
      <c r="D483" s="55" t="s">
        <v>245</v>
      </c>
      <c r="E483" s="86"/>
      <c r="F483" s="56">
        <f>F484</f>
        <v>7</v>
      </c>
      <c r="G483" s="56">
        <f aca="true" t="shared" si="208" ref="G483:O485">G484</f>
        <v>0</v>
      </c>
      <c r="H483" s="56">
        <f t="shared" si="208"/>
        <v>7</v>
      </c>
      <c r="I483" s="56">
        <f t="shared" si="208"/>
        <v>0</v>
      </c>
      <c r="J483" s="56">
        <f t="shared" si="208"/>
        <v>7</v>
      </c>
      <c r="K483" s="56">
        <f t="shared" si="208"/>
        <v>-1</v>
      </c>
      <c r="L483" s="56">
        <f t="shared" si="208"/>
        <v>6</v>
      </c>
      <c r="M483" s="56">
        <f t="shared" si="208"/>
        <v>0</v>
      </c>
      <c r="N483" s="56">
        <f t="shared" si="208"/>
        <v>6</v>
      </c>
      <c r="O483" s="56">
        <f t="shared" si="208"/>
        <v>6</v>
      </c>
      <c r="P483" s="338">
        <f t="shared" si="199"/>
        <v>1</v>
      </c>
    </row>
    <row r="484" spans="1:16" s="204" customFormat="1" ht="34.5" customHeight="1">
      <c r="A484" s="128" t="s">
        <v>578</v>
      </c>
      <c r="B484" s="200" t="s">
        <v>19</v>
      </c>
      <c r="C484" s="59" t="s">
        <v>12</v>
      </c>
      <c r="D484" s="55" t="s">
        <v>245</v>
      </c>
      <c r="E484" s="55" t="s">
        <v>118</v>
      </c>
      <c r="F484" s="56">
        <f>F485</f>
        <v>7</v>
      </c>
      <c r="G484" s="56">
        <f t="shared" si="208"/>
        <v>0</v>
      </c>
      <c r="H484" s="56">
        <f t="shared" si="208"/>
        <v>7</v>
      </c>
      <c r="I484" s="56">
        <f t="shared" si="208"/>
        <v>0</v>
      </c>
      <c r="J484" s="56">
        <f t="shared" si="208"/>
        <v>7</v>
      </c>
      <c r="K484" s="56">
        <f t="shared" si="208"/>
        <v>-1</v>
      </c>
      <c r="L484" s="56">
        <f t="shared" si="208"/>
        <v>6</v>
      </c>
      <c r="M484" s="56">
        <f t="shared" si="208"/>
        <v>0</v>
      </c>
      <c r="N484" s="56">
        <f t="shared" si="208"/>
        <v>6</v>
      </c>
      <c r="O484" s="56">
        <f t="shared" si="208"/>
        <v>6</v>
      </c>
      <c r="P484" s="338">
        <f t="shared" si="199"/>
        <v>1</v>
      </c>
    </row>
    <row r="485" spans="1:16" s="204" customFormat="1" ht="18" customHeight="1">
      <c r="A485" s="58" t="s">
        <v>119</v>
      </c>
      <c r="B485" s="200" t="s">
        <v>19</v>
      </c>
      <c r="C485" s="59" t="s">
        <v>12</v>
      </c>
      <c r="D485" s="55" t="s">
        <v>245</v>
      </c>
      <c r="E485" s="55" t="s">
        <v>120</v>
      </c>
      <c r="F485" s="56">
        <f>F486</f>
        <v>7</v>
      </c>
      <c r="G485" s="56">
        <f t="shared" si="208"/>
        <v>0</v>
      </c>
      <c r="H485" s="56">
        <f t="shared" si="208"/>
        <v>7</v>
      </c>
      <c r="I485" s="56">
        <f t="shared" si="208"/>
        <v>0</v>
      </c>
      <c r="J485" s="56">
        <f t="shared" si="208"/>
        <v>7</v>
      </c>
      <c r="K485" s="56">
        <f t="shared" si="208"/>
        <v>-1</v>
      </c>
      <c r="L485" s="56">
        <f t="shared" si="208"/>
        <v>6</v>
      </c>
      <c r="M485" s="56">
        <f t="shared" si="208"/>
        <v>0</v>
      </c>
      <c r="N485" s="56">
        <f t="shared" si="208"/>
        <v>6</v>
      </c>
      <c r="O485" s="56">
        <f t="shared" si="208"/>
        <v>6</v>
      </c>
      <c r="P485" s="338">
        <f t="shared" si="199"/>
        <v>1</v>
      </c>
    </row>
    <row r="486" spans="1:16" s="204" customFormat="1" ht="34.5" customHeight="1">
      <c r="A486" s="58" t="s">
        <v>121</v>
      </c>
      <c r="B486" s="200" t="s">
        <v>19</v>
      </c>
      <c r="C486" s="59" t="s">
        <v>12</v>
      </c>
      <c r="D486" s="55" t="s">
        <v>245</v>
      </c>
      <c r="E486" s="55" t="s">
        <v>122</v>
      </c>
      <c r="F486" s="56">
        <f>'Пр 3 ведом'!G32</f>
        <v>7</v>
      </c>
      <c r="G486" s="56">
        <f>'Пр 3 ведом'!H32</f>
        <v>0</v>
      </c>
      <c r="H486" s="56">
        <f>'Пр 3 ведом'!I32</f>
        <v>7</v>
      </c>
      <c r="I486" s="56">
        <f>'Пр 3 ведом'!J32</f>
        <v>0</v>
      </c>
      <c r="J486" s="56">
        <f>'Пр 3 ведом'!K32</f>
        <v>7</v>
      </c>
      <c r="K486" s="56">
        <f>'Пр 3 ведом'!L32</f>
        <v>-1</v>
      </c>
      <c r="L486" s="56">
        <f>'Пр 3 ведом'!M32</f>
        <v>6</v>
      </c>
      <c r="M486" s="56">
        <f>'Пр 3 ведом'!N32</f>
        <v>0</v>
      </c>
      <c r="N486" s="56">
        <f>'Пр 3 ведом'!O32</f>
        <v>6</v>
      </c>
      <c r="O486" s="56">
        <f>'Пр 3 ведом'!P32</f>
        <v>6</v>
      </c>
      <c r="P486" s="338">
        <f t="shared" si="199"/>
        <v>1</v>
      </c>
    </row>
    <row r="487" spans="1:16" s="204" customFormat="1" ht="45" customHeight="1">
      <c r="A487" s="58" t="s">
        <v>627</v>
      </c>
      <c r="B487" s="55" t="s">
        <v>19</v>
      </c>
      <c r="C487" s="59" t="s">
        <v>12</v>
      </c>
      <c r="D487" s="55" t="s">
        <v>626</v>
      </c>
      <c r="E487" s="55"/>
      <c r="F487" s="56"/>
      <c r="G487" s="56"/>
      <c r="H487" s="120"/>
      <c r="I487" s="120"/>
      <c r="J487" s="56">
        <f>J488</f>
        <v>0</v>
      </c>
      <c r="K487" s="56">
        <f aca="true" t="shared" si="209" ref="K487:O489">K488</f>
        <v>26</v>
      </c>
      <c r="L487" s="56">
        <f t="shared" si="209"/>
        <v>26</v>
      </c>
      <c r="M487" s="56">
        <f t="shared" si="209"/>
        <v>0</v>
      </c>
      <c r="N487" s="56">
        <f t="shared" si="209"/>
        <v>26</v>
      </c>
      <c r="O487" s="56">
        <f t="shared" si="209"/>
        <v>26</v>
      </c>
      <c r="P487" s="338">
        <f t="shared" si="199"/>
        <v>1</v>
      </c>
    </row>
    <row r="488" spans="1:16" s="204" customFormat="1" ht="34.5" customHeight="1">
      <c r="A488" s="58" t="s">
        <v>117</v>
      </c>
      <c r="B488" s="55" t="s">
        <v>19</v>
      </c>
      <c r="C488" s="59" t="s">
        <v>12</v>
      </c>
      <c r="D488" s="55" t="s">
        <v>626</v>
      </c>
      <c r="E488" s="55" t="s">
        <v>118</v>
      </c>
      <c r="F488" s="56"/>
      <c r="G488" s="56"/>
      <c r="H488" s="120"/>
      <c r="I488" s="120"/>
      <c r="J488" s="56">
        <f>J489</f>
        <v>0</v>
      </c>
      <c r="K488" s="56">
        <f t="shared" si="209"/>
        <v>26</v>
      </c>
      <c r="L488" s="56">
        <f t="shared" si="209"/>
        <v>26</v>
      </c>
      <c r="M488" s="56">
        <f t="shared" si="209"/>
        <v>0</v>
      </c>
      <c r="N488" s="56">
        <f t="shared" si="209"/>
        <v>26</v>
      </c>
      <c r="O488" s="56">
        <f t="shared" si="209"/>
        <v>26</v>
      </c>
      <c r="P488" s="338">
        <f t="shared" si="199"/>
        <v>1</v>
      </c>
    </row>
    <row r="489" spans="1:16" s="204" customFormat="1" ht="12.75" customHeight="1">
      <c r="A489" s="58" t="s">
        <v>119</v>
      </c>
      <c r="B489" s="55" t="s">
        <v>19</v>
      </c>
      <c r="C489" s="59" t="s">
        <v>12</v>
      </c>
      <c r="D489" s="55" t="s">
        <v>626</v>
      </c>
      <c r="E489" s="55" t="s">
        <v>120</v>
      </c>
      <c r="F489" s="56"/>
      <c r="G489" s="56"/>
      <c r="H489" s="120"/>
      <c r="I489" s="120"/>
      <c r="J489" s="56">
        <f>J490</f>
        <v>0</v>
      </c>
      <c r="K489" s="56">
        <f t="shared" si="209"/>
        <v>26</v>
      </c>
      <c r="L489" s="56">
        <f t="shared" si="209"/>
        <v>26</v>
      </c>
      <c r="M489" s="56">
        <f t="shared" si="209"/>
        <v>0</v>
      </c>
      <c r="N489" s="56">
        <f t="shared" si="209"/>
        <v>26</v>
      </c>
      <c r="O489" s="56">
        <f t="shared" si="209"/>
        <v>26</v>
      </c>
      <c r="P489" s="338">
        <f t="shared" si="199"/>
        <v>1</v>
      </c>
    </row>
    <row r="490" spans="1:16" s="204" customFormat="1" ht="34.5" customHeight="1">
      <c r="A490" s="58" t="s">
        <v>121</v>
      </c>
      <c r="B490" s="55" t="s">
        <v>19</v>
      </c>
      <c r="C490" s="59" t="s">
        <v>12</v>
      </c>
      <c r="D490" s="55" t="s">
        <v>626</v>
      </c>
      <c r="E490" s="55" t="s">
        <v>122</v>
      </c>
      <c r="F490" s="56"/>
      <c r="G490" s="56"/>
      <c r="H490" s="120"/>
      <c r="I490" s="120"/>
      <c r="J490" s="56">
        <f>'Пр 3 ведом'!K36</f>
        <v>0</v>
      </c>
      <c r="K490" s="56">
        <f>'Пр 3 ведом'!L36</f>
        <v>26</v>
      </c>
      <c r="L490" s="56">
        <f>'Пр 3 ведом'!M36</f>
        <v>26</v>
      </c>
      <c r="M490" s="56">
        <f>'Пр 3 ведом'!N36</f>
        <v>0</v>
      </c>
      <c r="N490" s="56">
        <f>'Пр 3 ведом'!O36</f>
        <v>26</v>
      </c>
      <c r="O490" s="56">
        <f>'Пр 3 ведом'!P36</f>
        <v>26</v>
      </c>
      <c r="P490" s="338">
        <f t="shared" si="199"/>
        <v>1</v>
      </c>
    </row>
    <row r="491" spans="1:16" s="204" customFormat="1" ht="27.75" customHeight="1">
      <c r="A491" s="58" t="s">
        <v>237</v>
      </c>
      <c r="B491" s="123" t="s">
        <v>19</v>
      </c>
      <c r="C491" s="59" t="s">
        <v>12</v>
      </c>
      <c r="D491" s="55" t="s">
        <v>247</v>
      </c>
      <c r="E491" s="55"/>
      <c r="F491" s="56">
        <f aca="true" t="shared" si="210" ref="F491:L491">F492+F501</f>
        <v>11078</v>
      </c>
      <c r="G491" s="56">
        <f t="shared" si="210"/>
        <v>0</v>
      </c>
      <c r="H491" s="56">
        <f t="shared" si="210"/>
        <v>11078</v>
      </c>
      <c r="I491" s="56">
        <f t="shared" si="210"/>
        <v>350</v>
      </c>
      <c r="J491" s="56">
        <f t="shared" si="210"/>
        <v>11428</v>
      </c>
      <c r="K491" s="56">
        <f t="shared" si="210"/>
        <v>0</v>
      </c>
      <c r="L491" s="56">
        <f t="shared" si="210"/>
        <v>11428</v>
      </c>
      <c r="M491" s="56">
        <f>M492+M501</f>
        <v>394.9</v>
      </c>
      <c r="N491" s="56">
        <f>N492+N501</f>
        <v>11822.9</v>
      </c>
      <c r="O491" s="56">
        <f>O492+O501</f>
        <v>11406.7</v>
      </c>
      <c r="P491" s="338">
        <f t="shared" si="199"/>
        <v>0.9647971309915504</v>
      </c>
    </row>
    <row r="492" spans="1:16" s="204" customFormat="1" ht="21.75" customHeight="1">
      <c r="A492" s="58" t="s">
        <v>165</v>
      </c>
      <c r="B492" s="123" t="s">
        <v>19</v>
      </c>
      <c r="C492" s="59" t="s">
        <v>12</v>
      </c>
      <c r="D492" s="55" t="s">
        <v>249</v>
      </c>
      <c r="E492" s="86"/>
      <c r="F492" s="56">
        <f aca="true" t="shared" si="211" ref="F492:O492">F493</f>
        <v>11078</v>
      </c>
      <c r="G492" s="56">
        <f t="shared" si="211"/>
        <v>0</v>
      </c>
      <c r="H492" s="56">
        <f t="shared" si="211"/>
        <v>11078</v>
      </c>
      <c r="I492" s="56">
        <f t="shared" si="211"/>
        <v>0</v>
      </c>
      <c r="J492" s="56">
        <f t="shared" si="211"/>
        <v>11078</v>
      </c>
      <c r="K492" s="56">
        <f t="shared" si="211"/>
        <v>0</v>
      </c>
      <c r="L492" s="56">
        <f t="shared" si="211"/>
        <v>11078</v>
      </c>
      <c r="M492" s="56">
        <f t="shared" si="211"/>
        <v>394.9</v>
      </c>
      <c r="N492" s="56">
        <f t="shared" si="211"/>
        <v>11472.9</v>
      </c>
      <c r="O492" s="56">
        <f t="shared" si="211"/>
        <v>11056.7</v>
      </c>
      <c r="P492" s="338">
        <f t="shared" si="199"/>
        <v>0.9637232086046249</v>
      </c>
    </row>
    <row r="493" spans="1:16" s="204" customFormat="1" ht="34.5" customHeight="1">
      <c r="A493" s="58" t="s">
        <v>279</v>
      </c>
      <c r="B493" s="123" t="s">
        <v>19</v>
      </c>
      <c r="C493" s="59" t="s">
        <v>12</v>
      </c>
      <c r="D493" s="55" t="s">
        <v>278</v>
      </c>
      <c r="E493" s="55"/>
      <c r="F493" s="56">
        <f aca="true" t="shared" si="212" ref="F493:L493">F494+F498</f>
        <v>11078</v>
      </c>
      <c r="G493" s="56">
        <f t="shared" si="212"/>
        <v>0</v>
      </c>
      <c r="H493" s="56">
        <f t="shared" si="212"/>
        <v>11078</v>
      </c>
      <c r="I493" s="56">
        <f t="shared" si="212"/>
        <v>0</v>
      </c>
      <c r="J493" s="56">
        <f t="shared" si="212"/>
        <v>11078</v>
      </c>
      <c r="K493" s="56">
        <f t="shared" si="212"/>
        <v>0</v>
      </c>
      <c r="L493" s="56">
        <f t="shared" si="212"/>
        <v>11078</v>
      </c>
      <c r="M493" s="56">
        <f>M494+M498</f>
        <v>394.9</v>
      </c>
      <c r="N493" s="56">
        <f>N494+N498</f>
        <v>11472.9</v>
      </c>
      <c r="O493" s="56">
        <f>O494+O498</f>
        <v>11056.7</v>
      </c>
      <c r="P493" s="338">
        <f t="shared" si="199"/>
        <v>0.9637232086046249</v>
      </c>
    </row>
    <row r="494" spans="1:16" s="204" customFormat="1" ht="45" customHeight="1">
      <c r="A494" s="58" t="s">
        <v>123</v>
      </c>
      <c r="B494" s="123" t="s">
        <v>19</v>
      </c>
      <c r="C494" s="59" t="s">
        <v>12</v>
      </c>
      <c r="D494" s="55" t="s">
        <v>278</v>
      </c>
      <c r="E494" s="55" t="s">
        <v>124</v>
      </c>
      <c r="F494" s="56">
        <f aca="true" t="shared" si="213" ref="F494:O494">F495</f>
        <v>2232</v>
      </c>
      <c r="G494" s="56">
        <f t="shared" si="213"/>
        <v>0</v>
      </c>
      <c r="H494" s="56">
        <f t="shared" si="213"/>
        <v>2232</v>
      </c>
      <c r="I494" s="56">
        <f t="shared" si="213"/>
        <v>0</v>
      </c>
      <c r="J494" s="56">
        <f t="shared" si="213"/>
        <v>2232</v>
      </c>
      <c r="K494" s="56">
        <f t="shared" si="213"/>
        <v>0</v>
      </c>
      <c r="L494" s="56">
        <f t="shared" si="213"/>
        <v>2232</v>
      </c>
      <c r="M494" s="56">
        <f t="shared" si="213"/>
        <v>-304.6</v>
      </c>
      <c r="N494" s="56">
        <f t="shared" si="213"/>
        <v>1927.4</v>
      </c>
      <c r="O494" s="56">
        <f t="shared" si="213"/>
        <v>1836.7</v>
      </c>
      <c r="P494" s="338">
        <f t="shared" si="199"/>
        <v>0.9529417868631317</v>
      </c>
    </row>
    <row r="495" spans="1:16" s="204" customFormat="1" ht="18" customHeight="1">
      <c r="A495" s="58" t="s">
        <v>166</v>
      </c>
      <c r="B495" s="123" t="s">
        <v>19</v>
      </c>
      <c r="C495" s="59" t="s">
        <v>12</v>
      </c>
      <c r="D495" s="55" t="s">
        <v>278</v>
      </c>
      <c r="E495" s="55">
        <v>110</v>
      </c>
      <c r="F495" s="56">
        <f aca="true" t="shared" si="214" ref="F495:L495">F496+F497</f>
        <v>2232</v>
      </c>
      <c r="G495" s="56">
        <f t="shared" si="214"/>
        <v>0</v>
      </c>
      <c r="H495" s="56">
        <f t="shared" si="214"/>
        <v>2232</v>
      </c>
      <c r="I495" s="56">
        <f t="shared" si="214"/>
        <v>0</v>
      </c>
      <c r="J495" s="56">
        <f t="shared" si="214"/>
        <v>2232</v>
      </c>
      <c r="K495" s="56">
        <f t="shared" si="214"/>
        <v>0</v>
      </c>
      <c r="L495" s="56">
        <f t="shared" si="214"/>
        <v>2232</v>
      </c>
      <c r="M495" s="56">
        <f>M496+M497</f>
        <v>-304.6</v>
      </c>
      <c r="N495" s="56">
        <f>N496+N497</f>
        <v>1927.4</v>
      </c>
      <c r="O495" s="56">
        <f>O496+O497</f>
        <v>1836.7</v>
      </c>
      <c r="P495" s="338">
        <f t="shared" si="199"/>
        <v>0.9529417868631317</v>
      </c>
    </row>
    <row r="496" spans="1:16" s="204" customFormat="1" ht="19.5" customHeight="1">
      <c r="A496" s="58" t="s">
        <v>127</v>
      </c>
      <c r="B496" s="123" t="s">
        <v>19</v>
      </c>
      <c r="C496" s="59" t="s">
        <v>12</v>
      </c>
      <c r="D496" s="55" t="s">
        <v>278</v>
      </c>
      <c r="E496" s="55">
        <v>111</v>
      </c>
      <c r="F496" s="56">
        <f>'Пр 3 ведом'!G42</f>
        <v>1714</v>
      </c>
      <c r="G496" s="56">
        <f>'Пр 3 ведом'!H42</f>
        <v>0</v>
      </c>
      <c r="H496" s="56">
        <f>'Пр 3 ведом'!I42</f>
        <v>1714</v>
      </c>
      <c r="I496" s="56">
        <f>'Пр 3 ведом'!J42</f>
        <v>0</v>
      </c>
      <c r="J496" s="56">
        <f>'Пр 3 ведом'!K42</f>
        <v>1714</v>
      </c>
      <c r="K496" s="56">
        <f>'Пр 3 ведом'!L42</f>
        <v>0</v>
      </c>
      <c r="L496" s="56">
        <f>'Пр 3 ведом'!M42</f>
        <v>1714</v>
      </c>
      <c r="M496" s="56">
        <f>'Пр 3 ведом'!N42</f>
        <v>-243.5</v>
      </c>
      <c r="N496" s="56">
        <f>'Пр 3 ведом'!O42</f>
        <v>1470.5</v>
      </c>
      <c r="O496" s="56">
        <f>'Пр 3 ведом'!P42</f>
        <v>1413.9</v>
      </c>
      <c r="P496" s="338">
        <f t="shared" si="199"/>
        <v>0.961509690581435</v>
      </c>
    </row>
    <row r="497" spans="1:16" s="204" customFormat="1" ht="30.75" customHeight="1">
      <c r="A497" s="117" t="s">
        <v>415</v>
      </c>
      <c r="B497" s="123" t="s">
        <v>19</v>
      </c>
      <c r="C497" s="59" t="s">
        <v>12</v>
      </c>
      <c r="D497" s="55" t="s">
        <v>278</v>
      </c>
      <c r="E497" s="55">
        <v>119</v>
      </c>
      <c r="F497" s="56">
        <f>'Пр 3 ведом'!G43</f>
        <v>518</v>
      </c>
      <c r="G497" s="56">
        <f>'Пр 3 ведом'!H43</f>
        <v>0</v>
      </c>
      <c r="H497" s="56">
        <f>'Пр 3 ведом'!I43</f>
        <v>518</v>
      </c>
      <c r="I497" s="56">
        <f>'Пр 3 ведом'!J43</f>
        <v>0</v>
      </c>
      <c r="J497" s="56">
        <f>'Пр 3 ведом'!K43</f>
        <v>518</v>
      </c>
      <c r="K497" s="56">
        <f>'Пр 3 ведом'!L43</f>
        <v>0</v>
      </c>
      <c r="L497" s="56">
        <f>'Пр 3 ведом'!M43</f>
        <v>518</v>
      </c>
      <c r="M497" s="56">
        <f>'Пр 3 ведом'!N43</f>
        <v>-61.1</v>
      </c>
      <c r="N497" s="56">
        <f>'Пр 3 ведом'!O43</f>
        <v>456.9</v>
      </c>
      <c r="O497" s="56">
        <f>'Пр 3 ведом'!P43</f>
        <v>422.8</v>
      </c>
      <c r="P497" s="338">
        <f t="shared" si="199"/>
        <v>0.9253666010067849</v>
      </c>
    </row>
    <row r="498" spans="1:16" s="204" customFormat="1" ht="37.5" customHeight="1">
      <c r="A498" s="128" t="s">
        <v>578</v>
      </c>
      <c r="B498" s="200" t="s">
        <v>19</v>
      </c>
      <c r="C498" s="59" t="s">
        <v>12</v>
      </c>
      <c r="D498" s="55" t="s">
        <v>278</v>
      </c>
      <c r="E498" s="55" t="s">
        <v>118</v>
      </c>
      <c r="F498" s="56">
        <f aca="true" t="shared" si="215" ref="F498:O499">F499</f>
        <v>8846</v>
      </c>
      <c r="G498" s="56">
        <f t="shared" si="215"/>
        <v>0</v>
      </c>
      <c r="H498" s="56">
        <f t="shared" si="215"/>
        <v>8846</v>
      </c>
      <c r="I498" s="56">
        <f t="shared" si="215"/>
        <v>0</v>
      </c>
      <c r="J498" s="56">
        <f t="shared" si="215"/>
        <v>8846</v>
      </c>
      <c r="K498" s="56">
        <f t="shared" si="215"/>
        <v>0</v>
      </c>
      <c r="L498" s="56">
        <f t="shared" si="215"/>
        <v>8846</v>
      </c>
      <c r="M498" s="56">
        <f t="shared" si="215"/>
        <v>699.5</v>
      </c>
      <c r="N498" s="56">
        <f t="shared" si="215"/>
        <v>9545.5</v>
      </c>
      <c r="O498" s="56">
        <f t="shared" si="215"/>
        <v>9220</v>
      </c>
      <c r="P498" s="338">
        <f t="shared" si="199"/>
        <v>0.9659001623801792</v>
      </c>
    </row>
    <row r="499" spans="1:16" s="204" customFormat="1" ht="12" customHeight="1">
      <c r="A499" s="58" t="s">
        <v>119</v>
      </c>
      <c r="B499" s="200" t="s">
        <v>19</v>
      </c>
      <c r="C499" s="59" t="s">
        <v>12</v>
      </c>
      <c r="D499" s="55" t="s">
        <v>278</v>
      </c>
      <c r="E499" s="55" t="s">
        <v>120</v>
      </c>
      <c r="F499" s="56">
        <f t="shared" si="215"/>
        <v>8846</v>
      </c>
      <c r="G499" s="56">
        <f t="shared" si="215"/>
        <v>0</v>
      </c>
      <c r="H499" s="56">
        <f t="shared" si="215"/>
        <v>8846</v>
      </c>
      <c r="I499" s="56">
        <f t="shared" si="215"/>
        <v>0</v>
      </c>
      <c r="J499" s="56">
        <f t="shared" si="215"/>
        <v>8846</v>
      </c>
      <c r="K499" s="56">
        <f t="shared" si="215"/>
        <v>0</v>
      </c>
      <c r="L499" s="56">
        <f t="shared" si="215"/>
        <v>8846</v>
      </c>
      <c r="M499" s="56">
        <f t="shared" si="215"/>
        <v>699.5</v>
      </c>
      <c r="N499" s="56">
        <f t="shared" si="215"/>
        <v>9545.5</v>
      </c>
      <c r="O499" s="56">
        <f t="shared" si="215"/>
        <v>9220</v>
      </c>
      <c r="P499" s="338">
        <f t="shared" si="199"/>
        <v>0.9659001623801792</v>
      </c>
    </row>
    <row r="500" spans="1:16" s="204" customFormat="1" ht="33.75" customHeight="1">
      <c r="A500" s="58" t="s">
        <v>121</v>
      </c>
      <c r="B500" s="200" t="s">
        <v>19</v>
      </c>
      <c r="C500" s="59" t="s">
        <v>12</v>
      </c>
      <c r="D500" s="55" t="s">
        <v>278</v>
      </c>
      <c r="E500" s="55" t="s">
        <v>122</v>
      </c>
      <c r="F500" s="56">
        <f>'Пр 3 ведом'!G46</f>
        <v>8846</v>
      </c>
      <c r="G500" s="56">
        <f>'Пр 3 ведом'!H46</f>
        <v>0</v>
      </c>
      <c r="H500" s="56">
        <f>'Пр 3 ведом'!I46</f>
        <v>8846</v>
      </c>
      <c r="I500" s="56">
        <f>'Пр 3 ведом'!J46</f>
        <v>0</v>
      </c>
      <c r="J500" s="56">
        <f>'Пр 3 ведом'!K46</f>
        <v>8846</v>
      </c>
      <c r="K500" s="56">
        <f>'Пр 3 ведом'!L46</f>
        <v>0</v>
      </c>
      <c r="L500" s="56">
        <f>'Пр 3 ведом'!M46</f>
        <v>8846</v>
      </c>
      <c r="M500" s="56">
        <f>'Пр 3 ведом'!N46</f>
        <v>699.5</v>
      </c>
      <c r="N500" s="56">
        <f>'Пр 3 ведом'!O46</f>
        <v>9545.5</v>
      </c>
      <c r="O500" s="56">
        <f>'Пр 3 ведом'!P46</f>
        <v>9220</v>
      </c>
      <c r="P500" s="338">
        <f t="shared" si="199"/>
        <v>0.9659001623801792</v>
      </c>
    </row>
    <row r="501" spans="1:16" s="204" customFormat="1" ht="45" customHeight="1">
      <c r="A501" s="116" t="s">
        <v>609</v>
      </c>
      <c r="B501" s="55" t="s">
        <v>19</v>
      </c>
      <c r="C501" s="59" t="s">
        <v>12</v>
      </c>
      <c r="D501" s="55" t="s">
        <v>602</v>
      </c>
      <c r="E501" s="55"/>
      <c r="F501" s="56"/>
      <c r="G501" s="56"/>
      <c r="H501" s="120">
        <f aca="true" t="shared" si="216" ref="H501:O501">H502</f>
        <v>0</v>
      </c>
      <c r="I501" s="120">
        <f t="shared" si="216"/>
        <v>350</v>
      </c>
      <c r="J501" s="120">
        <f t="shared" si="216"/>
        <v>350</v>
      </c>
      <c r="K501" s="120">
        <f t="shared" si="216"/>
        <v>0</v>
      </c>
      <c r="L501" s="120">
        <f t="shared" si="216"/>
        <v>350</v>
      </c>
      <c r="M501" s="120">
        <f t="shared" si="216"/>
        <v>0</v>
      </c>
      <c r="N501" s="120">
        <f t="shared" si="216"/>
        <v>350</v>
      </c>
      <c r="O501" s="120">
        <f t="shared" si="216"/>
        <v>350</v>
      </c>
      <c r="P501" s="338">
        <f t="shared" si="199"/>
        <v>1</v>
      </c>
    </row>
    <row r="502" spans="1:16" s="204" customFormat="1" ht="22.5" customHeight="1">
      <c r="A502" s="128" t="s">
        <v>578</v>
      </c>
      <c r="B502" s="55" t="s">
        <v>19</v>
      </c>
      <c r="C502" s="59" t="s">
        <v>12</v>
      </c>
      <c r="D502" s="55" t="s">
        <v>602</v>
      </c>
      <c r="E502" s="55" t="s">
        <v>118</v>
      </c>
      <c r="F502" s="56">
        <f aca="true" t="shared" si="217" ref="F502:O503">F503</f>
        <v>0</v>
      </c>
      <c r="G502" s="56">
        <f t="shared" si="217"/>
        <v>0</v>
      </c>
      <c r="H502" s="56">
        <f t="shared" si="217"/>
        <v>0</v>
      </c>
      <c r="I502" s="56">
        <f t="shared" si="217"/>
        <v>350</v>
      </c>
      <c r="J502" s="56">
        <f t="shared" si="217"/>
        <v>350</v>
      </c>
      <c r="K502" s="56">
        <f t="shared" si="217"/>
        <v>0</v>
      </c>
      <c r="L502" s="56">
        <f t="shared" si="217"/>
        <v>350</v>
      </c>
      <c r="M502" s="56">
        <f t="shared" si="217"/>
        <v>0</v>
      </c>
      <c r="N502" s="56">
        <f t="shared" si="217"/>
        <v>350</v>
      </c>
      <c r="O502" s="56">
        <f t="shared" si="217"/>
        <v>350</v>
      </c>
      <c r="P502" s="338">
        <f t="shared" si="199"/>
        <v>1</v>
      </c>
    </row>
    <row r="503" spans="1:16" s="204" customFormat="1" ht="12.75" customHeight="1">
      <c r="A503" s="58" t="s">
        <v>119</v>
      </c>
      <c r="B503" s="55" t="s">
        <v>19</v>
      </c>
      <c r="C503" s="59" t="s">
        <v>12</v>
      </c>
      <c r="D503" s="55" t="s">
        <v>602</v>
      </c>
      <c r="E503" s="55" t="s">
        <v>120</v>
      </c>
      <c r="F503" s="56">
        <f t="shared" si="217"/>
        <v>0</v>
      </c>
      <c r="G503" s="56">
        <f t="shared" si="217"/>
        <v>0</v>
      </c>
      <c r="H503" s="56">
        <f t="shared" si="217"/>
        <v>0</v>
      </c>
      <c r="I503" s="56">
        <f t="shared" si="217"/>
        <v>350</v>
      </c>
      <c r="J503" s="56">
        <f t="shared" si="217"/>
        <v>350</v>
      </c>
      <c r="K503" s="56">
        <f t="shared" si="217"/>
        <v>0</v>
      </c>
      <c r="L503" s="56">
        <f t="shared" si="217"/>
        <v>350</v>
      </c>
      <c r="M503" s="56">
        <f t="shared" si="217"/>
        <v>0</v>
      </c>
      <c r="N503" s="56">
        <f t="shared" si="217"/>
        <v>350</v>
      </c>
      <c r="O503" s="56">
        <f t="shared" si="217"/>
        <v>350</v>
      </c>
      <c r="P503" s="338">
        <f t="shared" si="199"/>
        <v>1</v>
      </c>
    </row>
    <row r="504" spans="1:16" s="204" customFormat="1" ht="33.75" customHeight="1">
      <c r="A504" s="58" t="s">
        <v>121</v>
      </c>
      <c r="B504" s="55" t="s">
        <v>19</v>
      </c>
      <c r="C504" s="59" t="s">
        <v>12</v>
      </c>
      <c r="D504" s="55" t="s">
        <v>602</v>
      </c>
      <c r="E504" s="55" t="s">
        <v>122</v>
      </c>
      <c r="F504" s="56">
        <v>0</v>
      </c>
      <c r="G504" s="56">
        <v>0</v>
      </c>
      <c r="H504" s="120">
        <f>'Пр 3 ведом'!I50</f>
        <v>0</v>
      </c>
      <c r="I504" s="120">
        <f>'Пр 3 ведом'!J50</f>
        <v>350</v>
      </c>
      <c r="J504" s="120">
        <f>'Пр 3 ведом'!K50</f>
        <v>350</v>
      </c>
      <c r="K504" s="120">
        <f>'Пр 3 ведом'!L50</f>
        <v>0</v>
      </c>
      <c r="L504" s="120">
        <f>'Пр 3 ведом'!M50</f>
        <v>350</v>
      </c>
      <c r="M504" s="120">
        <f>'Пр 3 ведом'!N50</f>
        <v>0</v>
      </c>
      <c r="N504" s="120">
        <f>'Пр 3 ведом'!O50</f>
        <v>350</v>
      </c>
      <c r="O504" s="120">
        <f>'Пр 3 ведом'!P50</f>
        <v>350</v>
      </c>
      <c r="P504" s="338">
        <f t="shared" si="199"/>
        <v>1</v>
      </c>
    </row>
    <row r="505" spans="1:16" s="204" customFormat="1" ht="25.5" customHeight="1">
      <c r="A505" s="58" t="s">
        <v>232</v>
      </c>
      <c r="B505" s="123" t="s">
        <v>19</v>
      </c>
      <c r="C505" s="59" t="s">
        <v>12</v>
      </c>
      <c r="D505" s="55" t="s">
        <v>248</v>
      </c>
      <c r="E505" s="55"/>
      <c r="F505" s="56">
        <f aca="true" t="shared" si="218" ref="F505:O505">F506</f>
        <v>187</v>
      </c>
      <c r="G505" s="56">
        <f t="shared" si="218"/>
        <v>0</v>
      </c>
      <c r="H505" s="56">
        <f t="shared" si="218"/>
        <v>187</v>
      </c>
      <c r="I505" s="56">
        <f t="shared" si="218"/>
        <v>0</v>
      </c>
      <c r="J505" s="56">
        <f t="shared" si="218"/>
        <v>187</v>
      </c>
      <c r="K505" s="56">
        <f t="shared" si="218"/>
        <v>0</v>
      </c>
      <c r="L505" s="56">
        <f t="shared" si="218"/>
        <v>187</v>
      </c>
      <c r="M505" s="56">
        <f t="shared" si="218"/>
        <v>-4</v>
      </c>
      <c r="N505" s="56">
        <f t="shared" si="218"/>
        <v>183</v>
      </c>
      <c r="O505" s="56">
        <f t="shared" si="218"/>
        <v>183</v>
      </c>
      <c r="P505" s="338">
        <f t="shared" si="199"/>
        <v>1</v>
      </c>
    </row>
    <row r="506" spans="1:16" s="204" customFormat="1" ht="24" customHeight="1">
      <c r="A506" s="58" t="s">
        <v>280</v>
      </c>
      <c r="B506" s="123" t="s">
        <v>19</v>
      </c>
      <c r="C506" s="59" t="s">
        <v>12</v>
      </c>
      <c r="D506" s="55" t="s">
        <v>283</v>
      </c>
      <c r="E506" s="55"/>
      <c r="F506" s="56">
        <f aca="true" t="shared" si="219" ref="F506:L506">F507+F511</f>
        <v>187</v>
      </c>
      <c r="G506" s="56">
        <f t="shared" si="219"/>
        <v>0</v>
      </c>
      <c r="H506" s="56">
        <f t="shared" si="219"/>
        <v>187</v>
      </c>
      <c r="I506" s="56">
        <f t="shared" si="219"/>
        <v>0</v>
      </c>
      <c r="J506" s="56">
        <f t="shared" si="219"/>
        <v>187</v>
      </c>
      <c r="K506" s="56">
        <f t="shared" si="219"/>
        <v>0</v>
      </c>
      <c r="L506" s="56">
        <f t="shared" si="219"/>
        <v>187</v>
      </c>
      <c r="M506" s="56">
        <f>M507+M511</f>
        <v>-4</v>
      </c>
      <c r="N506" s="56">
        <f>N507+N511</f>
        <v>183</v>
      </c>
      <c r="O506" s="56">
        <f>O507+O511</f>
        <v>183</v>
      </c>
      <c r="P506" s="338">
        <f t="shared" si="199"/>
        <v>1</v>
      </c>
    </row>
    <row r="507" spans="1:16" s="204" customFormat="1" ht="45" customHeight="1" hidden="1">
      <c r="A507" s="58" t="s">
        <v>123</v>
      </c>
      <c r="B507" s="123" t="s">
        <v>19</v>
      </c>
      <c r="C507" s="59" t="s">
        <v>12</v>
      </c>
      <c r="D507" s="55" t="s">
        <v>283</v>
      </c>
      <c r="E507" s="55">
        <v>100</v>
      </c>
      <c r="F507" s="56">
        <f aca="true" t="shared" si="220" ref="F507:O507">F508</f>
        <v>0</v>
      </c>
      <c r="G507" s="56">
        <f t="shared" si="220"/>
        <v>0</v>
      </c>
      <c r="H507" s="56">
        <f t="shared" si="220"/>
        <v>0</v>
      </c>
      <c r="I507" s="56">
        <f t="shared" si="220"/>
        <v>0</v>
      </c>
      <c r="J507" s="56">
        <f t="shared" si="220"/>
        <v>0</v>
      </c>
      <c r="K507" s="56">
        <f t="shared" si="220"/>
        <v>0</v>
      </c>
      <c r="L507" s="56">
        <f t="shared" si="220"/>
        <v>0</v>
      </c>
      <c r="M507" s="56">
        <f t="shared" si="220"/>
        <v>0</v>
      </c>
      <c r="N507" s="56">
        <f t="shared" si="220"/>
        <v>0</v>
      </c>
      <c r="O507" s="56">
        <f t="shared" si="220"/>
        <v>0</v>
      </c>
      <c r="P507" s="338" t="e">
        <f t="shared" si="199"/>
        <v>#DIV/0!</v>
      </c>
    </row>
    <row r="508" spans="1:16" s="204" customFormat="1" ht="15" customHeight="1" hidden="1">
      <c r="A508" s="58" t="s">
        <v>166</v>
      </c>
      <c r="B508" s="123" t="s">
        <v>19</v>
      </c>
      <c r="C508" s="59" t="s">
        <v>12</v>
      </c>
      <c r="D508" s="55" t="s">
        <v>283</v>
      </c>
      <c r="E508" s="55">
        <v>110</v>
      </c>
      <c r="F508" s="56">
        <f aca="true" t="shared" si="221" ref="F508:L508">F509+F510</f>
        <v>0</v>
      </c>
      <c r="G508" s="56">
        <f t="shared" si="221"/>
        <v>0</v>
      </c>
      <c r="H508" s="56">
        <f t="shared" si="221"/>
        <v>0</v>
      </c>
      <c r="I508" s="56">
        <f t="shared" si="221"/>
        <v>0</v>
      </c>
      <c r="J508" s="56">
        <f t="shared" si="221"/>
        <v>0</v>
      </c>
      <c r="K508" s="56">
        <f t="shared" si="221"/>
        <v>0</v>
      </c>
      <c r="L508" s="56">
        <f t="shared" si="221"/>
        <v>0</v>
      </c>
      <c r="M508" s="56">
        <f>M509+M510</f>
        <v>0</v>
      </c>
      <c r="N508" s="56">
        <f>N509+N510</f>
        <v>0</v>
      </c>
      <c r="O508" s="56">
        <f>O509+O510</f>
        <v>0</v>
      </c>
      <c r="P508" s="338" t="e">
        <f t="shared" si="199"/>
        <v>#DIV/0!</v>
      </c>
    </row>
    <row r="509" spans="1:16" s="204" customFormat="1" ht="13.5" customHeight="1" hidden="1">
      <c r="A509" s="58" t="s">
        <v>127</v>
      </c>
      <c r="B509" s="123" t="s">
        <v>19</v>
      </c>
      <c r="C509" s="59" t="s">
        <v>12</v>
      </c>
      <c r="D509" s="55" t="s">
        <v>283</v>
      </c>
      <c r="E509" s="55">
        <v>111</v>
      </c>
      <c r="F509" s="56">
        <f>'Пр 3 ведом'!G55</f>
        <v>0</v>
      </c>
      <c r="G509" s="56">
        <f>'Пр 3 ведом'!H55</f>
        <v>0</v>
      </c>
      <c r="H509" s="56">
        <f>'Пр 3 ведом'!I55</f>
        <v>0</v>
      </c>
      <c r="I509" s="56">
        <f>'Пр 3 ведом'!J55</f>
        <v>0</v>
      </c>
      <c r="J509" s="56">
        <f>'Пр 3 ведом'!K55</f>
        <v>0</v>
      </c>
      <c r="K509" s="56">
        <f>'Пр 3 ведом'!L55</f>
        <v>0</v>
      </c>
      <c r="L509" s="56">
        <f>'Пр 3 ведом'!M55</f>
        <v>0</v>
      </c>
      <c r="M509" s="56">
        <f>'Пр 3 ведом'!N55</f>
        <v>0</v>
      </c>
      <c r="N509" s="56">
        <f>'Пр 3 ведом'!O55</f>
        <v>0</v>
      </c>
      <c r="O509" s="56">
        <f>'Пр 3 ведом'!P55</f>
        <v>0</v>
      </c>
      <c r="P509" s="338" t="e">
        <f t="shared" si="199"/>
        <v>#DIV/0!</v>
      </c>
    </row>
    <row r="510" spans="1:16" s="204" customFormat="1" ht="23.25" customHeight="1" hidden="1">
      <c r="A510" s="128" t="s">
        <v>570</v>
      </c>
      <c r="B510" s="123" t="s">
        <v>19</v>
      </c>
      <c r="C510" s="59" t="s">
        <v>12</v>
      </c>
      <c r="D510" s="55" t="s">
        <v>283</v>
      </c>
      <c r="E510" s="55">
        <v>112</v>
      </c>
      <c r="F510" s="56">
        <f>'Пр 3 ведом'!G56</f>
        <v>0</v>
      </c>
      <c r="G510" s="56">
        <f>'Пр 3 ведом'!H56</f>
        <v>0</v>
      </c>
      <c r="H510" s="56">
        <f>'Пр 3 ведом'!I56</f>
        <v>0</v>
      </c>
      <c r="I510" s="56">
        <f>'Пр 3 ведом'!J56</f>
        <v>0</v>
      </c>
      <c r="J510" s="56">
        <f>'Пр 3 ведом'!K56</f>
        <v>0</v>
      </c>
      <c r="K510" s="56">
        <f>'Пр 3 ведом'!L56</f>
        <v>0</v>
      </c>
      <c r="L510" s="56">
        <f>'Пр 3 ведом'!M56</f>
        <v>0</v>
      </c>
      <c r="M510" s="56">
        <f>'Пр 3 ведом'!N56</f>
        <v>0</v>
      </c>
      <c r="N510" s="56">
        <f>'Пр 3 ведом'!O56</f>
        <v>0</v>
      </c>
      <c r="O510" s="56">
        <f>'Пр 3 ведом'!P56</f>
        <v>0</v>
      </c>
      <c r="P510" s="338" t="e">
        <f t="shared" si="199"/>
        <v>#DIV/0!</v>
      </c>
    </row>
    <row r="511" spans="1:16" s="204" customFormat="1" ht="24.75" customHeight="1">
      <c r="A511" s="58" t="s">
        <v>418</v>
      </c>
      <c r="B511" s="123" t="s">
        <v>19</v>
      </c>
      <c r="C511" s="59" t="s">
        <v>12</v>
      </c>
      <c r="D511" s="55" t="s">
        <v>283</v>
      </c>
      <c r="E511" s="55" t="s">
        <v>131</v>
      </c>
      <c r="F511" s="56">
        <f aca="true" t="shared" si="222" ref="F511:O511">F512</f>
        <v>187</v>
      </c>
      <c r="G511" s="56">
        <f t="shared" si="222"/>
        <v>0</v>
      </c>
      <c r="H511" s="56">
        <f t="shared" si="222"/>
        <v>187</v>
      </c>
      <c r="I511" s="56">
        <f t="shared" si="222"/>
        <v>0</v>
      </c>
      <c r="J511" s="56">
        <f t="shared" si="222"/>
        <v>187</v>
      </c>
      <c r="K511" s="56">
        <f t="shared" si="222"/>
        <v>0</v>
      </c>
      <c r="L511" s="56">
        <f t="shared" si="222"/>
        <v>187</v>
      </c>
      <c r="M511" s="56">
        <f t="shared" si="222"/>
        <v>-4</v>
      </c>
      <c r="N511" s="56">
        <f t="shared" si="222"/>
        <v>183</v>
      </c>
      <c r="O511" s="56">
        <f t="shared" si="222"/>
        <v>183</v>
      </c>
      <c r="P511" s="338">
        <f t="shared" si="199"/>
        <v>1</v>
      </c>
    </row>
    <row r="512" spans="1:16" s="204" customFormat="1" ht="21.75" customHeight="1">
      <c r="A512" s="128" t="s">
        <v>572</v>
      </c>
      <c r="B512" s="123" t="s">
        <v>19</v>
      </c>
      <c r="C512" s="59" t="s">
        <v>12</v>
      </c>
      <c r="D512" s="55" t="s">
        <v>283</v>
      </c>
      <c r="E512" s="55" t="s">
        <v>133</v>
      </c>
      <c r="F512" s="56">
        <f aca="true" t="shared" si="223" ref="F512:L512">F514+F513</f>
        <v>187</v>
      </c>
      <c r="G512" s="56">
        <f t="shared" si="223"/>
        <v>0</v>
      </c>
      <c r="H512" s="56">
        <f t="shared" si="223"/>
        <v>187</v>
      </c>
      <c r="I512" s="56">
        <f t="shared" si="223"/>
        <v>0</v>
      </c>
      <c r="J512" s="56">
        <f t="shared" si="223"/>
        <v>187</v>
      </c>
      <c r="K512" s="56">
        <f t="shared" si="223"/>
        <v>0</v>
      </c>
      <c r="L512" s="56">
        <f t="shared" si="223"/>
        <v>187</v>
      </c>
      <c r="M512" s="56">
        <f>M514+M513</f>
        <v>-4</v>
      </c>
      <c r="N512" s="56">
        <f>N514+N513</f>
        <v>183</v>
      </c>
      <c r="O512" s="56">
        <f>O514+O513</f>
        <v>183</v>
      </c>
      <c r="P512" s="338">
        <f t="shared" si="199"/>
        <v>1</v>
      </c>
    </row>
    <row r="513" spans="1:16" s="204" customFormat="1" ht="22.5" customHeight="1" hidden="1">
      <c r="A513" s="128" t="s">
        <v>587</v>
      </c>
      <c r="B513" s="59" t="s">
        <v>19</v>
      </c>
      <c r="C513" s="59" t="s">
        <v>12</v>
      </c>
      <c r="D513" s="55" t="s">
        <v>283</v>
      </c>
      <c r="E513" s="55">
        <v>242</v>
      </c>
      <c r="F513" s="56">
        <f>'Пр 3 ведом'!G59</f>
        <v>0</v>
      </c>
      <c r="G513" s="56">
        <f>'Пр 3 ведом'!H59</f>
        <v>30</v>
      </c>
      <c r="H513" s="56">
        <f>'Пр 3 ведом'!I59</f>
        <v>30</v>
      </c>
      <c r="I513" s="56">
        <f>'Пр 3 ведом'!J59</f>
        <v>0</v>
      </c>
      <c r="J513" s="56">
        <f>'Пр 3 ведом'!K59</f>
        <v>30</v>
      </c>
      <c r="K513" s="56">
        <f>'Пр 3 ведом'!L59</f>
        <v>0</v>
      </c>
      <c r="L513" s="56">
        <f>'Пр 3 ведом'!M59</f>
        <v>30</v>
      </c>
      <c r="M513" s="56">
        <f>'Пр 3 ведом'!N59</f>
        <v>-30</v>
      </c>
      <c r="N513" s="56">
        <f>'Пр 3 ведом'!O59</f>
        <v>0</v>
      </c>
      <c r="O513" s="56">
        <f>'Пр 3 ведом'!P59</f>
        <v>0</v>
      </c>
      <c r="P513" s="338" t="e">
        <f t="shared" si="199"/>
        <v>#DIV/0!</v>
      </c>
    </row>
    <row r="514" spans="1:16" s="204" customFormat="1" ht="20.25" customHeight="1">
      <c r="A514" s="128" t="s">
        <v>573</v>
      </c>
      <c r="B514" s="123" t="s">
        <v>19</v>
      </c>
      <c r="C514" s="59" t="s">
        <v>12</v>
      </c>
      <c r="D514" s="55" t="s">
        <v>283</v>
      </c>
      <c r="E514" s="55" t="s">
        <v>135</v>
      </c>
      <c r="F514" s="56">
        <f>'Пр 3 ведом'!G60</f>
        <v>187</v>
      </c>
      <c r="G514" s="56">
        <f>'Пр 3 ведом'!H60</f>
        <v>-30</v>
      </c>
      <c r="H514" s="56">
        <f>'Пр 3 ведом'!I60</f>
        <v>157</v>
      </c>
      <c r="I514" s="56">
        <f>'Пр 3 ведом'!J60</f>
        <v>0</v>
      </c>
      <c r="J514" s="56">
        <f>'Пр 3 ведом'!K60</f>
        <v>157</v>
      </c>
      <c r="K514" s="56">
        <f>'Пр 3 ведом'!L60</f>
        <v>0</v>
      </c>
      <c r="L514" s="56">
        <f>'Пр 3 ведом'!M60</f>
        <v>157</v>
      </c>
      <c r="M514" s="56">
        <f>'Пр 3 ведом'!N60</f>
        <v>26</v>
      </c>
      <c r="N514" s="56">
        <f>'Пр 3 ведом'!O60</f>
        <v>183</v>
      </c>
      <c r="O514" s="56">
        <f>'Пр 3 ведом'!P60</f>
        <v>183</v>
      </c>
      <c r="P514" s="338">
        <f t="shared" si="199"/>
        <v>1</v>
      </c>
    </row>
    <row r="515" spans="1:16" s="204" customFormat="1" ht="20.25" customHeight="1">
      <c r="A515" s="128" t="s">
        <v>619</v>
      </c>
      <c r="B515" s="319" t="s">
        <v>19</v>
      </c>
      <c r="C515" s="319" t="s">
        <v>12</v>
      </c>
      <c r="D515" s="171" t="s">
        <v>618</v>
      </c>
      <c r="E515" s="171"/>
      <c r="F515" s="56"/>
      <c r="G515" s="56"/>
      <c r="H515" s="56"/>
      <c r="I515" s="56"/>
      <c r="J515" s="56"/>
      <c r="K515" s="56"/>
      <c r="L515" s="56">
        <f>'Пр 3 ведом'!M61</f>
        <v>0</v>
      </c>
      <c r="M515" s="56">
        <f>'Пр 3 ведом'!N61</f>
        <v>119.6</v>
      </c>
      <c r="N515" s="56">
        <f>'Пр 3 ведом'!O61</f>
        <v>119.6</v>
      </c>
      <c r="O515" s="56">
        <f>'Пр 3 ведом'!P61</f>
        <v>119.6</v>
      </c>
      <c r="P515" s="338">
        <f t="shared" si="199"/>
        <v>1</v>
      </c>
    </row>
    <row r="516" spans="1:16" s="204" customFormat="1" ht="20.25" customHeight="1">
      <c r="A516" s="128" t="s">
        <v>619</v>
      </c>
      <c r="B516" s="319" t="s">
        <v>19</v>
      </c>
      <c r="C516" s="319" t="s">
        <v>12</v>
      </c>
      <c r="D516" s="171" t="s">
        <v>617</v>
      </c>
      <c r="E516" s="171"/>
      <c r="F516" s="56"/>
      <c r="G516" s="56"/>
      <c r="H516" s="56"/>
      <c r="I516" s="56"/>
      <c r="J516" s="56"/>
      <c r="K516" s="56"/>
      <c r="L516" s="56">
        <f>'Пр 3 ведом'!M62</f>
        <v>0</v>
      </c>
      <c r="M516" s="56">
        <f>'Пр 3 ведом'!N62</f>
        <v>119.6</v>
      </c>
      <c r="N516" s="56">
        <f>'Пр 3 ведом'!O62</f>
        <v>119.6</v>
      </c>
      <c r="O516" s="56">
        <f>'Пр 3 ведом'!P62</f>
        <v>119.6</v>
      </c>
      <c r="P516" s="338">
        <f t="shared" si="199"/>
        <v>1</v>
      </c>
    </row>
    <row r="517" spans="1:16" s="204" customFormat="1" ht="20.25" customHeight="1">
      <c r="A517" s="58" t="s">
        <v>166</v>
      </c>
      <c r="B517" s="319" t="s">
        <v>19</v>
      </c>
      <c r="C517" s="319" t="s">
        <v>12</v>
      </c>
      <c r="D517" s="171" t="s">
        <v>617</v>
      </c>
      <c r="E517" s="171">
        <v>100</v>
      </c>
      <c r="F517" s="56"/>
      <c r="G517" s="56"/>
      <c r="H517" s="56"/>
      <c r="I517" s="56"/>
      <c r="J517" s="56"/>
      <c r="K517" s="56"/>
      <c r="L517" s="56">
        <f>'Пр 3 ведом'!M63</f>
        <v>0</v>
      </c>
      <c r="M517" s="56">
        <f>'Пр 3 ведом'!N63</f>
        <v>10</v>
      </c>
      <c r="N517" s="56">
        <f>'Пр 3 ведом'!O63</f>
        <v>10</v>
      </c>
      <c r="O517" s="56">
        <f>'Пр 3 ведом'!P63</f>
        <v>10</v>
      </c>
      <c r="P517" s="338">
        <f t="shared" si="199"/>
        <v>1</v>
      </c>
    </row>
    <row r="518" spans="1:16" s="204" customFormat="1" ht="20.25" customHeight="1">
      <c r="A518" s="58" t="s">
        <v>127</v>
      </c>
      <c r="B518" s="319" t="s">
        <v>19</v>
      </c>
      <c r="C518" s="319" t="s">
        <v>12</v>
      </c>
      <c r="D518" s="171" t="s">
        <v>617</v>
      </c>
      <c r="E518" s="171">
        <v>110</v>
      </c>
      <c r="F518" s="56"/>
      <c r="G518" s="56"/>
      <c r="H518" s="56"/>
      <c r="I518" s="56"/>
      <c r="J518" s="56"/>
      <c r="K518" s="56"/>
      <c r="L518" s="56">
        <f>'Пр 3 ведом'!M64</f>
        <v>0</v>
      </c>
      <c r="M518" s="56">
        <f>'Пр 3 ведом'!N64</f>
        <v>10</v>
      </c>
      <c r="N518" s="56">
        <f>'Пр 3 ведом'!O64</f>
        <v>10</v>
      </c>
      <c r="O518" s="56">
        <f>'Пр 3 ведом'!P64</f>
        <v>10</v>
      </c>
      <c r="P518" s="338">
        <f t="shared" si="199"/>
        <v>1</v>
      </c>
    </row>
    <row r="519" spans="1:16" s="204" customFormat="1" ht="20.25" customHeight="1">
      <c r="A519" s="128" t="s">
        <v>570</v>
      </c>
      <c r="B519" s="319" t="s">
        <v>19</v>
      </c>
      <c r="C519" s="319" t="s">
        <v>12</v>
      </c>
      <c r="D519" s="171" t="s">
        <v>617</v>
      </c>
      <c r="E519" s="171">
        <v>112</v>
      </c>
      <c r="F519" s="56"/>
      <c r="G519" s="56"/>
      <c r="H519" s="56"/>
      <c r="I519" s="56"/>
      <c r="J519" s="56"/>
      <c r="K519" s="56"/>
      <c r="L519" s="56">
        <f>'Пр 3 ведом'!M65</f>
        <v>0</v>
      </c>
      <c r="M519" s="56">
        <f>'Пр 3 ведом'!N65</f>
        <v>10</v>
      </c>
      <c r="N519" s="56">
        <f>'Пр 3 ведом'!O65</f>
        <v>10</v>
      </c>
      <c r="O519" s="56">
        <f>'Пр 3 ведом'!P65</f>
        <v>10</v>
      </c>
      <c r="P519" s="338">
        <f t="shared" si="199"/>
        <v>1</v>
      </c>
    </row>
    <row r="520" spans="1:16" s="204" customFormat="1" ht="20.25" customHeight="1">
      <c r="A520" s="128" t="s">
        <v>578</v>
      </c>
      <c r="B520" s="319" t="s">
        <v>19</v>
      </c>
      <c r="C520" s="319" t="s">
        <v>12</v>
      </c>
      <c r="D520" s="171" t="s">
        <v>617</v>
      </c>
      <c r="E520" s="171">
        <v>600</v>
      </c>
      <c r="F520" s="56"/>
      <c r="G520" s="56"/>
      <c r="H520" s="56"/>
      <c r="I520" s="56"/>
      <c r="J520" s="56"/>
      <c r="K520" s="56"/>
      <c r="L520" s="56">
        <f aca="true" t="shared" si="224" ref="L520:O521">L521</f>
        <v>0</v>
      </c>
      <c r="M520" s="56">
        <f t="shared" si="224"/>
        <v>109.6</v>
      </c>
      <c r="N520" s="56">
        <f t="shared" si="224"/>
        <v>109.6</v>
      </c>
      <c r="O520" s="56">
        <f t="shared" si="224"/>
        <v>109.6</v>
      </c>
      <c r="P520" s="338">
        <f t="shared" si="199"/>
        <v>1</v>
      </c>
    </row>
    <row r="521" spans="1:16" s="204" customFormat="1" ht="20.25" customHeight="1">
      <c r="A521" s="58" t="s">
        <v>119</v>
      </c>
      <c r="B521" s="319" t="s">
        <v>19</v>
      </c>
      <c r="C521" s="319" t="s">
        <v>12</v>
      </c>
      <c r="D521" s="171" t="s">
        <v>617</v>
      </c>
      <c r="E521" s="171">
        <v>610</v>
      </c>
      <c r="F521" s="56"/>
      <c r="G521" s="56"/>
      <c r="H521" s="56"/>
      <c r="I521" s="56"/>
      <c r="J521" s="56"/>
      <c r="K521" s="56"/>
      <c r="L521" s="56">
        <f t="shared" si="224"/>
        <v>0</v>
      </c>
      <c r="M521" s="56">
        <f t="shared" si="224"/>
        <v>109.6</v>
      </c>
      <c r="N521" s="56">
        <f t="shared" si="224"/>
        <v>109.6</v>
      </c>
      <c r="O521" s="56">
        <f t="shared" si="224"/>
        <v>109.6</v>
      </c>
      <c r="P521" s="338">
        <f t="shared" si="199"/>
        <v>1</v>
      </c>
    </row>
    <row r="522" spans="1:16" s="204" customFormat="1" ht="20.25" customHeight="1">
      <c r="A522" s="58" t="s">
        <v>121</v>
      </c>
      <c r="B522" s="319" t="s">
        <v>19</v>
      </c>
      <c r="C522" s="319" t="s">
        <v>12</v>
      </c>
      <c r="D522" s="171" t="s">
        <v>617</v>
      </c>
      <c r="E522" s="171">
        <v>611</v>
      </c>
      <c r="F522" s="56"/>
      <c r="G522" s="56"/>
      <c r="H522" s="56"/>
      <c r="I522" s="56"/>
      <c r="J522" s="56"/>
      <c r="K522" s="56"/>
      <c r="L522" s="56">
        <f>'Пр 3 ведом'!M68</f>
        <v>0</v>
      </c>
      <c r="M522" s="56">
        <f>'Пр 3 ведом'!N68</f>
        <v>109.6</v>
      </c>
      <c r="N522" s="56">
        <f>'Пр 3 ведом'!O68</f>
        <v>109.6</v>
      </c>
      <c r="O522" s="56">
        <f>'Пр 3 ведом'!P68</f>
        <v>109.6</v>
      </c>
      <c r="P522" s="338">
        <f t="shared" si="199"/>
        <v>1</v>
      </c>
    </row>
    <row r="523" spans="1:16" s="204" customFormat="1" ht="12.75" customHeight="1">
      <c r="A523" s="114" t="s">
        <v>50</v>
      </c>
      <c r="B523" s="310" t="s">
        <v>19</v>
      </c>
      <c r="C523" s="87" t="s">
        <v>15</v>
      </c>
      <c r="D523" s="55"/>
      <c r="E523" s="55"/>
      <c r="F523" s="56">
        <f aca="true" t="shared" si="225" ref="F523:L523">F534+F524+F529</f>
        <v>7966.900000000001</v>
      </c>
      <c r="G523" s="56">
        <f t="shared" si="225"/>
        <v>70.00000000000001</v>
      </c>
      <c r="H523" s="56">
        <f t="shared" si="225"/>
        <v>8036.900000000001</v>
      </c>
      <c r="I523" s="56">
        <f t="shared" si="225"/>
        <v>0</v>
      </c>
      <c r="J523" s="56">
        <f t="shared" si="225"/>
        <v>8036.900000000001</v>
      </c>
      <c r="K523" s="56">
        <f t="shared" si="225"/>
        <v>0</v>
      </c>
      <c r="L523" s="56">
        <f t="shared" si="225"/>
        <v>8036.900000000001</v>
      </c>
      <c r="M523" s="56">
        <f>M534+M524+M529</f>
        <v>811.7</v>
      </c>
      <c r="N523" s="56">
        <f>N534+N524+N529</f>
        <v>8848.6</v>
      </c>
      <c r="O523" s="56">
        <f>O534+O524+O529</f>
        <v>8741</v>
      </c>
      <c r="P523" s="338">
        <f t="shared" si="199"/>
        <v>0.9878398842754785</v>
      </c>
    </row>
    <row r="524" spans="1:16" s="204" customFormat="1" ht="23.25" customHeight="1">
      <c r="A524" s="114" t="s">
        <v>454</v>
      </c>
      <c r="B524" s="310" t="s">
        <v>19</v>
      </c>
      <c r="C524" s="87" t="s">
        <v>15</v>
      </c>
      <c r="D524" s="55" t="s">
        <v>455</v>
      </c>
      <c r="E524" s="55"/>
      <c r="F524" s="56">
        <f>F525</f>
        <v>100</v>
      </c>
      <c r="G524" s="56">
        <f aca="true" t="shared" si="226" ref="G524:O527">G525</f>
        <v>-1.3</v>
      </c>
      <c r="H524" s="56">
        <f t="shared" si="226"/>
        <v>98.7</v>
      </c>
      <c r="I524" s="56">
        <f t="shared" si="226"/>
        <v>0</v>
      </c>
      <c r="J524" s="56">
        <f t="shared" si="226"/>
        <v>98.7</v>
      </c>
      <c r="K524" s="56">
        <f t="shared" si="226"/>
        <v>0</v>
      </c>
      <c r="L524" s="56">
        <f t="shared" si="226"/>
        <v>98.7</v>
      </c>
      <c r="M524" s="56">
        <f t="shared" si="226"/>
        <v>0</v>
      </c>
      <c r="N524" s="56">
        <f t="shared" si="226"/>
        <v>98.7</v>
      </c>
      <c r="O524" s="56">
        <f t="shared" si="226"/>
        <v>98.7</v>
      </c>
      <c r="P524" s="338">
        <f t="shared" si="199"/>
        <v>1</v>
      </c>
    </row>
    <row r="525" spans="1:16" s="204" customFormat="1" ht="32.25" customHeight="1">
      <c r="A525" s="58" t="s">
        <v>456</v>
      </c>
      <c r="B525" s="123" t="s">
        <v>19</v>
      </c>
      <c r="C525" s="59" t="s">
        <v>15</v>
      </c>
      <c r="D525" s="55" t="s">
        <v>453</v>
      </c>
      <c r="E525" s="55"/>
      <c r="F525" s="56">
        <f>F526</f>
        <v>100</v>
      </c>
      <c r="G525" s="56">
        <f t="shared" si="226"/>
        <v>-1.3</v>
      </c>
      <c r="H525" s="56">
        <f t="shared" si="226"/>
        <v>98.7</v>
      </c>
      <c r="I525" s="56">
        <f t="shared" si="226"/>
        <v>0</v>
      </c>
      <c r="J525" s="56">
        <f t="shared" si="226"/>
        <v>98.7</v>
      </c>
      <c r="K525" s="56">
        <f t="shared" si="226"/>
        <v>0</v>
      </c>
      <c r="L525" s="56">
        <f t="shared" si="226"/>
        <v>98.7</v>
      </c>
      <c r="M525" s="56">
        <f t="shared" si="226"/>
        <v>0</v>
      </c>
      <c r="N525" s="56">
        <f t="shared" si="226"/>
        <v>98.7</v>
      </c>
      <c r="O525" s="56">
        <f t="shared" si="226"/>
        <v>98.7</v>
      </c>
      <c r="P525" s="338">
        <f t="shared" si="199"/>
        <v>1</v>
      </c>
    </row>
    <row r="526" spans="1:16" s="204" customFormat="1" ht="24" customHeight="1">
      <c r="A526" s="58" t="s">
        <v>418</v>
      </c>
      <c r="B526" s="123" t="s">
        <v>19</v>
      </c>
      <c r="C526" s="59" t="s">
        <v>15</v>
      </c>
      <c r="D526" s="55" t="s">
        <v>453</v>
      </c>
      <c r="E526" s="55" t="s">
        <v>131</v>
      </c>
      <c r="F526" s="56">
        <f>F527</f>
        <v>100</v>
      </c>
      <c r="G526" s="56">
        <f t="shared" si="226"/>
        <v>-1.3</v>
      </c>
      <c r="H526" s="56">
        <f t="shared" si="226"/>
        <v>98.7</v>
      </c>
      <c r="I526" s="56">
        <f t="shared" si="226"/>
        <v>0</v>
      </c>
      <c r="J526" s="56">
        <f t="shared" si="226"/>
        <v>98.7</v>
      </c>
      <c r="K526" s="56">
        <f t="shared" si="226"/>
        <v>0</v>
      </c>
      <c r="L526" s="56">
        <f t="shared" si="226"/>
        <v>98.7</v>
      </c>
      <c r="M526" s="56">
        <f t="shared" si="226"/>
        <v>0</v>
      </c>
      <c r="N526" s="56">
        <f t="shared" si="226"/>
        <v>98.7</v>
      </c>
      <c r="O526" s="56">
        <f t="shared" si="226"/>
        <v>98.7</v>
      </c>
      <c r="P526" s="338">
        <f t="shared" si="199"/>
        <v>1</v>
      </c>
    </row>
    <row r="527" spans="1:16" s="204" customFormat="1" ht="23.25" customHeight="1">
      <c r="A527" s="128" t="s">
        <v>572</v>
      </c>
      <c r="B527" s="123" t="s">
        <v>19</v>
      </c>
      <c r="C527" s="59" t="s">
        <v>15</v>
      </c>
      <c r="D527" s="55" t="s">
        <v>453</v>
      </c>
      <c r="E527" s="55" t="s">
        <v>133</v>
      </c>
      <c r="F527" s="56">
        <f>F528</f>
        <v>100</v>
      </c>
      <c r="G527" s="56">
        <f t="shared" si="226"/>
        <v>-1.3</v>
      </c>
      <c r="H527" s="56">
        <f t="shared" si="226"/>
        <v>98.7</v>
      </c>
      <c r="I527" s="56">
        <f t="shared" si="226"/>
        <v>0</v>
      </c>
      <c r="J527" s="56">
        <f t="shared" si="226"/>
        <v>98.7</v>
      </c>
      <c r="K527" s="56">
        <f t="shared" si="226"/>
        <v>0</v>
      </c>
      <c r="L527" s="56">
        <f t="shared" si="226"/>
        <v>98.7</v>
      </c>
      <c r="M527" s="56">
        <f t="shared" si="226"/>
        <v>0</v>
      </c>
      <c r="N527" s="56">
        <f t="shared" si="226"/>
        <v>98.7</v>
      </c>
      <c r="O527" s="56">
        <f t="shared" si="226"/>
        <v>98.7</v>
      </c>
      <c r="P527" s="338">
        <f aca="true" t="shared" si="227" ref="P527:P590">O527/N527*100%</f>
        <v>1</v>
      </c>
    </row>
    <row r="528" spans="1:16" s="204" customFormat="1" ht="24" customHeight="1">
      <c r="A528" s="128" t="s">
        <v>573</v>
      </c>
      <c r="B528" s="123" t="s">
        <v>19</v>
      </c>
      <c r="C528" s="59" t="s">
        <v>15</v>
      </c>
      <c r="D528" s="55" t="s">
        <v>453</v>
      </c>
      <c r="E528" s="55" t="s">
        <v>135</v>
      </c>
      <c r="F528" s="56">
        <f>'Пр 3 ведом'!G74</f>
        <v>100</v>
      </c>
      <c r="G528" s="56">
        <f>'Пр 3 ведом'!H74</f>
        <v>-1.3</v>
      </c>
      <c r="H528" s="56">
        <f>'Пр 3 ведом'!I74</f>
        <v>98.7</v>
      </c>
      <c r="I528" s="56">
        <f>'Пр 3 ведом'!J74</f>
        <v>0</v>
      </c>
      <c r="J528" s="56">
        <f>'Пр 3 ведом'!K74</f>
        <v>98.7</v>
      </c>
      <c r="K528" s="56">
        <f>'Пр 3 ведом'!L74</f>
        <v>0</v>
      </c>
      <c r="L528" s="56">
        <f>'Пр 3 ведом'!M74</f>
        <v>98.7</v>
      </c>
      <c r="M528" s="56">
        <f>'Пр 3 ведом'!N74</f>
        <v>0</v>
      </c>
      <c r="N528" s="56">
        <f>'Пр 3 ведом'!O74</f>
        <v>98.7</v>
      </c>
      <c r="O528" s="56">
        <f>'Пр 3 ведом'!P74</f>
        <v>98.7</v>
      </c>
      <c r="P528" s="338">
        <f t="shared" si="227"/>
        <v>1</v>
      </c>
    </row>
    <row r="529" spans="1:16" s="204" customFormat="1" ht="16.5" customHeight="1">
      <c r="A529" s="169" t="s">
        <v>521</v>
      </c>
      <c r="B529" s="123" t="s">
        <v>19</v>
      </c>
      <c r="C529" s="59" t="s">
        <v>15</v>
      </c>
      <c r="D529" s="55" t="s">
        <v>522</v>
      </c>
      <c r="E529" s="55"/>
      <c r="F529" s="56">
        <f>F530</f>
        <v>50</v>
      </c>
      <c r="G529" s="56">
        <f aca="true" t="shared" si="228" ref="G529:O532">G530</f>
        <v>0</v>
      </c>
      <c r="H529" s="56">
        <f t="shared" si="228"/>
        <v>50</v>
      </c>
      <c r="I529" s="56">
        <f t="shared" si="228"/>
        <v>0</v>
      </c>
      <c r="J529" s="56">
        <f t="shared" si="228"/>
        <v>50</v>
      </c>
      <c r="K529" s="56">
        <f t="shared" si="228"/>
        <v>0</v>
      </c>
      <c r="L529" s="56">
        <f t="shared" si="228"/>
        <v>50</v>
      </c>
      <c r="M529" s="56">
        <f t="shared" si="228"/>
        <v>0</v>
      </c>
      <c r="N529" s="56">
        <f t="shared" si="228"/>
        <v>50</v>
      </c>
      <c r="O529" s="56">
        <f t="shared" si="228"/>
        <v>50</v>
      </c>
      <c r="P529" s="338">
        <f t="shared" si="227"/>
        <v>1</v>
      </c>
    </row>
    <row r="530" spans="1:16" s="204" customFormat="1" ht="22.5" customHeight="1">
      <c r="A530" s="329" t="s">
        <v>630</v>
      </c>
      <c r="B530" s="123" t="s">
        <v>19</v>
      </c>
      <c r="C530" s="59" t="s">
        <v>15</v>
      </c>
      <c r="D530" s="55" t="s">
        <v>520</v>
      </c>
      <c r="E530" s="55"/>
      <c r="F530" s="56">
        <f>F531</f>
        <v>50</v>
      </c>
      <c r="G530" s="56">
        <f t="shared" si="228"/>
        <v>0</v>
      </c>
      <c r="H530" s="56">
        <f t="shared" si="228"/>
        <v>50</v>
      </c>
      <c r="I530" s="56">
        <f t="shared" si="228"/>
        <v>0</v>
      </c>
      <c r="J530" s="56">
        <f t="shared" si="228"/>
        <v>50</v>
      </c>
      <c r="K530" s="56">
        <f t="shared" si="228"/>
        <v>0</v>
      </c>
      <c r="L530" s="56">
        <f t="shared" si="228"/>
        <v>50</v>
      </c>
      <c r="M530" s="56">
        <f t="shared" si="228"/>
        <v>0</v>
      </c>
      <c r="N530" s="56">
        <f t="shared" si="228"/>
        <v>50</v>
      </c>
      <c r="O530" s="56">
        <f t="shared" si="228"/>
        <v>50</v>
      </c>
      <c r="P530" s="338">
        <f t="shared" si="227"/>
        <v>1</v>
      </c>
    </row>
    <row r="531" spans="1:16" s="204" customFormat="1" ht="21" customHeight="1">
      <c r="A531" s="58" t="s">
        <v>418</v>
      </c>
      <c r="B531" s="123" t="s">
        <v>19</v>
      </c>
      <c r="C531" s="59" t="s">
        <v>15</v>
      </c>
      <c r="D531" s="55" t="s">
        <v>520</v>
      </c>
      <c r="E531" s="55" t="s">
        <v>131</v>
      </c>
      <c r="F531" s="56">
        <f>F532</f>
        <v>50</v>
      </c>
      <c r="G531" s="56">
        <f t="shared" si="228"/>
        <v>0</v>
      </c>
      <c r="H531" s="56">
        <f t="shared" si="228"/>
        <v>50</v>
      </c>
      <c r="I531" s="56">
        <f t="shared" si="228"/>
        <v>0</v>
      </c>
      <c r="J531" s="56">
        <f t="shared" si="228"/>
        <v>50</v>
      </c>
      <c r="K531" s="56">
        <f t="shared" si="228"/>
        <v>0</v>
      </c>
      <c r="L531" s="56">
        <f t="shared" si="228"/>
        <v>50</v>
      </c>
      <c r="M531" s="56">
        <f t="shared" si="228"/>
        <v>0</v>
      </c>
      <c r="N531" s="56">
        <f t="shared" si="228"/>
        <v>50</v>
      </c>
      <c r="O531" s="56">
        <f t="shared" si="228"/>
        <v>50</v>
      </c>
      <c r="P531" s="338">
        <f t="shared" si="227"/>
        <v>1</v>
      </c>
    </row>
    <row r="532" spans="1:16" s="204" customFormat="1" ht="21" customHeight="1">
      <c r="A532" s="128" t="s">
        <v>572</v>
      </c>
      <c r="B532" s="123" t="s">
        <v>19</v>
      </c>
      <c r="C532" s="59" t="s">
        <v>15</v>
      </c>
      <c r="D532" s="55" t="s">
        <v>520</v>
      </c>
      <c r="E532" s="55" t="s">
        <v>133</v>
      </c>
      <c r="F532" s="56">
        <f>F533</f>
        <v>50</v>
      </c>
      <c r="G532" s="56">
        <f t="shared" si="228"/>
        <v>0</v>
      </c>
      <c r="H532" s="56">
        <f t="shared" si="228"/>
        <v>50</v>
      </c>
      <c r="I532" s="56">
        <f t="shared" si="228"/>
        <v>0</v>
      </c>
      <c r="J532" s="56">
        <f t="shared" si="228"/>
        <v>50</v>
      </c>
      <c r="K532" s="56">
        <f t="shared" si="228"/>
        <v>0</v>
      </c>
      <c r="L532" s="56">
        <f t="shared" si="228"/>
        <v>50</v>
      </c>
      <c r="M532" s="56">
        <f t="shared" si="228"/>
        <v>0</v>
      </c>
      <c r="N532" s="56">
        <f t="shared" si="228"/>
        <v>50</v>
      </c>
      <c r="O532" s="56">
        <f t="shared" si="228"/>
        <v>50</v>
      </c>
      <c r="P532" s="338">
        <f t="shared" si="227"/>
        <v>1</v>
      </c>
    </row>
    <row r="533" spans="1:16" s="204" customFormat="1" ht="21" customHeight="1">
      <c r="A533" s="58" t="s">
        <v>134</v>
      </c>
      <c r="B533" s="123" t="s">
        <v>19</v>
      </c>
      <c r="C533" s="59" t="s">
        <v>15</v>
      </c>
      <c r="D533" s="55" t="s">
        <v>520</v>
      </c>
      <c r="E533" s="55" t="s">
        <v>135</v>
      </c>
      <c r="F533" s="56">
        <f>'Пр 3 ведом'!G79</f>
        <v>50</v>
      </c>
      <c r="G533" s="56">
        <f>'Пр 3 ведом'!H79</f>
        <v>0</v>
      </c>
      <c r="H533" s="56">
        <f>'Пр 3 ведом'!I79</f>
        <v>50</v>
      </c>
      <c r="I533" s="56">
        <f>'Пр 3 ведом'!J79</f>
        <v>0</v>
      </c>
      <c r="J533" s="56">
        <f>'Пр 3 ведом'!K79</f>
        <v>50</v>
      </c>
      <c r="K533" s="56">
        <f>'Пр 3 ведом'!L79</f>
        <v>0</v>
      </c>
      <c r="L533" s="56">
        <f>'Пр 3 ведом'!M79</f>
        <v>50</v>
      </c>
      <c r="M533" s="56">
        <f>'Пр 3 ведом'!N79</f>
        <v>0</v>
      </c>
      <c r="N533" s="56">
        <f>'Пр 3 ведом'!O79</f>
        <v>50</v>
      </c>
      <c r="O533" s="56">
        <f>'Пр 3 ведом'!P79</f>
        <v>50</v>
      </c>
      <c r="P533" s="338">
        <f t="shared" si="227"/>
        <v>1</v>
      </c>
    </row>
    <row r="534" spans="1:16" s="204" customFormat="1" ht="24.75" customHeight="1">
      <c r="A534" s="58" t="s">
        <v>232</v>
      </c>
      <c r="B534" s="123" t="s">
        <v>19</v>
      </c>
      <c r="C534" s="59" t="s">
        <v>15</v>
      </c>
      <c r="D534" s="55" t="s">
        <v>248</v>
      </c>
      <c r="E534" s="55"/>
      <c r="F534" s="56">
        <f aca="true" t="shared" si="229" ref="F534:L534">F535+F549</f>
        <v>7816.900000000001</v>
      </c>
      <c r="G534" s="56">
        <f t="shared" si="229"/>
        <v>71.30000000000001</v>
      </c>
      <c r="H534" s="56">
        <f t="shared" si="229"/>
        <v>7888.200000000001</v>
      </c>
      <c r="I534" s="56">
        <f t="shared" si="229"/>
        <v>0</v>
      </c>
      <c r="J534" s="56">
        <f t="shared" si="229"/>
        <v>7888.200000000001</v>
      </c>
      <c r="K534" s="56">
        <f t="shared" si="229"/>
        <v>0</v>
      </c>
      <c r="L534" s="56">
        <f t="shared" si="229"/>
        <v>7888.200000000001</v>
      </c>
      <c r="M534" s="56">
        <f>M535+M549</f>
        <v>811.7</v>
      </c>
      <c r="N534" s="56">
        <f>N535+N549</f>
        <v>8699.9</v>
      </c>
      <c r="O534" s="56">
        <f>O535+O549</f>
        <v>8592.3</v>
      </c>
      <c r="P534" s="338">
        <f t="shared" si="227"/>
        <v>0.9876320417476062</v>
      </c>
    </row>
    <row r="535" spans="1:16" s="204" customFormat="1" ht="27" customHeight="1">
      <c r="A535" s="58" t="s">
        <v>282</v>
      </c>
      <c r="B535" s="200" t="s">
        <v>19</v>
      </c>
      <c r="C535" s="59" t="s">
        <v>15</v>
      </c>
      <c r="D535" s="55" t="s">
        <v>281</v>
      </c>
      <c r="E535" s="55"/>
      <c r="F535" s="56">
        <f aca="true" t="shared" si="230" ref="F535:L535">F536+F541+F545+F540</f>
        <v>492.3</v>
      </c>
      <c r="G535" s="56">
        <f t="shared" si="230"/>
        <v>71.30000000000001</v>
      </c>
      <c r="H535" s="56">
        <f t="shared" si="230"/>
        <v>563.6</v>
      </c>
      <c r="I535" s="56">
        <f t="shared" si="230"/>
        <v>0</v>
      </c>
      <c r="J535" s="56">
        <f t="shared" si="230"/>
        <v>563.6</v>
      </c>
      <c r="K535" s="56">
        <f t="shared" si="230"/>
        <v>0</v>
      </c>
      <c r="L535" s="56">
        <f t="shared" si="230"/>
        <v>563.6</v>
      </c>
      <c r="M535" s="56">
        <f>M536+M541+M545+M540</f>
        <v>-15.399999999999999</v>
      </c>
      <c r="N535" s="56">
        <f>N536+N541+N545+N540</f>
        <v>548.2</v>
      </c>
      <c r="O535" s="56">
        <f>O536+O541+O545+O540</f>
        <v>539.8000000000001</v>
      </c>
      <c r="P535" s="338">
        <f t="shared" si="227"/>
        <v>0.9846771251368114</v>
      </c>
    </row>
    <row r="536" spans="1:16" s="204" customFormat="1" ht="45" customHeight="1">
      <c r="A536" s="58" t="s">
        <v>123</v>
      </c>
      <c r="B536" s="200" t="s">
        <v>19</v>
      </c>
      <c r="C536" s="59" t="s">
        <v>15</v>
      </c>
      <c r="D536" s="55" t="s">
        <v>260</v>
      </c>
      <c r="E536" s="55">
        <v>100</v>
      </c>
      <c r="F536" s="56">
        <f aca="true" t="shared" si="231" ref="F536:O536">F537</f>
        <v>426</v>
      </c>
      <c r="G536" s="56">
        <f t="shared" si="231"/>
        <v>71.30000000000001</v>
      </c>
      <c r="H536" s="56">
        <f t="shared" si="231"/>
        <v>497.29999999999995</v>
      </c>
      <c r="I536" s="56">
        <f t="shared" si="231"/>
        <v>0</v>
      </c>
      <c r="J536" s="56">
        <f t="shared" si="231"/>
        <v>497.29999999999995</v>
      </c>
      <c r="K536" s="56">
        <f t="shared" si="231"/>
        <v>0</v>
      </c>
      <c r="L536" s="56">
        <f t="shared" si="231"/>
        <v>497.29999999999995</v>
      </c>
      <c r="M536" s="56">
        <f t="shared" si="231"/>
        <v>-14.6</v>
      </c>
      <c r="N536" s="56">
        <f t="shared" si="231"/>
        <v>482.69999999999993</v>
      </c>
      <c r="O536" s="56">
        <f t="shared" si="231"/>
        <v>474.3</v>
      </c>
      <c r="P536" s="338">
        <f t="shared" si="227"/>
        <v>0.9825978868862649</v>
      </c>
    </row>
    <row r="537" spans="1:16" s="204" customFormat="1" ht="45" customHeight="1">
      <c r="A537" s="58" t="s">
        <v>123</v>
      </c>
      <c r="B537" s="200" t="s">
        <v>19</v>
      </c>
      <c r="C537" s="59" t="s">
        <v>15</v>
      </c>
      <c r="D537" s="55" t="s">
        <v>260</v>
      </c>
      <c r="E537" s="55">
        <v>120</v>
      </c>
      <c r="F537" s="56">
        <f aca="true" t="shared" si="232" ref="F537:L537">F538+F539</f>
        <v>426</v>
      </c>
      <c r="G537" s="56">
        <f t="shared" si="232"/>
        <v>71.30000000000001</v>
      </c>
      <c r="H537" s="56">
        <f t="shared" si="232"/>
        <v>497.29999999999995</v>
      </c>
      <c r="I537" s="56">
        <f t="shared" si="232"/>
        <v>0</v>
      </c>
      <c r="J537" s="56">
        <f t="shared" si="232"/>
        <v>497.29999999999995</v>
      </c>
      <c r="K537" s="56">
        <f t="shared" si="232"/>
        <v>0</v>
      </c>
      <c r="L537" s="56">
        <f t="shared" si="232"/>
        <v>497.29999999999995</v>
      </c>
      <c r="M537" s="56">
        <f>M538+M539</f>
        <v>-14.6</v>
      </c>
      <c r="N537" s="56">
        <f>N538+N539</f>
        <v>482.69999999999993</v>
      </c>
      <c r="O537" s="56">
        <f>O538+O539</f>
        <v>474.3</v>
      </c>
      <c r="P537" s="338">
        <f t="shared" si="227"/>
        <v>0.9825978868862649</v>
      </c>
    </row>
    <row r="538" spans="1:16" s="204" customFormat="1" ht="12" customHeight="1">
      <c r="A538" s="117" t="s">
        <v>416</v>
      </c>
      <c r="B538" s="200" t="s">
        <v>19</v>
      </c>
      <c r="C538" s="59" t="s">
        <v>15</v>
      </c>
      <c r="D538" s="55" t="s">
        <v>260</v>
      </c>
      <c r="E538" s="55">
        <v>121</v>
      </c>
      <c r="F538" s="56">
        <f>'Пр 3 ведом'!G84</f>
        <v>327</v>
      </c>
      <c r="G538" s="56">
        <f>'Пр 3 ведом'!H84</f>
        <v>54.7</v>
      </c>
      <c r="H538" s="56">
        <f>'Пр 3 ведом'!I84</f>
        <v>381.7</v>
      </c>
      <c r="I538" s="56">
        <f>'Пр 3 ведом'!J84</f>
        <v>0</v>
      </c>
      <c r="J538" s="56">
        <f>'Пр 3 ведом'!K84</f>
        <v>381.7</v>
      </c>
      <c r="K538" s="56">
        <f>'Пр 3 ведом'!L84</f>
        <v>0</v>
      </c>
      <c r="L538" s="56">
        <f>'Пр 3 ведом'!M84</f>
        <v>381.7</v>
      </c>
      <c r="M538" s="56">
        <f>'Пр 3 ведом'!N84</f>
        <v>-13.1</v>
      </c>
      <c r="N538" s="56">
        <f>'Пр 3 ведом'!O84</f>
        <v>368.59999999999997</v>
      </c>
      <c r="O538" s="56">
        <f>'Пр 3 ведом'!P84</f>
        <v>368.6</v>
      </c>
      <c r="P538" s="338">
        <f t="shared" si="227"/>
        <v>1.0000000000000002</v>
      </c>
    </row>
    <row r="539" spans="1:16" s="204" customFormat="1" ht="33" customHeight="1">
      <c r="A539" s="117" t="s">
        <v>417</v>
      </c>
      <c r="B539" s="200" t="s">
        <v>19</v>
      </c>
      <c r="C539" s="59" t="s">
        <v>15</v>
      </c>
      <c r="D539" s="55" t="s">
        <v>260</v>
      </c>
      <c r="E539" s="55">
        <v>129</v>
      </c>
      <c r="F539" s="56">
        <f>'Пр 3 ведом'!G85</f>
        <v>99</v>
      </c>
      <c r="G539" s="56">
        <f>'Пр 3 ведом'!H85</f>
        <v>16.6</v>
      </c>
      <c r="H539" s="56">
        <f>'Пр 3 ведом'!I85</f>
        <v>115.6</v>
      </c>
      <c r="I539" s="56">
        <f>'Пр 3 ведом'!J85</f>
        <v>0</v>
      </c>
      <c r="J539" s="56">
        <f>'Пр 3 ведом'!K85</f>
        <v>115.6</v>
      </c>
      <c r="K539" s="56">
        <f>'Пр 3 ведом'!L85</f>
        <v>0</v>
      </c>
      <c r="L539" s="56">
        <f>'Пр 3 ведом'!M85</f>
        <v>115.6</v>
      </c>
      <c r="M539" s="56">
        <f>'Пр 3 ведом'!N85</f>
        <v>-1.5</v>
      </c>
      <c r="N539" s="56">
        <f>'Пр 3 ведом'!O85</f>
        <v>114.1</v>
      </c>
      <c r="O539" s="56">
        <f>'Пр 3 ведом'!P85</f>
        <v>105.7</v>
      </c>
      <c r="P539" s="338">
        <f t="shared" si="227"/>
        <v>0.9263803680981596</v>
      </c>
    </row>
    <row r="540" spans="1:16" s="204" customFormat="1" ht="23.25" customHeight="1">
      <c r="A540" s="117" t="s">
        <v>571</v>
      </c>
      <c r="B540" s="200" t="s">
        <v>19</v>
      </c>
      <c r="C540" s="59" t="s">
        <v>15</v>
      </c>
      <c r="D540" s="55" t="s">
        <v>261</v>
      </c>
      <c r="E540" s="55">
        <v>122</v>
      </c>
      <c r="F540" s="56">
        <f>'Пр 3 ведом'!G86</f>
        <v>2.2</v>
      </c>
      <c r="G540" s="56">
        <f>'Пр 3 ведом'!H86</f>
        <v>0</v>
      </c>
      <c r="H540" s="56">
        <f>'Пр 3 ведом'!I86</f>
        <v>2.2</v>
      </c>
      <c r="I540" s="56">
        <f>'Пр 3 ведом'!J86</f>
        <v>0</v>
      </c>
      <c r="J540" s="56">
        <f>'Пр 3 ведом'!K86</f>
        <v>2.2</v>
      </c>
      <c r="K540" s="56">
        <f>'Пр 3 ведом'!L86</f>
        <v>0</v>
      </c>
      <c r="L540" s="56">
        <f>'Пр 3 ведом'!M86</f>
        <v>2.2</v>
      </c>
      <c r="M540" s="56">
        <f>'Пр 3 ведом'!N86</f>
        <v>5</v>
      </c>
      <c r="N540" s="56">
        <f>'Пр 3 ведом'!O86</f>
        <v>7.2</v>
      </c>
      <c r="O540" s="56">
        <f>'Пр 3 ведом'!P86</f>
        <v>7.2</v>
      </c>
      <c r="P540" s="338">
        <f t="shared" si="227"/>
        <v>1</v>
      </c>
    </row>
    <row r="541" spans="1:16" s="204" customFormat="1" ht="21.75" customHeight="1">
      <c r="A541" s="58" t="s">
        <v>418</v>
      </c>
      <c r="B541" s="200" t="s">
        <v>19</v>
      </c>
      <c r="C541" s="59" t="s">
        <v>15</v>
      </c>
      <c r="D541" s="55" t="s">
        <v>261</v>
      </c>
      <c r="E541" s="55">
        <v>200</v>
      </c>
      <c r="F541" s="56">
        <f aca="true" t="shared" si="233" ref="F541:O541">F542</f>
        <v>60</v>
      </c>
      <c r="G541" s="56">
        <f t="shared" si="233"/>
        <v>0</v>
      </c>
      <c r="H541" s="56">
        <f t="shared" si="233"/>
        <v>60</v>
      </c>
      <c r="I541" s="56">
        <f t="shared" si="233"/>
        <v>0</v>
      </c>
      <c r="J541" s="56">
        <f t="shared" si="233"/>
        <v>60</v>
      </c>
      <c r="K541" s="56">
        <f t="shared" si="233"/>
        <v>0</v>
      </c>
      <c r="L541" s="56">
        <f t="shared" si="233"/>
        <v>60</v>
      </c>
      <c r="M541" s="56">
        <f t="shared" si="233"/>
        <v>-4.800000000000001</v>
      </c>
      <c r="N541" s="56">
        <f t="shared" si="233"/>
        <v>55.2</v>
      </c>
      <c r="O541" s="56">
        <f t="shared" si="233"/>
        <v>55.2</v>
      </c>
      <c r="P541" s="338">
        <f t="shared" si="227"/>
        <v>1</v>
      </c>
    </row>
    <row r="542" spans="1:16" s="204" customFormat="1" ht="23.25" customHeight="1">
      <c r="A542" s="128" t="s">
        <v>572</v>
      </c>
      <c r="B542" s="200" t="s">
        <v>19</v>
      </c>
      <c r="C542" s="59" t="s">
        <v>15</v>
      </c>
      <c r="D542" s="55" t="s">
        <v>261</v>
      </c>
      <c r="E542" s="55">
        <v>240</v>
      </c>
      <c r="F542" s="56">
        <f aca="true" t="shared" si="234" ref="F542:K542">F544</f>
        <v>60</v>
      </c>
      <c r="G542" s="56">
        <f t="shared" si="234"/>
        <v>0</v>
      </c>
      <c r="H542" s="56">
        <f t="shared" si="234"/>
        <v>60</v>
      </c>
      <c r="I542" s="56">
        <f t="shared" si="234"/>
        <v>0</v>
      </c>
      <c r="J542" s="56">
        <f t="shared" si="234"/>
        <v>60</v>
      </c>
      <c r="K542" s="56">
        <f t="shared" si="234"/>
        <v>0</v>
      </c>
      <c r="L542" s="56">
        <f>L544+L543</f>
        <v>60</v>
      </c>
      <c r="M542" s="56">
        <f>M544+M543</f>
        <v>-4.800000000000001</v>
      </c>
      <c r="N542" s="56">
        <f>N544+N543</f>
        <v>55.2</v>
      </c>
      <c r="O542" s="56">
        <f>O544+O543</f>
        <v>55.2</v>
      </c>
      <c r="P542" s="338">
        <f t="shared" si="227"/>
        <v>1</v>
      </c>
    </row>
    <row r="543" spans="1:16" s="204" customFormat="1" ht="23.25" customHeight="1">
      <c r="A543" s="128" t="s">
        <v>587</v>
      </c>
      <c r="B543" s="200" t="s">
        <v>19</v>
      </c>
      <c r="C543" s="59" t="s">
        <v>15</v>
      </c>
      <c r="D543" s="55" t="s">
        <v>261</v>
      </c>
      <c r="E543" s="55">
        <v>242</v>
      </c>
      <c r="F543" s="56"/>
      <c r="G543" s="56"/>
      <c r="H543" s="56"/>
      <c r="I543" s="56"/>
      <c r="J543" s="56"/>
      <c r="K543" s="56"/>
      <c r="L543" s="56">
        <f>'Пр 3 ведом'!M89</f>
        <v>0</v>
      </c>
      <c r="M543" s="56">
        <f>'Пр 3 ведом'!N89</f>
        <v>30.7</v>
      </c>
      <c r="N543" s="56">
        <f>'Пр 3 ведом'!O89</f>
        <v>30.7</v>
      </c>
      <c r="O543" s="56">
        <f>'Пр 3 ведом'!P89</f>
        <v>30.7</v>
      </c>
      <c r="P543" s="338">
        <f t="shared" si="227"/>
        <v>1</v>
      </c>
    </row>
    <row r="544" spans="1:16" s="204" customFormat="1" ht="21.75" customHeight="1">
      <c r="A544" s="128" t="s">
        <v>573</v>
      </c>
      <c r="B544" s="200" t="s">
        <v>19</v>
      </c>
      <c r="C544" s="59" t="s">
        <v>15</v>
      </c>
      <c r="D544" s="55" t="s">
        <v>261</v>
      </c>
      <c r="E544" s="55">
        <v>244</v>
      </c>
      <c r="F544" s="56">
        <f>'Пр 3 ведом'!G90</f>
        <v>60</v>
      </c>
      <c r="G544" s="56">
        <f>'Пр 3 ведом'!H90</f>
        <v>0</v>
      </c>
      <c r="H544" s="56">
        <f>'Пр 3 ведом'!I90</f>
        <v>60</v>
      </c>
      <c r="I544" s="56">
        <f>'Пр 3 ведом'!J90</f>
        <v>0</v>
      </c>
      <c r="J544" s="56">
        <f>'Пр 3 ведом'!K90</f>
        <v>60</v>
      </c>
      <c r="K544" s="56">
        <f>'Пр 3 ведом'!L90</f>
        <v>0</v>
      </c>
      <c r="L544" s="56">
        <f>'Пр 3 ведом'!M90</f>
        <v>60</v>
      </c>
      <c r="M544" s="56">
        <f>'Пр 3 ведом'!N90</f>
        <v>-35.5</v>
      </c>
      <c r="N544" s="56">
        <f>'Пр 3 ведом'!O90</f>
        <v>24.5</v>
      </c>
      <c r="O544" s="56">
        <f>'Пр 3 ведом'!P90</f>
        <v>24.5</v>
      </c>
      <c r="P544" s="338">
        <f t="shared" si="227"/>
        <v>1</v>
      </c>
    </row>
    <row r="545" spans="1:16" s="315" customFormat="1" ht="26.25" customHeight="1">
      <c r="A545" s="128" t="s">
        <v>579</v>
      </c>
      <c r="B545" s="330" t="s">
        <v>19</v>
      </c>
      <c r="C545" s="91" t="s">
        <v>15</v>
      </c>
      <c r="D545" s="55" t="s">
        <v>261</v>
      </c>
      <c r="E545" s="314" t="s">
        <v>137</v>
      </c>
      <c r="F545" s="137">
        <f aca="true" t="shared" si="235" ref="F545:L545">F546+F547+F548</f>
        <v>4.1</v>
      </c>
      <c r="G545" s="137">
        <f t="shared" si="235"/>
        <v>0</v>
      </c>
      <c r="H545" s="137">
        <f t="shared" si="235"/>
        <v>4.1</v>
      </c>
      <c r="I545" s="137">
        <f t="shared" si="235"/>
        <v>0</v>
      </c>
      <c r="J545" s="137">
        <f t="shared" si="235"/>
        <v>4.1</v>
      </c>
      <c r="K545" s="137">
        <f t="shared" si="235"/>
        <v>0</v>
      </c>
      <c r="L545" s="137">
        <f t="shared" si="235"/>
        <v>4.1</v>
      </c>
      <c r="M545" s="137">
        <f>M546+M547+M548</f>
        <v>-1</v>
      </c>
      <c r="N545" s="137">
        <f>N546+N547+N548</f>
        <v>3.1</v>
      </c>
      <c r="O545" s="137">
        <f>O546+O547+O548</f>
        <v>3.1</v>
      </c>
      <c r="P545" s="338">
        <f t="shared" si="227"/>
        <v>1</v>
      </c>
    </row>
    <row r="546" spans="1:16" s="315" customFormat="1" ht="15.75" customHeight="1">
      <c r="A546" s="326" t="s">
        <v>17</v>
      </c>
      <c r="B546" s="330" t="s">
        <v>19</v>
      </c>
      <c r="C546" s="91" t="s">
        <v>15</v>
      </c>
      <c r="D546" s="55" t="s">
        <v>261</v>
      </c>
      <c r="E546" s="314" t="s">
        <v>138</v>
      </c>
      <c r="F546" s="137">
        <f>'Пр 3 ведом'!G92</f>
        <v>3.1</v>
      </c>
      <c r="G546" s="137">
        <f>'Пр 3 ведом'!H92</f>
        <v>-1</v>
      </c>
      <c r="H546" s="137">
        <f>'Пр 3 ведом'!I92</f>
        <v>2.1</v>
      </c>
      <c r="I546" s="137">
        <f>'Пр 3 ведом'!J92</f>
        <v>0</v>
      </c>
      <c r="J546" s="137">
        <f>'Пр 3 ведом'!K92</f>
        <v>2.1</v>
      </c>
      <c r="K546" s="137">
        <f>'Пр 3 ведом'!L92</f>
        <v>0</v>
      </c>
      <c r="L546" s="137">
        <f>'Пр 3 ведом'!M92</f>
        <v>2.1</v>
      </c>
      <c r="M546" s="137">
        <f>'Пр 3 ведом'!N92</f>
        <v>1</v>
      </c>
      <c r="N546" s="137">
        <f>'Пр 3 ведом'!O92</f>
        <v>3.1</v>
      </c>
      <c r="O546" s="137">
        <f>'Пр 3 ведом'!P92</f>
        <v>3.1</v>
      </c>
      <c r="P546" s="338">
        <f t="shared" si="227"/>
        <v>1</v>
      </c>
    </row>
    <row r="547" spans="1:16" s="315" customFormat="1" ht="12.75" customHeight="1">
      <c r="A547" s="128" t="s">
        <v>580</v>
      </c>
      <c r="B547" s="330" t="s">
        <v>19</v>
      </c>
      <c r="C547" s="91" t="s">
        <v>15</v>
      </c>
      <c r="D547" s="55" t="s">
        <v>261</v>
      </c>
      <c r="E547" s="314">
        <v>852</v>
      </c>
      <c r="F547" s="137">
        <f>'Пр 3 ведом'!G93</f>
        <v>1</v>
      </c>
      <c r="G547" s="137">
        <f>'Пр 3 ведом'!H93</f>
        <v>-1</v>
      </c>
      <c r="H547" s="137">
        <f>'Пр 3 ведом'!I93</f>
        <v>0</v>
      </c>
      <c r="I547" s="137">
        <f>'Пр 3 ведом'!J93</f>
        <v>0</v>
      </c>
      <c r="J547" s="137">
        <f>'Пр 3 ведом'!K93</f>
        <v>0</v>
      </c>
      <c r="K547" s="137">
        <f>'Пр 3 ведом'!L93</f>
        <v>0</v>
      </c>
      <c r="L547" s="137">
        <f>'Пр 3 ведом'!M93</f>
        <v>0</v>
      </c>
      <c r="M547" s="137">
        <f>'Пр 3 ведом'!N93</f>
        <v>0</v>
      </c>
      <c r="N547" s="137">
        <f>'Пр 3 ведом'!O93</f>
        <v>0</v>
      </c>
      <c r="O547" s="137">
        <f>'Пр 3 ведом'!P93</f>
        <v>0</v>
      </c>
      <c r="P547" s="338" t="e">
        <f t="shared" si="227"/>
        <v>#DIV/0!</v>
      </c>
    </row>
    <row r="548" spans="1:16" s="315" customFormat="1" ht="12.75" customHeight="1">
      <c r="A548" s="128" t="s">
        <v>590</v>
      </c>
      <c r="B548" s="314" t="s">
        <v>19</v>
      </c>
      <c r="C548" s="91" t="s">
        <v>15</v>
      </c>
      <c r="D548" s="55" t="s">
        <v>261</v>
      </c>
      <c r="E548" s="314">
        <v>853</v>
      </c>
      <c r="F548" s="137">
        <f>'Пр 3 ведом'!G94</f>
        <v>0</v>
      </c>
      <c r="G548" s="137">
        <f>'Пр 3 ведом'!H94</f>
        <v>2</v>
      </c>
      <c r="H548" s="137">
        <f>'Пр 3 ведом'!I94</f>
        <v>2</v>
      </c>
      <c r="I548" s="137">
        <f>'Пр 3 ведом'!J94</f>
        <v>0</v>
      </c>
      <c r="J548" s="137">
        <f>'Пр 3 ведом'!K94</f>
        <v>2</v>
      </c>
      <c r="K548" s="137">
        <f>'Пр 3 ведом'!L94</f>
        <v>0</v>
      </c>
      <c r="L548" s="137">
        <f>'Пр 3 ведом'!M94</f>
        <v>2</v>
      </c>
      <c r="M548" s="137">
        <f>'Пр 3 ведом'!N94</f>
        <v>-2</v>
      </c>
      <c r="N548" s="137">
        <f>'Пр 3 ведом'!O94</f>
        <v>0</v>
      </c>
      <c r="O548" s="137">
        <f>'Пр 3 ведом'!P94</f>
        <v>0</v>
      </c>
      <c r="P548" s="338" t="e">
        <f t="shared" si="227"/>
        <v>#DIV/0!</v>
      </c>
    </row>
    <row r="549" spans="1:16" s="204" customFormat="1" ht="27" customHeight="1">
      <c r="A549" s="58" t="s">
        <v>280</v>
      </c>
      <c r="B549" s="200" t="s">
        <v>19</v>
      </c>
      <c r="C549" s="59" t="s">
        <v>15</v>
      </c>
      <c r="D549" s="55" t="s">
        <v>262</v>
      </c>
      <c r="E549" s="55"/>
      <c r="F549" s="56">
        <f aca="true" t="shared" si="236" ref="F549:L549">F550+F555+F554</f>
        <v>7324.6</v>
      </c>
      <c r="G549" s="56">
        <f t="shared" si="236"/>
        <v>0</v>
      </c>
      <c r="H549" s="56">
        <f t="shared" si="236"/>
        <v>7324.6</v>
      </c>
      <c r="I549" s="56">
        <f t="shared" si="236"/>
        <v>0</v>
      </c>
      <c r="J549" s="56">
        <f t="shared" si="236"/>
        <v>7324.6</v>
      </c>
      <c r="K549" s="56">
        <f t="shared" si="236"/>
        <v>0</v>
      </c>
      <c r="L549" s="56">
        <f t="shared" si="236"/>
        <v>7324.6</v>
      </c>
      <c r="M549" s="56">
        <f>M550+M555+M554</f>
        <v>827.1</v>
      </c>
      <c r="N549" s="56">
        <f>N550+N555+N554</f>
        <v>8151.7</v>
      </c>
      <c r="O549" s="56">
        <f>O550+O555+O554</f>
        <v>8052.5</v>
      </c>
      <c r="P549" s="338">
        <f t="shared" si="227"/>
        <v>0.9878307592281365</v>
      </c>
    </row>
    <row r="550" spans="1:16" s="204" customFormat="1" ht="45" customHeight="1">
      <c r="A550" s="58" t="s">
        <v>123</v>
      </c>
      <c r="B550" s="200" t="s">
        <v>19</v>
      </c>
      <c r="C550" s="59" t="s">
        <v>15</v>
      </c>
      <c r="D550" s="55" t="s">
        <v>263</v>
      </c>
      <c r="E550" s="55">
        <v>100</v>
      </c>
      <c r="F550" s="56">
        <f aca="true" t="shared" si="237" ref="F550:O550">F551</f>
        <v>7271</v>
      </c>
      <c r="G550" s="56">
        <f t="shared" si="237"/>
        <v>0</v>
      </c>
      <c r="H550" s="56">
        <f t="shared" si="237"/>
        <v>7271</v>
      </c>
      <c r="I550" s="56">
        <f t="shared" si="237"/>
        <v>0</v>
      </c>
      <c r="J550" s="56">
        <f t="shared" si="237"/>
        <v>7271</v>
      </c>
      <c r="K550" s="56">
        <f t="shared" si="237"/>
        <v>0</v>
      </c>
      <c r="L550" s="56">
        <f t="shared" si="237"/>
        <v>7271</v>
      </c>
      <c r="M550" s="56">
        <f t="shared" si="237"/>
        <v>812.9</v>
      </c>
      <c r="N550" s="56">
        <f t="shared" si="237"/>
        <v>8083.9</v>
      </c>
      <c r="O550" s="56">
        <f t="shared" si="237"/>
        <v>7984.7</v>
      </c>
      <c r="P550" s="338">
        <f t="shared" si="227"/>
        <v>0.9877286953079578</v>
      </c>
    </row>
    <row r="551" spans="1:16" s="204" customFormat="1" ht="12.75" customHeight="1">
      <c r="A551" s="58" t="s">
        <v>166</v>
      </c>
      <c r="B551" s="200" t="s">
        <v>19</v>
      </c>
      <c r="C551" s="59" t="s">
        <v>15</v>
      </c>
      <c r="D551" s="55" t="s">
        <v>263</v>
      </c>
      <c r="E551" s="55">
        <v>110</v>
      </c>
      <c r="F551" s="56">
        <f aca="true" t="shared" si="238" ref="F551:L551">F552+F553</f>
        <v>7271</v>
      </c>
      <c r="G551" s="56">
        <f t="shared" si="238"/>
        <v>0</v>
      </c>
      <c r="H551" s="56">
        <f t="shared" si="238"/>
        <v>7271</v>
      </c>
      <c r="I551" s="56">
        <f t="shared" si="238"/>
        <v>0</v>
      </c>
      <c r="J551" s="56">
        <f t="shared" si="238"/>
        <v>7271</v>
      </c>
      <c r="K551" s="56">
        <f t="shared" si="238"/>
        <v>0</v>
      </c>
      <c r="L551" s="56">
        <f t="shared" si="238"/>
        <v>7271</v>
      </c>
      <c r="M551" s="56">
        <f>M552+M553</f>
        <v>812.9</v>
      </c>
      <c r="N551" s="56">
        <f>N552+N553</f>
        <v>8083.9</v>
      </c>
      <c r="O551" s="56">
        <f>O552+O553</f>
        <v>7984.7</v>
      </c>
      <c r="P551" s="338">
        <f t="shared" si="227"/>
        <v>0.9877286953079578</v>
      </c>
    </row>
    <row r="552" spans="1:16" s="204" customFormat="1" ht="18" customHeight="1">
      <c r="A552" s="118" t="s">
        <v>414</v>
      </c>
      <c r="B552" s="200" t="s">
        <v>19</v>
      </c>
      <c r="C552" s="59" t="s">
        <v>15</v>
      </c>
      <c r="D552" s="55" t="s">
        <v>263</v>
      </c>
      <c r="E552" s="55">
        <v>111</v>
      </c>
      <c r="F552" s="56">
        <f>'Пр 3 ведом'!G98</f>
        <v>5582.4</v>
      </c>
      <c r="G552" s="56">
        <f>'Пр 3 ведом'!H98</f>
        <v>0</v>
      </c>
      <c r="H552" s="56">
        <f>'Пр 3 ведом'!I98</f>
        <v>5582.4</v>
      </c>
      <c r="I552" s="56">
        <f>'Пр 3 ведом'!J98</f>
        <v>0</v>
      </c>
      <c r="J552" s="56">
        <f>'Пр 3 ведом'!K98</f>
        <v>5582.4</v>
      </c>
      <c r="K552" s="56">
        <f>'Пр 3 ведом'!L98</f>
        <v>0</v>
      </c>
      <c r="L552" s="56">
        <f>'Пр 3 ведом'!M98</f>
        <v>5582.4</v>
      </c>
      <c r="M552" s="56">
        <f>'Пр 3 ведом'!N98</f>
        <v>671</v>
      </c>
      <c r="N552" s="56">
        <f>'Пр 3 ведом'!O98</f>
        <v>6253.4</v>
      </c>
      <c r="O552" s="56">
        <f>'Пр 3 ведом'!P98</f>
        <v>6154.2</v>
      </c>
      <c r="P552" s="338">
        <f t="shared" si="227"/>
        <v>0.9841366296734577</v>
      </c>
    </row>
    <row r="553" spans="1:16" s="204" customFormat="1" ht="34.5" customHeight="1">
      <c r="A553" s="117" t="s">
        <v>415</v>
      </c>
      <c r="B553" s="200" t="s">
        <v>19</v>
      </c>
      <c r="C553" s="59" t="s">
        <v>15</v>
      </c>
      <c r="D553" s="55" t="s">
        <v>263</v>
      </c>
      <c r="E553" s="55">
        <v>119</v>
      </c>
      <c r="F553" s="56">
        <f>'Пр 3 ведом'!G99</f>
        <v>1688.6</v>
      </c>
      <c r="G553" s="56">
        <f>'Пр 3 ведом'!H99</f>
        <v>0</v>
      </c>
      <c r="H553" s="56">
        <f>'Пр 3 ведом'!I99</f>
        <v>1688.6</v>
      </c>
      <c r="I553" s="56">
        <f>'Пр 3 ведом'!J99</f>
        <v>0</v>
      </c>
      <c r="J553" s="56">
        <f>'Пр 3 ведом'!K99</f>
        <v>1688.6</v>
      </c>
      <c r="K553" s="56">
        <f>'Пр 3 ведом'!L99</f>
        <v>0</v>
      </c>
      <c r="L553" s="56">
        <f>'Пр 3 ведом'!M99</f>
        <v>1688.6</v>
      </c>
      <c r="M553" s="56">
        <f>'Пр 3 ведом'!N99</f>
        <v>141.9</v>
      </c>
      <c r="N553" s="56">
        <f>'Пр 3 ведом'!O99</f>
        <v>1830.5</v>
      </c>
      <c r="O553" s="56">
        <f>'Пр 3 ведом'!P99</f>
        <v>1830.5</v>
      </c>
      <c r="P553" s="338">
        <f t="shared" si="227"/>
        <v>1</v>
      </c>
    </row>
    <row r="554" spans="1:16" s="204" customFormat="1" ht="24" customHeight="1" hidden="1">
      <c r="A554" s="128" t="s">
        <v>570</v>
      </c>
      <c r="B554" s="200" t="s">
        <v>19</v>
      </c>
      <c r="C554" s="59" t="s">
        <v>15</v>
      </c>
      <c r="D554" s="55" t="s">
        <v>264</v>
      </c>
      <c r="E554" s="55">
        <v>112</v>
      </c>
      <c r="F554" s="56">
        <f>'Пр 3 ведом'!G100</f>
        <v>0</v>
      </c>
      <c r="G554" s="56">
        <f>'Пр 3 ведом'!H100</f>
        <v>0</v>
      </c>
      <c r="H554" s="56">
        <f>'Пр 3 ведом'!I100</f>
        <v>0</v>
      </c>
      <c r="I554" s="56">
        <f>'Пр 3 ведом'!J100</f>
        <v>0</v>
      </c>
      <c r="J554" s="56">
        <f>'Пр 3 ведом'!K100</f>
        <v>0</v>
      </c>
      <c r="K554" s="56">
        <f>'Пр 3 ведом'!L100</f>
        <v>0</v>
      </c>
      <c r="L554" s="56">
        <f>'Пр 3 ведом'!M100</f>
        <v>0</v>
      </c>
      <c r="M554" s="56">
        <f>'Пр 3 ведом'!N100</f>
        <v>0</v>
      </c>
      <c r="N554" s="56">
        <f>'Пр 3 ведом'!O100</f>
        <v>0</v>
      </c>
      <c r="O554" s="56">
        <f>'Пр 3 ведом'!P100</f>
        <v>0</v>
      </c>
      <c r="P554" s="338" t="e">
        <f t="shared" si="227"/>
        <v>#DIV/0!</v>
      </c>
    </row>
    <row r="555" spans="1:16" s="204" customFormat="1" ht="24" customHeight="1">
      <c r="A555" s="58" t="s">
        <v>418</v>
      </c>
      <c r="B555" s="200" t="s">
        <v>19</v>
      </c>
      <c r="C555" s="59" t="s">
        <v>15</v>
      </c>
      <c r="D555" s="55" t="s">
        <v>264</v>
      </c>
      <c r="E555" s="55" t="s">
        <v>131</v>
      </c>
      <c r="F555" s="56">
        <f aca="true" t="shared" si="239" ref="F555:O555">SUM(F556)</f>
        <v>53.6</v>
      </c>
      <c r="G555" s="56">
        <f t="shared" si="239"/>
        <v>0</v>
      </c>
      <c r="H555" s="56">
        <f t="shared" si="239"/>
        <v>53.6</v>
      </c>
      <c r="I555" s="56">
        <f t="shared" si="239"/>
        <v>0</v>
      </c>
      <c r="J555" s="56">
        <f t="shared" si="239"/>
        <v>53.6</v>
      </c>
      <c r="K555" s="56">
        <f t="shared" si="239"/>
        <v>0</v>
      </c>
      <c r="L555" s="56">
        <f t="shared" si="239"/>
        <v>53.6</v>
      </c>
      <c r="M555" s="56">
        <f t="shared" si="239"/>
        <v>14.2</v>
      </c>
      <c r="N555" s="56">
        <f t="shared" si="239"/>
        <v>67.80000000000001</v>
      </c>
      <c r="O555" s="56">
        <f t="shared" si="239"/>
        <v>67.8</v>
      </c>
      <c r="P555" s="338">
        <f t="shared" si="227"/>
        <v>0.9999999999999998</v>
      </c>
    </row>
    <row r="556" spans="1:16" s="204" customFormat="1" ht="24" customHeight="1">
      <c r="A556" s="128" t="s">
        <v>572</v>
      </c>
      <c r="B556" s="200" t="s">
        <v>19</v>
      </c>
      <c r="C556" s="59" t="s">
        <v>15</v>
      </c>
      <c r="D556" s="55" t="s">
        <v>264</v>
      </c>
      <c r="E556" s="55" t="s">
        <v>133</v>
      </c>
      <c r="F556" s="56">
        <f aca="true" t="shared" si="240" ref="F556:L556">F558+F557</f>
        <v>53.6</v>
      </c>
      <c r="G556" s="56">
        <f t="shared" si="240"/>
        <v>0</v>
      </c>
      <c r="H556" s="56">
        <f t="shared" si="240"/>
        <v>53.6</v>
      </c>
      <c r="I556" s="56">
        <f t="shared" si="240"/>
        <v>0</v>
      </c>
      <c r="J556" s="56">
        <f t="shared" si="240"/>
        <v>53.6</v>
      </c>
      <c r="K556" s="56">
        <f t="shared" si="240"/>
        <v>0</v>
      </c>
      <c r="L556" s="56">
        <f t="shared" si="240"/>
        <v>53.6</v>
      </c>
      <c r="M556" s="56">
        <f>M558+M557</f>
        <v>14.2</v>
      </c>
      <c r="N556" s="56">
        <f>N558+N557</f>
        <v>67.80000000000001</v>
      </c>
      <c r="O556" s="56">
        <f>O558+O557</f>
        <v>67.8</v>
      </c>
      <c r="P556" s="338">
        <f t="shared" si="227"/>
        <v>0.9999999999999998</v>
      </c>
    </row>
    <row r="557" spans="1:16" s="204" customFormat="1" ht="22.5" customHeight="1">
      <c r="A557" s="128" t="s">
        <v>587</v>
      </c>
      <c r="B557" s="55" t="s">
        <v>19</v>
      </c>
      <c r="C557" s="59" t="s">
        <v>15</v>
      </c>
      <c r="D557" s="55" t="s">
        <v>264</v>
      </c>
      <c r="E557" s="55">
        <v>242</v>
      </c>
      <c r="F557" s="56">
        <f>'Пр 3 ведом'!G103</f>
        <v>0</v>
      </c>
      <c r="G557" s="56">
        <f>'Пр 3 ведом'!H103</f>
        <v>20.6</v>
      </c>
      <c r="H557" s="56">
        <f>'Пр 3 ведом'!I103</f>
        <v>20.6</v>
      </c>
      <c r="I557" s="56">
        <f>'Пр 3 ведом'!J103</f>
        <v>0</v>
      </c>
      <c r="J557" s="56">
        <f>'Пр 3 ведом'!K103</f>
        <v>20.6</v>
      </c>
      <c r="K557" s="56">
        <f>'Пр 3 ведом'!L103</f>
        <v>0</v>
      </c>
      <c r="L557" s="56">
        <f>'Пр 3 ведом'!M103</f>
        <v>20.6</v>
      </c>
      <c r="M557" s="56">
        <f>'Пр 3 ведом'!N103</f>
        <v>5.1</v>
      </c>
      <c r="N557" s="56">
        <f>'Пр 3 ведом'!O103</f>
        <v>25.700000000000003</v>
      </c>
      <c r="O557" s="56">
        <f>'Пр 3 ведом'!P103</f>
        <v>25.7</v>
      </c>
      <c r="P557" s="338">
        <f t="shared" si="227"/>
        <v>0.9999999999999999</v>
      </c>
    </row>
    <row r="558" spans="1:16" s="204" customFormat="1" ht="24" customHeight="1">
      <c r="A558" s="128" t="s">
        <v>573</v>
      </c>
      <c r="B558" s="200" t="s">
        <v>19</v>
      </c>
      <c r="C558" s="59" t="s">
        <v>15</v>
      </c>
      <c r="D558" s="55" t="s">
        <v>264</v>
      </c>
      <c r="E558" s="55" t="s">
        <v>135</v>
      </c>
      <c r="F558" s="56">
        <f>'Пр 3 ведом'!G104</f>
        <v>53.6</v>
      </c>
      <c r="G558" s="56">
        <f>'Пр 3 ведом'!H104</f>
        <v>-20.6</v>
      </c>
      <c r="H558" s="56">
        <f>'Пр 3 ведом'!I104</f>
        <v>33</v>
      </c>
      <c r="I558" s="56">
        <f>'Пр 3 ведом'!J104</f>
        <v>0</v>
      </c>
      <c r="J558" s="56">
        <f>'Пр 3 ведом'!K104</f>
        <v>33</v>
      </c>
      <c r="K558" s="56">
        <f>'Пр 3 ведом'!L104</f>
        <v>0</v>
      </c>
      <c r="L558" s="56">
        <f>'Пр 3 ведом'!M104</f>
        <v>33</v>
      </c>
      <c r="M558" s="56">
        <f>'Пр 3 ведом'!N104</f>
        <v>9.1</v>
      </c>
      <c r="N558" s="56">
        <f>'Пр 3 ведом'!O104</f>
        <v>42.1</v>
      </c>
      <c r="O558" s="56">
        <f>'Пр 3 ведом'!P104</f>
        <v>42.1</v>
      </c>
      <c r="P558" s="338">
        <f t="shared" si="227"/>
        <v>1</v>
      </c>
    </row>
    <row r="559" spans="1:16" s="204" customFormat="1" ht="12.75" customHeight="1">
      <c r="A559" s="114" t="s">
        <v>45</v>
      </c>
      <c r="B559" s="310" t="s">
        <v>116</v>
      </c>
      <c r="C559" s="87" t="s">
        <v>8</v>
      </c>
      <c r="D559" s="86" t="s">
        <v>9</v>
      </c>
      <c r="E559" s="86" t="s">
        <v>10</v>
      </c>
      <c r="F559" s="119">
        <f aca="true" t="shared" si="241" ref="F559:O565">F560</f>
        <v>120</v>
      </c>
      <c r="G559" s="119">
        <f t="shared" si="241"/>
        <v>0</v>
      </c>
      <c r="H559" s="119">
        <f t="shared" si="241"/>
        <v>120</v>
      </c>
      <c r="I559" s="119">
        <f t="shared" si="241"/>
        <v>0</v>
      </c>
      <c r="J559" s="119">
        <f t="shared" si="241"/>
        <v>120</v>
      </c>
      <c r="K559" s="119">
        <f t="shared" si="241"/>
        <v>0</v>
      </c>
      <c r="L559" s="119">
        <f t="shared" si="241"/>
        <v>120</v>
      </c>
      <c r="M559" s="119">
        <f t="shared" si="241"/>
        <v>0</v>
      </c>
      <c r="N559" s="119">
        <f t="shared" si="241"/>
        <v>120</v>
      </c>
      <c r="O559" s="119">
        <f t="shared" si="241"/>
        <v>120</v>
      </c>
      <c r="P559" s="338">
        <f t="shared" si="227"/>
        <v>1</v>
      </c>
    </row>
    <row r="560" spans="1:16" s="204" customFormat="1" ht="12.75" customHeight="1">
      <c r="A560" s="58" t="s">
        <v>49</v>
      </c>
      <c r="B560" s="200" t="s">
        <v>116</v>
      </c>
      <c r="C560" s="59" t="s">
        <v>116</v>
      </c>
      <c r="D560" s="55" t="s">
        <v>9</v>
      </c>
      <c r="E560" s="55" t="s">
        <v>10</v>
      </c>
      <c r="F560" s="56">
        <f t="shared" si="241"/>
        <v>120</v>
      </c>
      <c r="G560" s="56">
        <f t="shared" si="241"/>
        <v>0</v>
      </c>
      <c r="H560" s="56">
        <f t="shared" si="241"/>
        <v>120</v>
      </c>
      <c r="I560" s="56">
        <f t="shared" si="241"/>
        <v>0</v>
      </c>
      <c r="J560" s="56">
        <f t="shared" si="241"/>
        <v>120</v>
      </c>
      <c r="K560" s="56">
        <f t="shared" si="241"/>
        <v>0</v>
      </c>
      <c r="L560" s="56">
        <f t="shared" si="241"/>
        <v>120</v>
      </c>
      <c r="M560" s="56">
        <f t="shared" si="241"/>
        <v>0</v>
      </c>
      <c r="N560" s="56">
        <f t="shared" si="241"/>
        <v>120</v>
      </c>
      <c r="O560" s="56">
        <f t="shared" si="241"/>
        <v>120</v>
      </c>
      <c r="P560" s="338">
        <f t="shared" si="227"/>
        <v>1</v>
      </c>
    </row>
    <row r="561" spans="1:16" s="204" customFormat="1" ht="23.25" customHeight="1">
      <c r="A561" s="121" t="s">
        <v>452</v>
      </c>
      <c r="B561" s="200" t="s">
        <v>116</v>
      </c>
      <c r="C561" s="59" t="s">
        <v>116</v>
      </c>
      <c r="D561" s="55" t="s">
        <v>477</v>
      </c>
      <c r="E561" s="55"/>
      <c r="F561" s="56">
        <f>F562</f>
        <v>120</v>
      </c>
      <c r="G561" s="56">
        <f t="shared" si="241"/>
        <v>0</v>
      </c>
      <c r="H561" s="56">
        <f t="shared" si="241"/>
        <v>120</v>
      </c>
      <c r="I561" s="56">
        <f t="shared" si="241"/>
        <v>0</v>
      </c>
      <c r="J561" s="56">
        <f t="shared" si="241"/>
        <v>120</v>
      </c>
      <c r="K561" s="56">
        <f t="shared" si="241"/>
        <v>0</v>
      </c>
      <c r="L561" s="56">
        <f t="shared" si="241"/>
        <v>120</v>
      </c>
      <c r="M561" s="56">
        <f t="shared" si="241"/>
        <v>0</v>
      </c>
      <c r="N561" s="56">
        <f t="shared" si="241"/>
        <v>120</v>
      </c>
      <c r="O561" s="56">
        <f t="shared" si="241"/>
        <v>120</v>
      </c>
      <c r="P561" s="338">
        <f t="shared" si="227"/>
        <v>1</v>
      </c>
    </row>
    <row r="562" spans="1:16" s="204" customFormat="1" ht="31.5" customHeight="1">
      <c r="A562" s="58" t="s">
        <v>475</v>
      </c>
      <c r="B562" s="200" t="s">
        <v>116</v>
      </c>
      <c r="C562" s="59" t="s">
        <v>116</v>
      </c>
      <c r="D562" s="55" t="s">
        <v>478</v>
      </c>
      <c r="E562" s="55" t="s">
        <v>10</v>
      </c>
      <c r="F562" s="56">
        <f>F563</f>
        <v>120</v>
      </c>
      <c r="G562" s="56">
        <f t="shared" si="241"/>
        <v>0</v>
      </c>
      <c r="H562" s="56">
        <f t="shared" si="241"/>
        <v>120</v>
      </c>
      <c r="I562" s="56">
        <f t="shared" si="241"/>
        <v>0</v>
      </c>
      <c r="J562" s="56">
        <f t="shared" si="241"/>
        <v>120</v>
      </c>
      <c r="K562" s="56">
        <f t="shared" si="241"/>
        <v>0</v>
      </c>
      <c r="L562" s="56">
        <f t="shared" si="241"/>
        <v>120</v>
      </c>
      <c r="M562" s="56">
        <f t="shared" si="241"/>
        <v>0</v>
      </c>
      <c r="N562" s="56">
        <f t="shared" si="241"/>
        <v>120</v>
      </c>
      <c r="O562" s="56">
        <f t="shared" si="241"/>
        <v>120</v>
      </c>
      <c r="P562" s="338">
        <f t="shared" si="227"/>
        <v>1</v>
      </c>
    </row>
    <row r="563" spans="1:16" s="204" customFormat="1" ht="36" customHeight="1">
      <c r="A563" s="58" t="s">
        <v>476</v>
      </c>
      <c r="B563" s="200" t="s">
        <v>116</v>
      </c>
      <c r="C563" s="59" t="s">
        <v>116</v>
      </c>
      <c r="D563" s="55" t="s">
        <v>479</v>
      </c>
      <c r="E563" s="55"/>
      <c r="F563" s="56">
        <f>F564</f>
        <v>120</v>
      </c>
      <c r="G563" s="56">
        <f t="shared" si="241"/>
        <v>0</v>
      </c>
      <c r="H563" s="56">
        <f t="shared" si="241"/>
        <v>120</v>
      </c>
      <c r="I563" s="56">
        <f t="shared" si="241"/>
        <v>0</v>
      </c>
      <c r="J563" s="56">
        <f t="shared" si="241"/>
        <v>120</v>
      </c>
      <c r="K563" s="56">
        <f t="shared" si="241"/>
        <v>0</v>
      </c>
      <c r="L563" s="56">
        <f t="shared" si="241"/>
        <v>120</v>
      </c>
      <c r="M563" s="56">
        <f t="shared" si="241"/>
        <v>0</v>
      </c>
      <c r="N563" s="56">
        <f t="shared" si="241"/>
        <v>120</v>
      </c>
      <c r="O563" s="56">
        <f t="shared" si="241"/>
        <v>120</v>
      </c>
      <c r="P563" s="338">
        <f t="shared" si="227"/>
        <v>1</v>
      </c>
    </row>
    <row r="564" spans="1:16" s="204" customFormat="1" ht="24.75" customHeight="1">
      <c r="A564" s="58" t="s">
        <v>418</v>
      </c>
      <c r="B564" s="200" t="s">
        <v>116</v>
      </c>
      <c r="C564" s="59" t="s">
        <v>116</v>
      </c>
      <c r="D564" s="55" t="s">
        <v>479</v>
      </c>
      <c r="E564" s="55" t="s">
        <v>131</v>
      </c>
      <c r="F564" s="56">
        <f t="shared" si="241"/>
        <v>120</v>
      </c>
      <c r="G564" s="56">
        <f t="shared" si="241"/>
        <v>0</v>
      </c>
      <c r="H564" s="56">
        <f t="shared" si="241"/>
        <v>120</v>
      </c>
      <c r="I564" s="56">
        <f t="shared" si="241"/>
        <v>0</v>
      </c>
      <c r="J564" s="56">
        <f t="shared" si="241"/>
        <v>120</v>
      </c>
      <c r="K564" s="56">
        <f t="shared" si="241"/>
        <v>0</v>
      </c>
      <c r="L564" s="56">
        <f t="shared" si="241"/>
        <v>120</v>
      </c>
      <c r="M564" s="56">
        <f t="shared" si="241"/>
        <v>0</v>
      </c>
      <c r="N564" s="56">
        <f t="shared" si="241"/>
        <v>120</v>
      </c>
      <c r="O564" s="56">
        <f t="shared" si="241"/>
        <v>120</v>
      </c>
      <c r="P564" s="338">
        <f t="shared" si="227"/>
        <v>1</v>
      </c>
    </row>
    <row r="565" spans="1:16" s="204" customFormat="1" ht="24.75" customHeight="1">
      <c r="A565" s="128" t="s">
        <v>572</v>
      </c>
      <c r="B565" s="200" t="s">
        <v>116</v>
      </c>
      <c r="C565" s="59" t="s">
        <v>116</v>
      </c>
      <c r="D565" s="55" t="s">
        <v>479</v>
      </c>
      <c r="E565" s="55" t="s">
        <v>133</v>
      </c>
      <c r="F565" s="56">
        <f t="shared" si="241"/>
        <v>120</v>
      </c>
      <c r="G565" s="56">
        <f t="shared" si="241"/>
        <v>0</v>
      </c>
      <c r="H565" s="56">
        <f t="shared" si="241"/>
        <v>120</v>
      </c>
      <c r="I565" s="56">
        <f t="shared" si="241"/>
        <v>0</v>
      </c>
      <c r="J565" s="56">
        <f t="shared" si="241"/>
        <v>120</v>
      </c>
      <c r="K565" s="56">
        <f t="shared" si="241"/>
        <v>0</v>
      </c>
      <c r="L565" s="56">
        <f t="shared" si="241"/>
        <v>120</v>
      </c>
      <c r="M565" s="56">
        <f t="shared" si="241"/>
        <v>0</v>
      </c>
      <c r="N565" s="56">
        <f t="shared" si="241"/>
        <v>120</v>
      </c>
      <c r="O565" s="56">
        <f t="shared" si="241"/>
        <v>120</v>
      </c>
      <c r="P565" s="338">
        <f t="shared" si="227"/>
        <v>1</v>
      </c>
    </row>
    <row r="566" spans="1:16" s="204" customFormat="1" ht="24.75" customHeight="1">
      <c r="A566" s="128" t="s">
        <v>573</v>
      </c>
      <c r="B566" s="200" t="s">
        <v>116</v>
      </c>
      <c r="C566" s="59" t="s">
        <v>116</v>
      </c>
      <c r="D566" s="55" t="s">
        <v>479</v>
      </c>
      <c r="E566" s="55" t="s">
        <v>135</v>
      </c>
      <c r="F566" s="120">
        <f>'Пр 3 ведом'!G724</f>
        <v>120</v>
      </c>
      <c r="G566" s="120">
        <f>'Пр 3 ведом'!H724</f>
        <v>0</v>
      </c>
      <c r="H566" s="120">
        <f>'Пр 3 ведом'!I724</f>
        <v>120</v>
      </c>
      <c r="I566" s="120">
        <f>'Пр 3 ведом'!J724</f>
        <v>0</v>
      </c>
      <c r="J566" s="120">
        <f>'Пр 3 ведом'!K724</f>
        <v>120</v>
      </c>
      <c r="K566" s="120">
        <f>'Пр 3 ведом'!L724</f>
        <v>0</v>
      </c>
      <c r="L566" s="120">
        <f>'Пр 3 ведом'!M724</f>
        <v>120</v>
      </c>
      <c r="M566" s="120">
        <f>'Пр 3 ведом'!N724</f>
        <v>0</v>
      </c>
      <c r="N566" s="120">
        <f>'Пр 3 ведом'!O724</f>
        <v>120</v>
      </c>
      <c r="O566" s="120">
        <f>'Пр 3 ведом'!P724</f>
        <v>120</v>
      </c>
      <c r="P566" s="338">
        <f t="shared" si="227"/>
        <v>1</v>
      </c>
    </row>
    <row r="567" spans="1:16" s="204" customFormat="1" ht="12.75" customHeight="1">
      <c r="A567" s="114" t="s">
        <v>37</v>
      </c>
      <c r="B567" s="310" t="s">
        <v>16</v>
      </c>
      <c r="C567" s="87" t="s">
        <v>8</v>
      </c>
      <c r="D567" s="86" t="s">
        <v>9</v>
      </c>
      <c r="E567" s="86" t="s">
        <v>10</v>
      </c>
      <c r="F567" s="119">
        <f aca="true" t="shared" si="242" ref="F567:L567">F568+F576+F663+F655</f>
        <v>70862</v>
      </c>
      <c r="G567" s="119">
        <f t="shared" si="242"/>
        <v>-571.8000000000001</v>
      </c>
      <c r="H567" s="119">
        <f t="shared" si="242"/>
        <v>70290.20000000001</v>
      </c>
      <c r="I567" s="119">
        <f t="shared" si="242"/>
        <v>3000</v>
      </c>
      <c r="J567" s="119">
        <f t="shared" si="242"/>
        <v>73290.20000000001</v>
      </c>
      <c r="K567" s="119">
        <f t="shared" si="242"/>
        <v>277.8</v>
      </c>
      <c r="L567" s="119">
        <f t="shared" si="242"/>
        <v>73568.00000000001</v>
      </c>
      <c r="M567" s="119">
        <f>M568+M576+M663+M655</f>
        <v>-3706.4000000000005</v>
      </c>
      <c r="N567" s="119">
        <f>N568+N576+N663+N655</f>
        <v>69861.6</v>
      </c>
      <c r="O567" s="119">
        <f>O568+O576+O663+O655</f>
        <v>69562.1</v>
      </c>
      <c r="P567" s="338">
        <f t="shared" si="227"/>
        <v>0.9957129524660185</v>
      </c>
    </row>
    <row r="568" spans="1:16" s="204" customFormat="1" ht="12.75" customHeight="1" hidden="1">
      <c r="A568" s="114" t="s">
        <v>171</v>
      </c>
      <c r="B568" s="310" t="s">
        <v>16</v>
      </c>
      <c r="C568" s="87" t="s">
        <v>12</v>
      </c>
      <c r="D568" s="86" t="s">
        <v>9</v>
      </c>
      <c r="E568" s="86" t="s">
        <v>10</v>
      </c>
      <c r="F568" s="119">
        <f aca="true" t="shared" si="243" ref="F568:O574">F569</f>
        <v>717.2</v>
      </c>
      <c r="G568" s="119">
        <f t="shared" si="243"/>
        <v>-717.2</v>
      </c>
      <c r="H568" s="119">
        <f t="shared" si="243"/>
        <v>0</v>
      </c>
      <c r="I568" s="119">
        <f t="shared" si="243"/>
        <v>0</v>
      </c>
      <c r="J568" s="119">
        <f t="shared" si="243"/>
        <v>0</v>
      </c>
      <c r="K568" s="119">
        <f t="shared" si="243"/>
        <v>0</v>
      </c>
      <c r="L568" s="119">
        <f t="shared" si="243"/>
        <v>0</v>
      </c>
      <c r="M568" s="119">
        <f t="shared" si="243"/>
        <v>0</v>
      </c>
      <c r="N568" s="119">
        <f t="shared" si="243"/>
        <v>0</v>
      </c>
      <c r="O568" s="119">
        <f t="shared" si="243"/>
        <v>0</v>
      </c>
      <c r="P568" s="338" t="e">
        <f t="shared" si="227"/>
        <v>#DIV/0!</v>
      </c>
    </row>
    <row r="569" spans="1:16" s="204" customFormat="1" ht="22.5" customHeight="1" hidden="1">
      <c r="A569" s="58" t="s">
        <v>429</v>
      </c>
      <c r="B569" s="200" t="s">
        <v>16</v>
      </c>
      <c r="C569" s="59" t="s">
        <v>12</v>
      </c>
      <c r="D569" s="55" t="s">
        <v>336</v>
      </c>
      <c r="E569" s="86"/>
      <c r="F569" s="119">
        <f t="shared" si="243"/>
        <v>717.2</v>
      </c>
      <c r="G569" s="119">
        <f t="shared" si="243"/>
        <v>-717.2</v>
      </c>
      <c r="H569" s="119">
        <f t="shared" si="243"/>
        <v>0</v>
      </c>
      <c r="I569" s="119">
        <f t="shared" si="243"/>
        <v>0</v>
      </c>
      <c r="J569" s="119">
        <f t="shared" si="243"/>
        <v>0</v>
      </c>
      <c r="K569" s="119">
        <f t="shared" si="243"/>
        <v>0</v>
      </c>
      <c r="L569" s="119">
        <f t="shared" si="243"/>
        <v>0</v>
      </c>
      <c r="M569" s="119">
        <f t="shared" si="243"/>
        <v>0</v>
      </c>
      <c r="N569" s="119">
        <f t="shared" si="243"/>
        <v>0</v>
      </c>
      <c r="O569" s="119">
        <f t="shared" si="243"/>
        <v>0</v>
      </c>
      <c r="P569" s="338" t="e">
        <f t="shared" si="227"/>
        <v>#DIV/0!</v>
      </c>
    </row>
    <row r="570" spans="1:16" s="204" customFormat="1" ht="26.25" customHeight="1" hidden="1">
      <c r="A570" s="58" t="s">
        <v>289</v>
      </c>
      <c r="B570" s="200">
        <v>10</v>
      </c>
      <c r="C570" s="59" t="s">
        <v>12</v>
      </c>
      <c r="D570" s="55" t="s">
        <v>370</v>
      </c>
      <c r="E570" s="55"/>
      <c r="F570" s="56">
        <f t="shared" si="243"/>
        <v>717.2</v>
      </c>
      <c r="G570" s="56">
        <f t="shared" si="243"/>
        <v>-717.2</v>
      </c>
      <c r="H570" s="56">
        <f t="shared" si="243"/>
        <v>0</v>
      </c>
      <c r="I570" s="56">
        <f t="shared" si="243"/>
        <v>0</v>
      </c>
      <c r="J570" s="56">
        <f t="shared" si="243"/>
        <v>0</v>
      </c>
      <c r="K570" s="56">
        <f t="shared" si="243"/>
        <v>0</v>
      </c>
      <c r="L570" s="56">
        <f t="shared" si="243"/>
        <v>0</v>
      </c>
      <c r="M570" s="56">
        <f t="shared" si="243"/>
        <v>0</v>
      </c>
      <c r="N570" s="56">
        <f t="shared" si="243"/>
        <v>0</v>
      </c>
      <c r="O570" s="56">
        <f t="shared" si="243"/>
        <v>0</v>
      </c>
      <c r="P570" s="338" t="e">
        <f t="shared" si="227"/>
        <v>#DIV/0!</v>
      </c>
    </row>
    <row r="571" spans="1:16" s="204" customFormat="1" ht="26.25" customHeight="1" hidden="1">
      <c r="A571" s="331" t="s">
        <v>448</v>
      </c>
      <c r="B571" s="200">
        <v>10</v>
      </c>
      <c r="C571" s="59" t="s">
        <v>12</v>
      </c>
      <c r="D571" s="55" t="s">
        <v>449</v>
      </c>
      <c r="E571" s="55"/>
      <c r="F571" s="56">
        <f t="shared" si="243"/>
        <v>717.2</v>
      </c>
      <c r="G571" s="56">
        <f t="shared" si="243"/>
        <v>-717.2</v>
      </c>
      <c r="H571" s="56">
        <f t="shared" si="243"/>
        <v>0</v>
      </c>
      <c r="I571" s="56">
        <f t="shared" si="243"/>
        <v>0</v>
      </c>
      <c r="J571" s="56">
        <f t="shared" si="243"/>
        <v>0</v>
      </c>
      <c r="K571" s="56">
        <f t="shared" si="243"/>
        <v>0</v>
      </c>
      <c r="L571" s="56">
        <f t="shared" si="243"/>
        <v>0</v>
      </c>
      <c r="M571" s="56">
        <f t="shared" si="243"/>
        <v>0</v>
      </c>
      <c r="N571" s="56">
        <f t="shared" si="243"/>
        <v>0</v>
      </c>
      <c r="O571" s="56">
        <f t="shared" si="243"/>
        <v>0</v>
      </c>
      <c r="P571" s="338" t="e">
        <f t="shared" si="227"/>
        <v>#DIV/0!</v>
      </c>
    </row>
    <row r="572" spans="1:16" s="204" customFormat="1" ht="13.5" customHeight="1" hidden="1">
      <c r="A572" s="331" t="s">
        <v>172</v>
      </c>
      <c r="B572" s="200">
        <v>10</v>
      </c>
      <c r="C572" s="59" t="s">
        <v>12</v>
      </c>
      <c r="D572" s="55" t="s">
        <v>450</v>
      </c>
      <c r="E572" s="55"/>
      <c r="F572" s="56">
        <f t="shared" si="243"/>
        <v>717.2</v>
      </c>
      <c r="G572" s="56">
        <f t="shared" si="243"/>
        <v>-717.2</v>
      </c>
      <c r="H572" s="56">
        <f t="shared" si="243"/>
        <v>0</v>
      </c>
      <c r="I572" s="56">
        <f t="shared" si="243"/>
        <v>0</v>
      </c>
      <c r="J572" s="56">
        <f t="shared" si="243"/>
        <v>0</v>
      </c>
      <c r="K572" s="56">
        <f t="shared" si="243"/>
        <v>0</v>
      </c>
      <c r="L572" s="56">
        <f t="shared" si="243"/>
        <v>0</v>
      </c>
      <c r="M572" s="56">
        <f t="shared" si="243"/>
        <v>0</v>
      </c>
      <c r="N572" s="56">
        <f t="shared" si="243"/>
        <v>0</v>
      </c>
      <c r="O572" s="56">
        <f t="shared" si="243"/>
        <v>0</v>
      </c>
      <c r="P572" s="338" t="e">
        <f t="shared" si="227"/>
        <v>#DIV/0!</v>
      </c>
    </row>
    <row r="573" spans="1:16" s="204" customFormat="1" ht="11.25" customHeight="1" hidden="1">
      <c r="A573" s="58" t="s">
        <v>58</v>
      </c>
      <c r="B573" s="200" t="s">
        <v>16</v>
      </c>
      <c r="C573" s="59" t="s">
        <v>12</v>
      </c>
      <c r="D573" s="55" t="s">
        <v>450</v>
      </c>
      <c r="E573" s="55" t="s">
        <v>59</v>
      </c>
      <c r="F573" s="56">
        <f t="shared" si="243"/>
        <v>717.2</v>
      </c>
      <c r="G573" s="56">
        <f t="shared" si="243"/>
        <v>-717.2</v>
      </c>
      <c r="H573" s="56">
        <f t="shared" si="243"/>
        <v>0</v>
      </c>
      <c r="I573" s="56">
        <f t="shared" si="243"/>
        <v>0</v>
      </c>
      <c r="J573" s="56">
        <f t="shared" si="243"/>
        <v>0</v>
      </c>
      <c r="K573" s="56">
        <f t="shared" si="243"/>
        <v>0</v>
      </c>
      <c r="L573" s="56">
        <f t="shared" si="243"/>
        <v>0</v>
      </c>
      <c r="M573" s="56">
        <f t="shared" si="243"/>
        <v>0</v>
      </c>
      <c r="N573" s="56">
        <f t="shared" si="243"/>
        <v>0</v>
      </c>
      <c r="O573" s="56">
        <f t="shared" si="243"/>
        <v>0</v>
      </c>
      <c r="P573" s="338" t="e">
        <f t="shared" si="227"/>
        <v>#DIV/0!</v>
      </c>
    </row>
    <row r="574" spans="1:16" s="204" customFormat="1" ht="12.75" customHeight="1" hidden="1">
      <c r="A574" s="58" t="s">
        <v>32</v>
      </c>
      <c r="B574" s="200" t="s">
        <v>16</v>
      </c>
      <c r="C574" s="59" t="s">
        <v>12</v>
      </c>
      <c r="D574" s="55" t="s">
        <v>450</v>
      </c>
      <c r="E574" s="55" t="s">
        <v>33</v>
      </c>
      <c r="F574" s="56">
        <f t="shared" si="243"/>
        <v>717.2</v>
      </c>
      <c r="G574" s="56">
        <f t="shared" si="243"/>
        <v>-717.2</v>
      </c>
      <c r="H574" s="56">
        <f t="shared" si="243"/>
        <v>0</v>
      </c>
      <c r="I574" s="56">
        <f t="shared" si="243"/>
        <v>0</v>
      </c>
      <c r="J574" s="56">
        <f t="shared" si="243"/>
        <v>0</v>
      </c>
      <c r="K574" s="56">
        <f t="shared" si="243"/>
        <v>0</v>
      </c>
      <c r="L574" s="56">
        <f t="shared" si="243"/>
        <v>0</v>
      </c>
      <c r="M574" s="56">
        <f t="shared" si="243"/>
        <v>0</v>
      </c>
      <c r="N574" s="56">
        <f t="shared" si="243"/>
        <v>0</v>
      </c>
      <c r="O574" s="56">
        <f t="shared" si="243"/>
        <v>0</v>
      </c>
      <c r="P574" s="338" t="e">
        <f t="shared" si="227"/>
        <v>#DIV/0!</v>
      </c>
    </row>
    <row r="575" spans="1:16" s="204" customFormat="1" ht="12.75" customHeight="1" hidden="1">
      <c r="A575" s="128" t="s">
        <v>574</v>
      </c>
      <c r="B575" s="200" t="s">
        <v>16</v>
      </c>
      <c r="C575" s="59" t="s">
        <v>12</v>
      </c>
      <c r="D575" s="55" t="s">
        <v>450</v>
      </c>
      <c r="E575" s="55">
        <v>312</v>
      </c>
      <c r="F575" s="56">
        <f>'Пр 3 ведом'!G120</f>
        <v>717.2</v>
      </c>
      <c r="G575" s="56">
        <f>'Пр 3 ведом'!H120</f>
        <v>-717.2</v>
      </c>
      <c r="H575" s="56">
        <f>'Пр 3 ведом'!I120</f>
        <v>0</v>
      </c>
      <c r="I575" s="56">
        <f>'Пр 3 ведом'!J120</f>
        <v>0</v>
      </c>
      <c r="J575" s="56">
        <f>'Пр 3 ведом'!K120</f>
        <v>0</v>
      </c>
      <c r="K575" s="56">
        <f>'Пр 3 ведом'!L120</f>
        <v>0</v>
      </c>
      <c r="L575" s="56">
        <f>'Пр 3 ведом'!M120</f>
        <v>0</v>
      </c>
      <c r="M575" s="56">
        <f>'Пр 3 ведом'!N120</f>
        <v>0</v>
      </c>
      <c r="N575" s="56">
        <f>'Пр 3 ведом'!O120</f>
        <v>0</v>
      </c>
      <c r="O575" s="56">
        <f>'Пр 3 ведом'!P120</f>
        <v>0</v>
      </c>
      <c r="P575" s="338" t="e">
        <f t="shared" si="227"/>
        <v>#DIV/0!</v>
      </c>
    </row>
    <row r="576" spans="1:16" s="204" customFormat="1" ht="12.75" customHeight="1">
      <c r="A576" s="114" t="s">
        <v>38</v>
      </c>
      <c r="B576" s="310" t="s">
        <v>16</v>
      </c>
      <c r="C576" s="87" t="s">
        <v>14</v>
      </c>
      <c r="D576" s="55"/>
      <c r="E576" s="55"/>
      <c r="F576" s="119">
        <f>F586+F577</f>
        <v>63332</v>
      </c>
      <c r="G576" s="119">
        <f>G586+G577</f>
        <v>0</v>
      </c>
      <c r="H576" s="119">
        <f>H586+H577</f>
        <v>63332</v>
      </c>
      <c r="I576" s="119">
        <f>I586+I577</f>
        <v>3000</v>
      </c>
      <c r="J576" s="119">
        <f aca="true" t="shared" si="244" ref="J576:O576">J586+J577+J645+J650</f>
        <v>66332</v>
      </c>
      <c r="K576" s="119">
        <f t="shared" si="244"/>
        <v>277.8</v>
      </c>
      <c r="L576" s="119">
        <f t="shared" si="244"/>
        <v>66609.8</v>
      </c>
      <c r="M576" s="119">
        <f t="shared" si="244"/>
        <v>-3838.6000000000004</v>
      </c>
      <c r="N576" s="119">
        <f t="shared" si="244"/>
        <v>62771.2</v>
      </c>
      <c r="O576" s="119">
        <f t="shared" si="244"/>
        <v>62568.9</v>
      </c>
      <c r="P576" s="338">
        <f t="shared" si="227"/>
        <v>0.9967771844412725</v>
      </c>
    </row>
    <row r="577" spans="1:16" s="204" customFormat="1" ht="38.25" customHeight="1" hidden="1">
      <c r="A577" s="58" t="s">
        <v>423</v>
      </c>
      <c r="B577" s="200">
        <v>10</v>
      </c>
      <c r="C577" s="59" t="s">
        <v>14</v>
      </c>
      <c r="D577" s="55" t="s">
        <v>421</v>
      </c>
      <c r="E577" s="86"/>
      <c r="F577" s="119">
        <f aca="true" t="shared" si="245" ref="F577:K577">F578</f>
        <v>1601</v>
      </c>
      <c r="G577" s="119">
        <f t="shared" si="245"/>
        <v>0</v>
      </c>
      <c r="H577" s="119">
        <f t="shared" si="245"/>
        <v>1601</v>
      </c>
      <c r="I577" s="119">
        <f t="shared" si="245"/>
        <v>0</v>
      </c>
      <c r="J577" s="119">
        <f t="shared" si="245"/>
        <v>1601</v>
      </c>
      <c r="K577" s="119">
        <f t="shared" si="245"/>
        <v>-551</v>
      </c>
      <c r="L577" s="56">
        <f>'Пр 3 ведом'!M308+'Пр 3 ведом'!M727</f>
        <v>1050.0000000000002</v>
      </c>
      <c r="M577" s="56">
        <f>'Пр 3 ведом'!N308+'Пр 3 ведом'!N727</f>
        <v>-1050</v>
      </c>
      <c r="N577" s="56">
        <f>'Пр 3 ведом'!O308+'Пр 3 ведом'!O727</f>
        <v>0</v>
      </c>
      <c r="O577" s="56">
        <f>'Пр 3 ведом'!P308+'Пр 3 ведом'!P727</f>
        <v>0</v>
      </c>
      <c r="P577" s="338" t="e">
        <f t="shared" si="227"/>
        <v>#DIV/0!</v>
      </c>
    </row>
    <row r="578" spans="1:16" s="204" customFormat="1" ht="38.25" customHeight="1" hidden="1">
      <c r="A578" s="115" t="s">
        <v>409</v>
      </c>
      <c r="B578" s="200">
        <v>10</v>
      </c>
      <c r="C578" s="59" t="s">
        <v>14</v>
      </c>
      <c r="D578" s="55" t="s">
        <v>422</v>
      </c>
      <c r="E578" s="86"/>
      <c r="F578" s="119">
        <f aca="true" t="shared" si="246" ref="F578:K578">F581+F579</f>
        <v>1601</v>
      </c>
      <c r="G578" s="119">
        <f t="shared" si="246"/>
        <v>0</v>
      </c>
      <c r="H578" s="119">
        <f t="shared" si="246"/>
        <v>1601</v>
      </c>
      <c r="I578" s="119">
        <f t="shared" si="246"/>
        <v>0</v>
      </c>
      <c r="J578" s="119">
        <f t="shared" si="246"/>
        <v>1601</v>
      </c>
      <c r="K578" s="119">
        <f t="shared" si="246"/>
        <v>-551</v>
      </c>
      <c r="L578" s="56">
        <f>'Пр 3 ведом'!M309+'Пр 3 ведом'!M728</f>
        <v>1050.0000000000002</v>
      </c>
      <c r="M578" s="56">
        <f>'Пр 3 ведом'!N309+'Пр 3 ведом'!N728</f>
        <v>-1050</v>
      </c>
      <c r="N578" s="56">
        <f>'Пр 3 ведом'!O309+'Пр 3 ведом'!O728</f>
        <v>0</v>
      </c>
      <c r="O578" s="56">
        <f>'Пр 3 ведом'!P309+'Пр 3 ведом'!P728</f>
        <v>0</v>
      </c>
      <c r="P578" s="338" t="e">
        <f t="shared" si="227"/>
        <v>#DIV/0!</v>
      </c>
    </row>
    <row r="579" spans="1:16" s="204" customFormat="1" ht="11.25" customHeight="1" hidden="1">
      <c r="A579" s="58" t="s">
        <v>424</v>
      </c>
      <c r="B579" s="200">
        <v>10</v>
      </c>
      <c r="C579" s="59" t="s">
        <v>14</v>
      </c>
      <c r="D579" s="55" t="s">
        <v>422</v>
      </c>
      <c r="E579" s="55">
        <v>300</v>
      </c>
      <c r="F579" s="56">
        <f aca="true" t="shared" si="247" ref="F579:K579">F580</f>
        <v>138.3</v>
      </c>
      <c r="G579" s="56">
        <f t="shared" si="247"/>
        <v>0</v>
      </c>
      <c r="H579" s="56">
        <f t="shared" si="247"/>
        <v>138.3</v>
      </c>
      <c r="I579" s="56">
        <f t="shared" si="247"/>
        <v>0</v>
      </c>
      <c r="J579" s="56">
        <f t="shared" si="247"/>
        <v>138.3</v>
      </c>
      <c r="K579" s="56">
        <f t="shared" si="247"/>
        <v>-38.3</v>
      </c>
      <c r="L579" s="56">
        <f>'Пр 3 ведом'!M310</f>
        <v>100.00000000000001</v>
      </c>
      <c r="M579" s="56">
        <f>'Пр 3 ведом'!N310</f>
        <v>-100</v>
      </c>
      <c r="N579" s="56">
        <f>'Пр 3 ведом'!O310</f>
        <v>0</v>
      </c>
      <c r="O579" s="56">
        <f>'Пр 3 ведом'!P310</f>
        <v>0</v>
      </c>
      <c r="P579" s="338" t="e">
        <f t="shared" si="227"/>
        <v>#DIV/0!</v>
      </c>
    </row>
    <row r="580" spans="1:16" s="204" customFormat="1" ht="24.75" customHeight="1" hidden="1">
      <c r="A580" s="58" t="s">
        <v>425</v>
      </c>
      <c r="B580" s="200">
        <v>10</v>
      </c>
      <c r="C580" s="59" t="s">
        <v>14</v>
      </c>
      <c r="D580" s="55" t="s">
        <v>422</v>
      </c>
      <c r="E580" s="55">
        <v>330</v>
      </c>
      <c r="F580" s="56">
        <f>'Пр 3 ведом'!G311</f>
        <v>138.3</v>
      </c>
      <c r="G580" s="56">
        <f>'Пр 3 ведом'!H311</f>
        <v>0</v>
      </c>
      <c r="H580" s="56">
        <f>'Пр 3 ведом'!I311</f>
        <v>138.3</v>
      </c>
      <c r="I580" s="56">
        <f>'Пр 3 ведом'!J311</f>
        <v>0</v>
      </c>
      <c r="J580" s="56">
        <f>'Пр 3 ведом'!K311</f>
        <v>138.3</v>
      </c>
      <c r="K580" s="56">
        <f>'Пр 3 ведом'!L311</f>
        <v>-38.3</v>
      </c>
      <c r="L580" s="56">
        <f>'Пр 3 ведом'!M311</f>
        <v>100.00000000000001</v>
      </c>
      <c r="M580" s="56">
        <f>'Пр 3 ведом'!N311</f>
        <v>-100</v>
      </c>
      <c r="N580" s="56">
        <f>'Пр 3 ведом'!O311</f>
        <v>0</v>
      </c>
      <c r="O580" s="56">
        <f>'Пр 3 ведом'!P311</f>
        <v>0</v>
      </c>
      <c r="P580" s="338" t="e">
        <f t="shared" si="227"/>
        <v>#DIV/0!</v>
      </c>
    </row>
    <row r="581" spans="1:16" s="204" customFormat="1" ht="32.25" customHeight="1" hidden="1">
      <c r="A581" s="128" t="s">
        <v>578</v>
      </c>
      <c r="B581" s="200">
        <v>10</v>
      </c>
      <c r="C581" s="59" t="s">
        <v>14</v>
      </c>
      <c r="D581" s="55" t="s">
        <v>422</v>
      </c>
      <c r="E581" s="55" t="s">
        <v>118</v>
      </c>
      <c r="F581" s="56">
        <f aca="true" t="shared" si="248" ref="F581:K581">F582+F584</f>
        <v>1462.7</v>
      </c>
      <c r="G581" s="56">
        <f t="shared" si="248"/>
        <v>0</v>
      </c>
      <c r="H581" s="56">
        <f t="shared" si="248"/>
        <v>1462.7</v>
      </c>
      <c r="I581" s="56">
        <f t="shared" si="248"/>
        <v>0</v>
      </c>
      <c r="J581" s="56">
        <f t="shared" si="248"/>
        <v>1462.7</v>
      </c>
      <c r="K581" s="56">
        <f t="shared" si="248"/>
        <v>-512.7</v>
      </c>
      <c r="L581" s="56">
        <f>'Пр 3 ведом'!M729</f>
        <v>950.0000000000001</v>
      </c>
      <c r="M581" s="56">
        <f>'Пр 3 ведом'!N729</f>
        <v>-950</v>
      </c>
      <c r="N581" s="56">
        <f>'Пр 3 ведом'!O729</f>
        <v>0</v>
      </c>
      <c r="O581" s="56">
        <f>'Пр 3 ведом'!P729</f>
        <v>0</v>
      </c>
      <c r="P581" s="338" t="e">
        <f t="shared" si="227"/>
        <v>#DIV/0!</v>
      </c>
    </row>
    <row r="582" spans="1:16" s="204" customFormat="1" ht="13.5" customHeight="1" hidden="1">
      <c r="A582" s="58" t="s">
        <v>119</v>
      </c>
      <c r="B582" s="200">
        <v>10</v>
      </c>
      <c r="C582" s="59" t="s">
        <v>14</v>
      </c>
      <c r="D582" s="55" t="s">
        <v>422</v>
      </c>
      <c r="E582" s="55" t="s">
        <v>120</v>
      </c>
      <c r="F582" s="56">
        <f aca="true" t="shared" si="249" ref="F582:K582">F583</f>
        <v>1355.1000000000001</v>
      </c>
      <c r="G582" s="56">
        <f t="shared" si="249"/>
        <v>0</v>
      </c>
      <c r="H582" s="56">
        <f t="shared" si="249"/>
        <v>1355.1000000000001</v>
      </c>
      <c r="I582" s="56">
        <f t="shared" si="249"/>
        <v>0</v>
      </c>
      <c r="J582" s="56">
        <f t="shared" si="249"/>
        <v>1355.1000000000001</v>
      </c>
      <c r="K582" s="56">
        <f t="shared" si="249"/>
        <v>-444.7</v>
      </c>
      <c r="L582" s="56">
        <f>'Пр 3 ведом'!M730</f>
        <v>910.4000000000001</v>
      </c>
      <c r="M582" s="56">
        <f>'Пр 3 ведом'!N730</f>
        <v>-910.4</v>
      </c>
      <c r="N582" s="56">
        <f>'Пр 3 ведом'!O730</f>
        <v>0</v>
      </c>
      <c r="O582" s="56">
        <f>'Пр 3 ведом'!P730</f>
        <v>0</v>
      </c>
      <c r="P582" s="338" t="e">
        <f t="shared" si="227"/>
        <v>#DIV/0!</v>
      </c>
    </row>
    <row r="583" spans="1:16" s="204" customFormat="1" ht="37.5" customHeight="1" hidden="1">
      <c r="A583" s="58" t="s">
        <v>121</v>
      </c>
      <c r="B583" s="200">
        <v>10</v>
      </c>
      <c r="C583" s="59" t="s">
        <v>14</v>
      </c>
      <c r="D583" s="55" t="s">
        <v>422</v>
      </c>
      <c r="E583" s="55" t="s">
        <v>122</v>
      </c>
      <c r="F583" s="56">
        <f>'Пр 3 ведом'!G731</f>
        <v>1355.1000000000001</v>
      </c>
      <c r="G583" s="56">
        <f>'Пр 3 ведом'!H731</f>
        <v>0</v>
      </c>
      <c r="H583" s="56">
        <f>'Пр 3 ведом'!I731</f>
        <v>1355.1000000000001</v>
      </c>
      <c r="I583" s="56">
        <f>'Пр 3 ведом'!J731</f>
        <v>0</v>
      </c>
      <c r="J583" s="56">
        <f>'Пр 3 ведом'!K731</f>
        <v>1355.1000000000001</v>
      </c>
      <c r="K583" s="56">
        <f>'Пр 3 ведом'!L731</f>
        <v>-444.7</v>
      </c>
      <c r="L583" s="56">
        <f>'Пр 3 ведом'!M731</f>
        <v>910.4000000000001</v>
      </c>
      <c r="M583" s="56">
        <f>'Пр 3 ведом'!N731</f>
        <v>-910.4</v>
      </c>
      <c r="N583" s="56">
        <f>'Пр 3 ведом'!O731</f>
        <v>0</v>
      </c>
      <c r="O583" s="56">
        <f>'Пр 3 ведом'!P731</f>
        <v>0</v>
      </c>
      <c r="P583" s="338" t="e">
        <f t="shared" si="227"/>
        <v>#DIV/0!</v>
      </c>
    </row>
    <row r="584" spans="1:16" s="204" customFormat="1" ht="12.75" customHeight="1" hidden="1">
      <c r="A584" s="58" t="s">
        <v>61</v>
      </c>
      <c r="B584" s="200">
        <v>10</v>
      </c>
      <c r="C584" s="59" t="s">
        <v>14</v>
      </c>
      <c r="D584" s="55" t="s">
        <v>422</v>
      </c>
      <c r="E584" s="55">
        <v>620</v>
      </c>
      <c r="F584" s="56">
        <f aca="true" t="shared" si="250" ref="F584:K584">F585</f>
        <v>107.6</v>
      </c>
      <c r="G584" s="56">
        <f t="shared" si="250"/>
        <v>0</v>
      </c>
      <c r="H584" s="56">
        <f t="shared" si="250"/>
        <v>107.6</v>
      </c>
      <c r="I584" s="56">
        <f t="shared" si="250"/>
        <v>0</v>
      </c>
      <c r="J584" s="56">
        <f t="shared" si="250"/>
        <v>107.6</v>
      </c>
      <c r="K584" s="56">
        <f t="shared" si="250"/>
        <v>-68</v>
      </c>
      <c r="L584" s="56">
        <f>'Пр 3 ведом'!M732</f>
        <v>39.599999999999994</v>
      </c>
      <c r="M584" s="56">
        <f>'Пр 3 ведом'!N732</f>
        <v>-39.6</v>
      </c>
      <c r="N584" s="56">
        <f>'Пр 3 ведом'!O732</f>
        <v>0</v>
      </c>
      <c r="O584" s="56">
        <f>'Пр 3 ведом'!P732</f>
        <v>0</v>
      </c>
      <c r="P584" s="338" t="e">
        <f t="shared" si="227"/>
        <v>#DIV/0!</v>
      </c>
    </row>
    <row r="585" spans="1:16" s="204" customFormat="1" ht="35.25" customHeight="1" hidden="1">
      <c r="A585" s="58" t="s">
        <v>46</v>
      </c>
      <c r="B585" s="200">
        <v>10</v>
      </c>
      <c r="C585" s="59" t="s">
        <v>14</v>
      </c>
      <c r="D585" s="55" t="s">
        <v>422</v>
      </c>
      <c r="E585" s="55">
        <v>621</v>
      </c>
      <c r="F585" s="56">
        <f>'Пр 3 ведом'!G733</f>
        <v>107.6</v>
      </c>
      <c r="G585" s="56">
        <f>'Пр 3 ведом'!H733</f>
        <v>0</v>
      </c>
      <c r="H585" s="56">
        <f>'Пр 3 ведом'!I733</f>
        <v>107.6</v>
      </c>
      <c r="I585" s="56">
        <f>'Пр 3 ведом'!J733</f>
        <v>0</v>
      </c>
      <c r="J585" s="56">
        <f>'Пр 3 ведом'!K733</f>
        <v>107.6</v>
      </c>
      <c r="K585" s="56">
        <f>'Пр 3 ведом'!L733</f>
        <v>-68</v>
      </c>
      <c r="L585" s="56">
        <f>'Пр 3 ведом'!M733</f>
        <v>39.599999999999994</v>
      </c>
      <c r="M585" s="56">
        <f>'Пр 3 ведом'!N733</f>
        <v>-39.6</v>
      </c>
      <c r="N585" s="56">
        <f>'Пр 3 ведом'!O733</f>
        <v>0</v>
      </c>
      <c r="O585" s="56">
        <f>'Пр 3 ведом'!P733</f>
        <v>0</v>
      </c>
      <c r="P585" s="338" t="e">
        <f t="shared" si="227"/>
        <v>#DIV/0!</v>
      </c>
    </row>
    <row r="586" spans="1:16" s="204" customFormat="1" ht="31.5" customHeight="1">
      <c r="A586" s="58" t="s">
        <v>429</v>
      </c>
      <c r="B586" s="200">
        <v>10</v>
      </c>
      <c r="C586" s="59" t="s">
        <v>14</v>
      </c>
      <c r="D586" s="55" t="s">
        <v>336</v>
      </c>
      <c r="E586" s="55"/>
      <c r="F586" s="56">
        <f aca="true" t="shared" si="251" ref="F586:L586">F587+F614+F620</f>
        <v>61731</v>
      </c>
      <c r="G586" s="56">
        <f t="shared" si="251"/>
        <v>0</v>
      </c>
      <c r="H586" s="56">
        <f t="shared" si="251"/>
        <v>61731</v>
      </c>
      <c r="I586" s="56">
        <f t="shared" si="251"/>
        <v>3000</v>
      </c>
      <c r="J586" s="56">
        <f t="shared" si="251"/>
        <v>64731</v>
      </c>
      <c r="K586" s="56">
        <f t="shared" si="251"/>
        <v>0</v>
      </c>
      <c r="L586" s="56">
        <f t="shared" si="251"/>
        <v>64731</v>
      </c>
      <c r="M586" s="56">
        <f>M587+M614+M620</f>
        <v>-2615.4</v>
      </c>
      <c r="N586" s="56">
        <f>N587+N614+N620</f>
        <v>62115.6</v>
      </c>
      <c r="O586" s="56">
        <f>O587+O614+O620</f>
        <v>61913.3</v>
      </c>
      <c r="P586" s="338">
        <f t="shared" si="227"/>
        <v>0.9967431691877725</v>
      </c>
    </row>
    <row r="587" spans="1:16" s="334" customFormat="1" ht="31.5" customHeight="1">
      <c r="A587" s="58" t="s">
        <v>338</v>
      </c>
      <c r="B587" s="332" t="s">
        <v>16</v>
      </c>
      <c r="C587" s="91" t="s">
        <v>14</v>
      </c>
      <c r="D587" s="91" t="s">
        <v>337</v>
      </c>
      <c r="E587" s="333"/>
      <c r="F587" s="137">
        <f aca="true" t="shared" si="252" ref="F587:K587">F596+F588+F601+F609</f>
        <v>49195</v>
      </c>
      <c r="G587" s="137">
        <f t="shared" si="252"/>
        <v>0</v>
      </c>
      <c r="H587" s="137">
        <f t="shared" si="252"/>
        <v>49195</v>
      </c>
      <c r="I587" s="137">
        <f t="shared" si="252"/>
        <v>3000</v>
      </c>
      <c r="J587" s="137">
        <f t="shared" si="252"/>
        <v>52195</v>
      </c>
      <c r="K587" s="137">
        <f t="shared" si="252"/>
        <v>0</v>
      </c>
      <c r="L587" s="137">
        <f>'Пр 3 ведом'!M123</f>
        <v>52195</v>
      </c>
      <c r="M587" s="137">
        <f>'Пр 3 ведом'!N123</f>
        <v>-2707</v>
      </c>
      <c r="N587" s="137">
        <f>'Пр 3 ведом'!O123</f>
        <v>49488</v>
      </c>
      <c r="O587" s="137">
        <f>'Пр 3 ведом'!P123</f>
        <v>49285.8</v>
      </c>
      <c r="P587" s="338">
        <f t="shared" si="227"/>
        <v>0.9959141610087294</v>
      </c>
    </row>
    <row r="588" spans="1:16" s="334" customFormat="1" ht="21.75" customHeight="1">
      <c r="A588" s="58" t="s">
        <v>350</v>
      </c>
      <c r="B588" s="332" t="s">
        <v>16</v>
      </c>
      <c r="C588" s="91" t="s">
        <v>14</v>
      </c>
      <c r="D588" s="91" t="s">
        <v>351</v>
      </c>
      <c r="E588" s="333"/>
      <c r="F588" s="137">
        <f aca="true" t="shared" si="253" ref="F588:K588">F589</f>
        <v>9552</v>
      </c>
      <c r="G588" s="137">
        <f t="shared" si="253"/>
        <v>0</v>
      </c>
      <c r="H588" s="137">
        <f t="shared" si="253"/>
        <v>9552</v>
      </c>
      <c r="I588" s="137">
        <f t="shared" si="253"/>
        <v>-300</v>
      </c>
      <c r="J588" s="137">
        <f t="shared" si="253"/>
        <v>9252</v>
      </c>
      <c r="K588" s="137">
        <f t="shared" si="253"/>
        <v>0</v>
      </c>
      <c r="L588" s="137">
        <f>'Пр 3 ведом'!M124</f>
        <v>9252</v>
      </c>
      <c r="M588" s="137">
        <f>'Пр 3 ведом'!N124</f>
        <v>-180.5</v>
      </c>
      <c r="N588" s="137">
        <f>'Пр 3 ведом'!O124</f>
        <v>9071.5</v>
      </c>
      <c r="O588" s="137">
        <f>'Пр 3 ведом'!P124</f>
        <v>9071.4</v>
      </c>
      <c r="P588" s="338">
        <f t="shared" si="227"/>
        <v>0.9999889764647522</v>
      </c>
    </row>
    <row r="589" spans="1:16" s="334" customFormat="1" ht="20.25" customHeight="1">
      <c r="A589" s="326" t="s">
        <v>173</v>
      </c>
      <c r="B589" s="332" t="s">
        <v>16</v>
      </c>
      <c r="C589" s="91" t="s">
        <v>14</v>
      </c>
      <c r="D589" s="91" t="s">
        <v>341</v>
      </c>
      <c r="E589" s="333"/>
      <c r="F589" s="137">
        <f aca="true" t="shared" si="254" ref="F589:K589">F590+F593</f>
        <v>9552</v>
      </c>
      <c r="G589" s="137">
        <f t="shared" si="254"/>
        <v>0</v>
      </c>
      <c r="H589" s="137">
        <f t="shared" si="254"/>
        <v>9552</v>
      </c>
      <c r="I589" s="137">
        <f t="shared" si="254"/>
        <v>-300</v>
      </c>
      <c r="J589" s="137">
        <f t="shared" si="254"/>
        <v>9252</v>
      </c>
      <c r="K589" s="137">
        <f t="shared" si="254"/>
        <v>0</v>
      </c>
      <c r="L589" s="137">
        <f>'Пр 3 ведом'!M125</f>
        <v>9252</v>
      </c>
      <c r="M589" s="137">
        <f>'Пр 3 ведом'!N125</f>
        <v>-180.5</v>
      </c>
      <c r="N589" s="137">
        <f>'Пр 3 ведом'!O125</f>
        <v>9071.5</v>
      </c>
      <c r="O589" s="137">
        <f>'Пр 3 ведом'!P125</f>
        <v>9071.4</v>
      </c>
      <c r="P589" s="338">
        <f t="shared" si="227"/>
        <v>0.9999889764647522</v>
      </c>
    </row>
    <row r="590" spans="1:16" s="204" customFormat="1" ht="20.25" customHeight="1" hidden="1">
      <c r="A590" s="58" t="s">
        <v>418</v>
      </c>
      <c r="B590" s="200" t="s">
        <v>16</v>
      </c>
      <c r="C590" s="59" t="s">
        <v>14</v>
      </c>
      <c r="D590" s="91" t="s">
        <v>341</v>
      </c>
      <c r="E590" s="55" t="s">
        <v>131</v>
      </c>
      <c r="F590" s="56">
        <f aca="true" t="shared" si="255" ref="F590:K590">SUM(F591)</f>
        <v>3.5</v>
      </c>
      <c r="G590" s="56">
        <f t="shared" si="255"/>
        <v>0</v>
      </c>
      <c r="H590" s="56">
        <f t="shared" si="255"/>
        <v>3.5</v>
      </c>
      <c r="I590" s="56">
        <f t="shared" si="255"/>
        <v>0</v>
      </c>
      <c r="J590" s="56">
        <f t="shared" si="255"/>
        <v>3.5</v>
      </c>
      <c r="K590" s="56">
        <f t="shared" si="255"/>
        <v>0</v>
      </c>
      <c r="L590" s="137">
        <f>'Пр 3 ведом'!M126</f>
        <v>3.5</v>
      </c>
      <c r="M590" s="137">
        <f>'Пр 3 ведом'!N126</f>
        <v>-3.4</v>
      </c>
      <c r="N590" s="137">
        <f>'Пр 3 ведом'!O126</f>
        <v>0.10000000000000009</v>
      </c>
      <c r="O590" s="137">
        <f>'Пр 3 ведом'!P126</f>
        <v>0</v>
      </c>
      <c r="P590" s="338">
        <f t="shared" si="227"/>
        <v>0</v>
      </c>
    </row>
    <row r="591" spans="1:16" s="204" customFormat="1" ht="20.25" customHeight="1" hidden="1">
      <c r="A591" s="128" t="s">
        <v>572</v>
      </c>
      <c r="B591" s="200" t="s">
        <v>16</v>
      </c>
      <c r="C591" s="59" t="s">
        <v>14</v>
      </c>
      <c r="D591" s="91" t="s">
        <v>341</v>
      </c>
      <c r="E591" s="55" t="s">
        <v>133</v>
      </c>
      <c r="F591" s="56">
        <f aca="true" t="shared" si="256" ref="F591:K591">F592</f>
        <v>3.5</v>
      </c>
      <c r="G591" s="56">
        <f t="shared" si="256"/>
        <v>0</v>
      </c>
      <c r="H591" s="56">
        <f t="shared" si="256"/>
        <v>3.5</v>
      </c>
      <c r="I591" s="56">
        <f t="shared" si="256"/>
        <v>0</v>
      </c>
      <c r="J591" s="56">
        <f t="shared" si="256"/>
        <v>3.5</v>
      </c>
      <c r="K591" s="56">
        <f t="shared" si="256"/>
        <v>0</v>
      </c>
      <c r="L591" s="137">
        <f>'Пр 3 ведом'!M127</f>
        <v>3.5</v>
      </c>
      <c r="M591" s="137">
        <f>'Пр 3 ведом'!N127</f>
        <v>-3.4</v>
      </c>
      <c r="N591" s="137">
        <f>'Пр 3 ведом'!O127</f>
        <v>0.10000000000000009</v>
      </c>
      <c r="O591" s="137">
        <f>'Пр 3 ведом'!P127</f>
        <v>0</v>
      </c>
      <c r="P591" s="338">
        <f aca="true" t="shared" si="257" ref="P591:P654">O591/N591*100%</f>
        <v>0</v>
      </c>
    </row>
    <row r="592" spans="1:16" s="204" customFormat="1" ht="20.25" customHeight="1" hidden="1">
      <c r="A592" s="128" t="s">
        <v>573</v>
      </c>
      <c r="B592" s="200" t="s">
        <v>16</v>
      </c>
      <c r="C592" s="59" t="s">
        <v>14</v>
      </c>
      <c r="D592" s="91" t="s">
        <v>341</v>
      </c>
      <c r="E592" s="55" t="s">
        <v>135</v>
      </c>
      <c r="F592" s="56">
        <f>'Пр 3 ведом'!G128</f>
        <v>3.5</v>
      </c>
      <c r="G592" s="56">
        <f>'Пр 3 ведом'!H128</f>
        <v>0</v>
      </c>
      <c r="H592" s="56">
        <f>'Пр 3 ведом'!I128</f>
        <v>3.5</v>
      </c>
      <c r="I592" s="56">
        <f>'Пр 3 ведом'!J128</f>
        <v>0</v>
      </c>
      <c r="J592" s="56">
        <f>'Пр 3 ведом'!K128</f>
        <v>3.5</v>
      </c>
      <c r="K592" s="56">
        <f>'Пр 3 ведом'!L128</f>
        <v>0</v>
      </c>
      <c r="L592" s="137">
        <f>'Пр 3 ведом'!M128</f>
        <v>3.5</v>
      </c>
      <c r="M592" s="137">
        <f>'Пр 3 ведом'!N128</f>
        <v>-3.4</v>
      </c>
      <c r="N592" s="137">
        <f>'Пр 3 ведом'!O128</f>
        <v>0.10000000000000009</v>
      </c>
      <c r="O592" s="137">
        <f>'Пр 3 ведом'!P128</f>
        <v>0</v>
      </c>
      <c r="P592" s="338">
        <f t="shared" si="257"/>
        <v>0</v>
      </c>
    </row>
    <row r="593" spans="1:16" s="334" customFormat="1" ht="21" customHeight="1">
      <c r="A593" s="326" t="s">
        <v>58</v>
      </c>
      <c r="B593" s="332" t="s">
        <v>16</v>
      </c>
      <c r="C593" s="91" t="s">
        <v>14</v>
      </c>
      <c r="D593" s="91" t="s">
        <v>341</v>
      </c>
      <c r="E593" s="91" t="s">
        <v>59</v>
      </c>
      <c r="F593" s="137">
        <f aca="true" t="shared" si="258" ref="F593:K593">F595</f>
        <v>9548.5</v>
      </c>
      <c r="G593" s="137">
        <f t="shared" si="258"/>
        <v>0</v>
      </c>
      <c r="H593" s="137">
        <f t="shared" si="258"/>
        <v>9548.5</v>
      </c>
      <c r="I593" s="137">
        <f t="shared" si="258"/>
        <v>-300</v>
      </c>
      <c r="J593" s="137">
        <f t="shared" si="258"/>
        <v>9248.5</v>
      </c>
      <c r="K593" s="137">
        <f t="shared" si="258"/>
        <v>0</v>
      </c>
      <c r="L593" s="137">
        <f>'Пр 3 ведом'!M129</f>
        <v>9248.5</v>
      </c>
      <c r="M593" s="137">
        <f>'Пр 3 ведом'!N129</f>
        <v>-177.1</v>
      </c>
      <c r="N593" s="137">
        <f>'Пр 3 ведом'!O129</f>
        <v>9071.4</v>
      </c>
      <c r="O593" s="137">
        <f>'Пр 3 ведом'!P129</f>
        <v>9071.4</v>
      </c>
      <c r="P593" s="338">
        <f t="shared" si="257"/>
        <v>1</v>
      </c>
    </row>
    <row r="594" spans="1:16" s="334" customFormat="1" ht="21" customHeight="1">
      <c r="A594" s="326" t="s">
        <v>32</v>
      </c>
      <c r="B594" s="332" t="s">
        <v>16</v>
      </c>
      <c r="C594" s="91" t="s">
        <v>14</v>
      </c>
      <c r="D594" s="91" t="s">
        <v>341</v>
      </c>
      <c r="E594" s="333">
        <v>310</v>
      </c>
      <c r="F594" s="137">
        <f aca="true" t="shared" si="259" ref="F594:K594">F595</f>
        <v>9548.5</v>
      </c>
      <c r="G594" s="137">
        <f t="shared" si="259"/>
        <v>0</v>
      </c>
      <c r="H594" s="137">
        <f t="shared" si="259"/>
        <v>9548.5</v>
      </c>
      <c r="I594" s="137">
        <f t="shared" si="259"/>
        <v>-300</v>
      </c>
      <c r="J594" s="137">
        <f t="shared" si="259"/>
        <v>9248.5</v>
      </c>
      <c r="K594" s="137">
        <f t="shared" si="259"/>
        <v>0</v>
      </c>
      <c r="L594" s="137">
        <f>'Пр 3 ведом'!M130</f>
        <v>9248.5</v>
      </c>
      <c r="M594" s="137">
        <f>'Пр 3 ведом'!N130</f>
        <v>-177.1</v>
      </c>
      <c r="N594" s="137">
        <f>'Пр 3 ведом'!O130</f>
        <v>9071.4</v>
      </c>
      <c r="O594" s="137">
        <f>'Пр 3 ведом'!P130</f>
        <v>9071.4</v>
      </c>
      <c r="P594" s="338">
        <f t="shared" si="257"/>
        <v>1</v>
      </c>
    </row>
    <row r="595" spans="1:16" s="334" customFormat="1" ht="21" customHeight="1">
      <c r="A595" s="128" t="s">
        <v>575</v>
      </c>
      <c r="B595" s="332" t="s">
        <v>16</v>
      </c>
      <c r="C595" s="91" t="s">
        <v>14</v>
      </c>
      <c r="D595" s="91" t="s">
        <v>341</v>
      </c>
      <c r="E595" s="333">
        <v>313</v>
      </c>
      <c r="F595" s="137">
        <f>'Пр 3 ведом'!G131</f>
        <v>9548.5</v>
      </c>
      <c r="G595" s="137">
        <f>'Пр 3 ведом'!H131</f>
        <v>0</v>
      </c>
      <c r="H595" s="137">
        <f>'Пр 3 ведом'!I131</f>
        <v>9548.5</v>
      </c>
      <c r="I595" s="137">
        <f>'Пр 3 ведом'!J131</f>
        <v>-300</v>
      </c>
      <c r="J595" s="137">
        <f>'Пр 3 ведом'!K131</f>
        <v>9248.5</v>
      </c>
      <c r="K595" s="137">
        <f>'Пр 3 ведом'!L131</f>
        <v>0</v>
      </c>
      <c r="L595" s="137">
        <f>'Пр 3 ведом'!M131</f>
        <v>9248.5</v>
      </c>
      <c r="M595" s="137">
        <f>'Пр 3 ведом'!N131</f>
        <v>-177.1</v>
      </c>
      <c r="N595" s="137">
        <f>'Пр 3 ведом'!O131</f>
        <v>9071.4</v>
      </c>
      <c r="O595" s="137">
        <f>'Пр 3 ведом'!P131</f>
        <v>9071.4</v>
      </c>
      <c r="P595" s="338">
        <f t="shared" si="257"/>
        <v>1</v>
      </c>
    </row>
    <row r="596" spans="1:16" s="334" customFormat="1" ht="56.25" customHeight="1">
      <c r="A596" s="58" t="s">
        <v>352</v>
      </c>
      <c r="B596" s="332" t="s">
        <v>16</v>
      </c>
      <c r="C596" s="91" t="s">
        <v>14</v>
      </c>
      <c r="D596" s="91" t="s">
        <v>339</v>
      </c>
      <c r="E596" s="333"/>
      <c r="F596" s="137">
        <f aca="true" t="shared" si="260" ref="F596:K597">F597</f>
        <v>34803</v>
      </c>
      <c r="G596" s="137">
        <f t="shared" si="260"/>
        <v>0</v>
      </c>
      <c r="H596" s="137">
        <f t="shared" si="260"/>
        <v>34803</v>
      </c>
      <c r="I596" s="137">
        <f t="shared" si="260"/>
        <v>0</v>
      </c>
      <c r="J596" s="137">
        <f t="shared" si="260"/>
        <v>34803</v>
      </c>
      <c r="K596" s="137">
        <f t="shared" si="260"/>
        <v>0</v>
      </c>
      <c r="L596" s="137">
        <f>'Пр 3 ведом'!M132</f>
        <v>34803</v>
      </c>
      <c r="M596" s="137">
        <f>'Пр 3 ведом'!N132</f>
        <v>-2546.5</v>
      </c>
      <c r="N596" s="137">
        <f>'Пр 3 ведом'!O132</f>
        <v>32256.5</v>
      </c>
      <c r="O596" s="137">
        <f>'Пр 3 ведом'!P132</f>
        <v>32054.4</v>
      </c>
      <c r="P596" s="338">
        <f t="shared" si="257"/>
        <v>0.9937345961279123</v>
      </c>
    </row>
    <row r="597" spans="1:16" s="308" customFormat="1" ht="45" customHeight="1">
      <c r="A597" s="117" t="s">
        <v>379</v>
      </c>
      <c r="B597" s="332" t="s">
        <v>16</v>
      </c>
      <c r="C597" s="91" t="s">
        <v>14</v>
      </c>
      <c r="D597" s="91" t="s">
        <v>340</v>
      </c>
      <c r="E597" s="55"/>
      <c r="F597" s="56">
        <f t="shared" si="260"/>
        <v>34803</v>
      </c>
      <c r="G597" s="56">
        <f t="shared" si="260"/>
        <v>0</v>
      </c>
      <c r="H597" s="56">
        <f t="shared" si="260"/>
        <v>34803</v>
      </c>
      <c r="I597" s="56">
        <f t="shared" si="260"/>
        <v>0</v>
      </c>
      <c r="J597" s="56">
        <f t="shared" si="260"/>
        <v>34803</v>
      </c>
      <c r="K597" s="56">
        <f t="shared" si="260"/>
        <v>0</v>
      </c>
      <c r="L597" s="137">
        <f>'Пр 3 ведом'!M133</f>
        <v>34803</v>
      </c>
      <c r="M597" s="137">
        <f>'Пр 3 ведом'!N133</f>
        <v>-2546.5</v>
      </c>
      <c r="N597" s="137">
        <f>'Пр 3 ведом'!O133</f>
        <v>32256.5</v>
      </c>
      <c r="O597" s="137">
        <f>'Пр 3 ведом'!P133</f>
        <v>32054.4</v>
      </c>
      <c r="P597" s="338">
        <f t="shared" si="257"/>
        <v>0.9937345961279123</v>
      </c>
    </row>
    <row r="598" spans="1:16" s="334" customFormat="1" ht="15.75" customHeight="1">
      <c r="A598" s="326" t="s">
        <v>58</v>
      </c>
      <c r="B598" s="332" t="s">
        <v>16</v>
      </c>
      <c r="C598" s="91" t="s">
        <v>14</v>
      </c>
      <c r="D598" s="91" t="s">
        <v>340</v>
      </c>
      <c r="E598" s="91" t="s">
        <v>59</v>
      </c>
      <c r="F598" s="137">
        <f aca="true" t="shared" si="261" ref="F598:K598">F600</f>
        <v>34803</v>
      </c>
      <c r="G598" s="137">
        <f t="shared" si="261"/>
        <v>0</v>
      </c>
      <c r="H598" s="137">
        <f t="shared" si="261"/>
        <v>34803</v>
      </c>
      <c r="I598" s="137">
        <f t="shared" si="261"/>
        <v>0</v>
      </c>
      <c r="J598" s="137">
        <f t="shared" si="261"/>
        <v>34803</v>
      </c>
      <c r="K598" s="137">
        <f t="shared" si="261"/>
        <v>0</v>
      </c>
      <c r="L598" s="137">
        <f>'Пр 3 ведом'!M134</f>
        <v>34803</v>
      </c>
      <c r="M598" s="137">
        <f>'Пр 3 ведом'!N134</f>
        <v>-2546.5</v>
      </c>
      <c r="N598" s="137">
        <f>'Пр 3 ведом'!O134</f>
        <v>32256.5</v>
      </c>
      <c r="O598" s="137">
        <f>'Пр 3 ведом'!P134</f>
        <v>32054.4</v>
      </c>
      <c r="P598" s="338">
        <f t="shared" si="257"/>
        <v>0.9937345961279123</v>
      </c>
    </row>
    <row r="599" spans="1:16" s="334" customFormat="1" ht="15.75" customHeight="1">
      <c r="A599" s="326" t="s">
        <v>32</v>
      </c>
      <c r="B599" s="332" t="s">
        <v>16</v>
      </c>
      <c r="C599" s="91" t="s">
        <v>14</v>
      </c>
      <c r="D599" s="91" t="s">
        <v>340</v>
      </c>
      <c r="E599" s="333">
        <v>310</v>
      </c>
      <c r="F599" s="137">
        <f aca="true" t="shared" si="262" ref="F599:K599">F600</f>
        <v>34803</v>
      </c>
      <c r="G599" s="137">
        <f t="shared" si="262"/>
        <v>0</v>
      </c>
      <c r="H599" s="137">
        <f t="shared" si="262"/>
        <v>34803</v>
      </c>
      <c r="I599" s="137">
        <f t="shared" si="262"/>
        <v>0</v>
      </c>
      <c r="J599" s="137">
        <f t="shared" si="262"/>
        <v>34803</v>
      </c>
      <c r="K599" s="137">
        <f t="shared" si="262"/>
        <v>0</v>
      </c>
      <c r="L599" s="137">
        <f>'Пр 3 ведом'!M135</f>
        <v>34803</v>
      </c>
      <c r="M599" s="137">
        <f>'Пр 3 ведом'!N135</f>
        <v>-2546.5</v>
      </c>
      <c r="N599" s="137">
        <f>'Пр 3 ведом'!O135</f>
        <v>32256.5</v>
      </c>
      <c r="O599" s="137">
        <f>'Пр 3 ведом'!P135</f>
        <v>32054.4</v>
      </c>
      <c r="P599" s="338">
        <f t="shared" si="257"/>
        <v>0.9937345961279123</v>
      </c>
    </row>
    <row r="600" spans="1:16" s="334" customFormat="1" ht="23.25" customHeight="1">
      <c r="A600" s="128" t="s">
        <v>575</v>
      </c>
      <c r="B600" s="332" t="s">
        <v>16</v>
      </c>
      <c r="C600" s="91" t="s">
        <v>14</v>
      </c>
      <c r="D600" s="91" t="s">
        <v>340</v>
      </c>
      <c r="E600" s="333">
        <v>313</v>
      </c>
      <c r="F600" s="137">
        <f>'Пр 3 ведом'!G136</f>
        <v>34803</v>
      </c>
      <c r="G600" s="137">
        <f>'Пр 3 ведом'!H136</f>
        <v>0</v>
      </c>
      <c r="H600" s="137">
        <f>'Пр 3 ведом'!I136</f>
        <v>34803</v>
      </c>
      <c r="I600" s="137">
        <f>'Пр 3 ведом'!J136</f>
        <v>0</v>
      </c>
      <c r="J600" s="137">
        <f>'Пр 3 ведом'!K136</f>
        <v>34803</v>
      </c>
      <c r="K600" s="137">
        <f>'Пр 3 ведом'!L136</f>
        <v>0</v>
      </c>
      <c r="L600" s="137">
        <f>'Пр 3 ведом'!M136</f>
        <v>34803</v>
      </c>
      <c r="M600" s="137">
        <f>'Пр 3 ведом'!N136</f>
        <v>-2546.5</v>
      </c>
      <c r="N600" s="137">
        <f>'Пр 3 ведом'!O136</f>
        <v>32256.5</v>
      </c>
      <c r="O600" s="137">
        <f>'Пр 3 ведом'!P136</f>
        <v>32054.4</v>
      </c>
      <c r="P600" s="338">
        <f t="shared" si="257"/>
        <v>0.9937345961279123</v>
      </c>
    </row>
    <row r="601" spans="1:16" s="204" customFormat="1" ht="23.25" customHeight="1">
      <c r="A601" s="58" t="s">
        <v>92</v>
      </c>
      <c r="B601" s="200">
        <v>10</v>
      </c>
      <c r="C601" s="59" t="s">
        <v>14</v>
      </c>
      <c r="D601" s="55" t="s">
        <v>353</v>
      </c>
      <c r="E601" s="55" t="s">
        <v>10</v>
      </c>
      <c r="F601" s="56">
        <f aca="true" t="shared" si="263" ref="F601:K601">F602</f>
        <v>4610.999999999999</v>
      </c>
      <c r="G601" s="56">
        <f t="shared" si="263"/>
        <v>0</v>
      </c>
      <c r="H601" s="56">
        <f t="shared" si="263"/>
        <v>4610.999999999999</v>
      </c>
      <c r="I601" s="56">
        <f t="shared" si="263"/>
        <v>3300</v>
      </c>
      <c r="J601" s="56">
        <f t="shared" si="263"/>
        <v>7910.999999999999</v>
      </c>
      <c r="K601" s="56">
        <f t="shared" si="263"/>
        <v>0</v>
      </c>
      <c r="L601" s="56">
        <f>'Пр 3 ведом'!M137</f>
        <v>7910.999999999999</v>
      </c>
      <c r="M601" s="56">
        <f>'Пр 3 ведом'!N137</f>
        <v>0</v>
      </c>
      <c r="N601" s="56">
        <f>'Пр 3 ведом'!O137</f>
        <v>7910.999999999999</v>
      </c>
      <c r="O601" s="56">
        <f>'Пр 3 ведом'!P137</f>
        <v>7911</v>
      </c>
      <c r="P601" s="338">
        <f t="shared" si="257"/>
        <v>1.0000000000000002</v>
      </c>
    </row>
    <row r="602" spans="1:16" s="204" customFormat="1" ht="22.5" customHeight="1">
      <c r="A602" s="58" t="s">
        <v>22</v>
      </c>
      <c r="B602" s="200" t="s">
        <v>16</v>
      </c>
      <c r="C602" s="59" t="s">
        <v>14</v>
      </c>
      <c r="D602" s="55" t="s">
        <v>354</v>
      </c>
      <c r="E602" s="55"/>
      <c r="F602" s="56">
        <f aca="true" t="shared" si="264" ref="F602:K602">F603+F606</f>
        <v>4610.999999999999</v>
      </c>
      <c r="G602" s="56">
        <f t="shared" si="264"/>
        <v>0</v>
      </c>
      <c r="H602" s="56">
        <f t="shared" si="264"/>
        <v>4610.999999999999</v>
      </c>
      <c r="I602" s="56">
        <f t="shared" si="264"/>
        <v>3300</v>
      </c>
      <c r="J602" s="56">
        <f t="shared" si="264"/>
        <v>7910.999999999999</v>
      </c>
      <c r="K602" s="56">
        <f t="shared" si="264"/>
        <v>0</v>
      </c>
      <c r="L602" s="56">
        <f>'Пр 3 ведом'!M138</f>
        <v>7910.999999999999</v>
      </c>
      <c r="M602" s="56">
        <f>'Пр 3 ведом'!N138</f>
        <v>0</v>
      </c>
      <c r="N602" s="56">
        <f>'Пр 3 ведом'!O138</f>
        <v>7910.999999999999</v>
      </c>
      <c r="O602" s="56">
        <f>'Пр 3 ведом'!P138</f>
        <v>7911</v>
      </c>
      <c r="P602" s="338">
        <f t="shared" si="257"/>
        <v>1.0000000000000002</v>
      </c>
    </row>
    <row r="603" spans="1:16" s="204" customFormat="1" ht="22.5" customHeight="1">
      <c r="A603" s="58" t="s">
        <v>418</v>
      </c>
      <c r="B603" s="200" t="s">
        <v>16</v>
      </c>
      <c r="C603" s="59" t="s">
        <v>14</v>
      </c>
      <c r="D603" s="55" t="s">
        <v>354</v>
      </c>
      <c r="E603" s="55" t="s">
        <v>131</v>
      </c>
      <c r="F603" s="56">
        <f aca="true" t="shared" si="265" ref="F603:K603">SUM(F604)</f>
        <v>0</v>
      </c>
      <c r="G603" s="56">
        <f t="shared" si="265"/>
        <v>0</v>
      </c>
      <c r="H603" s="56">
        <f t="shared" si="265"/>
        <v>0</v>
      </c>
      <c r="I603" s="56">
        <f t="shared" si="265"/>
        <v>0</v>
      </c>
      <c r="J603" s="56">
        <f t="shared" si="265"/>
        <v>0</v>
      </c>
      <c r="K603" s="56">
        <f t="shared" si="265"/>
        <v>0</v>
      </c>
      <c r="L603" s="56">
        <f>'Пр 3 ведом'!M139</f>
        <v>0</v>
      </c>
      <c r="M603" s="56">
        <f>'Пр 3 ведом'!N139</f>
        <v>1.6</v>
      </c>
      <c r="N603" s="56">
        <f>'Пр 3 ведом'!O139</f>
        <v>1.6</v>
      </c>
      <c r="O603" s="56">
        <f>'Пр 3 ведом'!P139</f>
        <v>1.6</v>
      </c>
      <c r="P603" s="338">
        <f t="shared" si="257"/>
        <v>1</v>
      </c>
    </row>
    <row r="604" spans="1:16" s="204" customFormat="1" ht="22.5" customHeight="1">
      <c r="A604" s="58" t="s">
        <v>132</v>
      </c>
      <c r="B604" s="200" t="s">
        <v>16</v>
      </c>
      <c r="C604" s="59" t="s">
        <v>14</v>
      </c>
      <c r="D604" s="55" t="s">
        <v>354</v>
      </c>
      <c r="E604" s="55" t="s">
        <v>133</v>
      </c>
      <c r="F604" s="56">
        <f aca="true" t="shared" si="266" ref="F604:K604">F605</f>
        <v>0</v>
      </c>
      <c r="G604" s="56">
        <f t="shared" si="266"/>
        <v>0</v>
      </c>
      <c r="H604" s="56">
        <f t="shared" si="266"/>
        <v>0</v>
      </c>
      <c r="I604" s="56">
        <f t="shared" si="266"/>
        <v>0</v>
      </c>
      <c r="J604" s="56">
        <f t="shared" si="266"/>
        <v>0</v>
      </c>
      <c r="K604" s="56">
        <f t="shared" si="266"/>
        <v>0</v>
      </c>
      <c r="L604" s="56">
        <f>'Пр 3 ведом'!M140</f>
        <v>0</v>
      </c>
      <c r="M604" s="56">
        <f>'Пр 3 ведом'!N140</f>
        <v>1.6</v>
      </c>
      <c r="N604" s="56">
        <f>'Пр 3 ведом'!O140</f>
        <v>1.6</v>
      </c>
      <c r="O604" s="56">
        <f>'Пр 3 ведом'!P140</f>
        <v>1.6</v>
      </c>
      <c r="P604" s="338">
        <f t="shared" si="257"/>
        <v>1</v>
      </c>
    </row>
    <row r="605" spans="1:16" s="204" customFormat="1" ht="22.5" customHeight="1">
      <c r="A605" s="58" t="s">
        <v>134</v>
      </c>
      <c r="B605" s="200" t="s">
        <v>16</v>
      </c>
      <c r="C605" s="59" t="s">
        <v>14</v>
      </c>
      <c r="D605" s="55" t="s">
        <v>354</v>
      </c>
      <c r="E605" s="55" t="s">
        <v>135</v>
      </c>
      <c r="F605" s="56">
        <f>'Пр 3 ведом'!G141</f>
        <v>0</v>
      </c>
      <c r="G605" s="56">
        <f>'Пр 3 ведом'!H141</f>
        <v>0</v>
      </c>
      <c r="H605" s="56">
        <f>'Пр 3 ведом'!I141</f>
        <v>0</v>
      </c>
      <c r="I605" s="56">
        <f>'Пр 3 ведом'!J141</f>
        <v>0</v>
      </c>
      <c r="J605" s="56">
        <f>'Пр 3 ведом'!K141</f>
        <v>0</v>
      </c>
      <c r="K605" s="56">
        <f>'Пр 3 ведом'!L141</f>
        <v>0</v>
      </c>
      <c r="L605" s="56">
        <f>'Пр 3 ведом'!M141</f>
        <v>0</v>
      </c>
      <c r="M605" s="56">
        <f>'Пр 3 ведом'!N141</f>
        <v>1.6</v>
      </c>
      <c r="N605" s="56">
        <f>'Пр 3 ведом'!O141</f>
        <v>1.6</v>
      </c>
      <c r="O605" s="56">
        <f>'Пр 3 ведом'!P141</f>
        <v>1.6</v>
      </c>
      <c r="P605" s="338">
        <f t="shared" si="257"/>
        <v>1</v>
      </c>
    </row>
    <row r="606" spans="1:16" s="204" customFormat="1" ht="17.25" customHeight="1">
      <c r="A606" s="58" t="s">
        <v>58</v>
      </c>
      <c r="B606" s="200" t="s">
        <v>16</v>
      </c>
      <c r="C606" s="59" t="s">
        <v>14</v>
      </c>
      <c r="D606" s="55" t="s">
        <v>354</v>
      </c>
      <c r="E606" s="55">
        <v>300</v>
      </c>
      <c r="F606" s="56">
        <f aca="true" t="shared" si="267" ref="F606:K607">F607</f>
        <v>4610.999999999999</v>
      </c>
      <c r="G606" s="56">
        <f t="shared" si="267"/>
        <v>0</v>
      </c>
      <c r="H606" s="56">
        <f t="shared" si="267"/>
        <v>4610.999999999999</v>
      </c>
      <c r="I606" s="56">
        <f t="shared" si="267"/>
        <v>3300</v>
      </c>
      <c r="J606" s="56">
        <f t="shared" si="267"/>
        <v>7910.999999999999</v>
      </c>
      <c r="K606" s="56">
        <f t="shared" si="267"/>
        <v>0</v>
      </c>
      <c r="L606" s="56">
        <f>'Пр 3 ведом'!M142</f>
        <v>7910.999999999999</v>
      </c>
      <c r="M606" s="56">
        <f>'Пр 3 ведом'!N142</f>
        <v>-1.6</v>
      </c>
      <c r="N606" s="56">
        <f>'Пр 3 ведом'!O142</f>
        <v>7909.399999999999</v>
      </c>
      <c r="O606" s="56">
        <f>'Пр 3 ведом'!P142</f>
        <v>7909.4</v>
      </c>
      <c r="P606" s="338">
        <f t="shared" si="257"/>
        <v>1.0000000000000002</v>
      </c>
    </row>
    <row r="607" spans="1:16" s="204" customFormat="1" ht="12.75" customHeight="1">
      <c r="A607" s="58" t="s">
        <v>32</v>
      </c>
      <c r="B607" s="200" t="s">
        <v>16</v>
      </c>
      <c r="C607" s="59" t="s">
        <v>14</v>
      </c>
      <c r="D607" s="55" t="s">
        <v>354</v>
      </c>
      <c r="E607" s="55">
        <v>310</v>
      </c>
      <c r="F607" s="56">
        <f t="shared" si="267"/>
        <v>4610.999999999999</v>
      </c>
      <c r="G607" s="56">
        <f t="shared" si="267"/>
        <v>0</v>
      </c>
      <c r="H607" s="56">
        <f t="shared" si="267"/>
        <v>4610.999999999999</v>
      </c>
      <c r="I607" s="56">
        <f t="shared" si="267"/>
        <v>3300</v>
      </c>
      <c r="J607" s="56">
        <f t="shared" si="267"/>
        <v>7910.999999999999</v>
      </c>
      <c r="K607" s="56">
        <f t="shared" si="267"/>
        <v>0</v>
      </c>
      <c r="L607" s="56">
        <f>'Пр 3 ведом'!M143</f>
        <v>7910.999999999999</v>
      </c>
      <c r="M607" s="56">
        <f>'Пр 3 ведом'!N143</f>
        <v>-1.6</v>
      </c>
      <c r="N607" s="56">
        <f>'Пр 3 ведом'!O143</f>
        <v>7909.399999999999</v>
      </c>
      <c r="O607" s="56">
        <f>'Пр 3 ведом'!P143</f>
        <v>7909.4</v>
      </c>
      <c r="P607" s="338">
        <f t="shared" si="257"/>
        <v>1.0000000000000002</v>
      </c>
    </row>
    <row r="608" spans="1:16" s="204" customFormat="1" ht="20.25" customHeight="1">
      <c r="A608" s="128" t="s">
        <v>575</v>
      </c>
      <c r="B608" s="200">
        <v>10</v>
      </c>
      <c r="C608" s="59" t="s">
        <v>14</v>
      </c>
      <c r="D608" s="55" t="s">
        <v>354</v>
      </c>
      <c r="E608" s="55">
        <v>313</v>
      </c>
      <c r="F608" s="56">
        <f>'Пр 3 ведом'!G144</f>
        <v>4610.999999999999</v>
      </c>
      <c r="G608" s="56">
        <f>'Пр 3 ведом'!H144</f>
        <v>0</v>
      </c>
      <c r="H608" s="56">
        <f>'Пр 3 ведом'!I144</f>
        <v>4610.999999999999</v>
      </c>
      <c r="I608" s="56">
        <f>'Пр 3 ведом'!J144</f>
        <v>3300</v>
      </c>
      <c r="J608" s="56">
        <f>'Пр 3 ведом'!K144</f>
        <v>7910.999999999999</v>
      </c>
      <c r="K608" s="56">
        <f>'Пр 3 ведом'!L144</f>
        <v>0</v>
      </c>
      <c r="L608" s="56">
        <f>'Пр 3 ведом'!M144</f>
        <v>7910.999999999999</v>
      </c>
      <c r="M608" s="56">
        <f>'Пр 3 ведом'!N144</f>
        <v>-1.6</v>
      </c>
      <c r="N608" s="56">
        <f>'Пр 3 ведом'!O144</f>
        <v>7909.399999999999</v>
      </c>
      <c r="O608" s="56">
        <f>'Пр 3 ведом'!P144</f>
        <v>7909.4</v>
      </c>
      <c r="P608" s="338">
        <f t="shared" si="257"/>
        <v>1.0000000000000002</v>
      </c>
    </row>
    <row r="609" spans="1:16" s="334" customFormat="1" ht="20.25" customHeight="1">
      <c r="A609" s="326" t="s">
        <v>355</v>
      </c>
      <c r="B609" s="332" t="s">
        <v>16</v>
      </c>
      <c r="C609" s="91" t="s">
        <v>14</v>
      </c>
      <c r="D609" s="91" t="s">
        <v>356</v>
      </c>
      <c r="E609" s="91"/>
      <c r="F609" s="137">
        <f aca="true" t="shared" si="268" ref="F609:K609">F611</f>
        <v>229</v>
      </c>
      <c r="G609" s="137">
        <f t="shared" si="268"/>
        <v>0</v>
      </c>
      <c r="H609" s="137">
        <f t="shared" si="268"/>
        <v>229</v>
      </c>
      <c r="I609" s="137">
        <f t="shared" si="268"/>
        <v>0</v>
      </c>
      <c r="J609" s="137">
        <f t="shared" si="268"/>
        <v>229</v>
      </c>
      <c r="K609" s="137">
        <f t="shared" si="268"/>
        <v>0</v>
      </c>
      <c r="L609" s="137">
        <f>'Пр 3 ведом'!M145</f>
        <v>229</v>
      </c>
      <c r="M609" s="137">
        <f>'Пр 3 ведом'!N145</f>
        <v>20</v>
      </c>
      <c r="N609" s="137">
        <f>'Пр 3 ведом'!O145</f>
        <v>249</v>
      </c>
      <c r="O609" s="137">
        <f>'Пр 3 ведом'!P145</f>
        <v>249</v>
      </c>
      <c r="P609" s="338">
        <f t="shared" si="257"/>
        <v>1</v>
      </c>
    </row>
    <row r="610" spans="1:16" s="334" customFormat="1" ht="20.25" customHeight="1">
      <c r="A610" s="326" t="s">
        <v>357</v>
      </c>
      <c r="B610" s="332" t="s">
        <v>16</v>
      </c>
      <c r="C610" s="91" t="s">
        <v>14</v>
      </c>
      <c r="D610" s="91" t="s">
        <v>343</v>
      </c>
      <c r="E610" s="91"/>
      <c r="F610" s="137">
        <f>F611</f>
        <v>229</v>
      </c>
      <c r="G610" s="137">
        <f aca="true" t="shared" si="269" ref="G610:K612">G611</f>
        <v>0</v>
      </c>
      <c r="H610" s="137">
        <f t="shared" si="269"/>
        <v>229</v>
      </c>
      <c r="I610" s="137">
        <f t="shared" si="269"/>
        <v>0</v>
      </c>
      <c r="J610" s="137">
        <f t="shared" si="269"/>
        <v>229</v>
      </c>
      <c r="K610" s="137">
        <f t="shared" si="269"/>
        <v>0</v>
      </c>
      <c r="L610" s="137">
        <f>'Пр 3 ведом'!M146</f>
        <v>229</v>
      </c>
      <c r="M610" s="137">
        <f>'Пр 3 ведом'!N146</f>
        <v>20</v>
      </c>
      <c r="N610" s="137">
        <f>'Пр 3 ведом'!O146</f>
        <v>249</v>
      </c>
      <c r="O610" s="137">
        <f>'Пр 3 ведом'!P146</f>
        <v>249</v>
      </c>
      <c r="P610" s="338">
        <f t="shared" si="257"/>
        <v>1</v>
      </c>
    </row>
    <row r="611" spans="1:16" s="334" customFormat="1" ht="15" customHeight="1">
      <c r="A611" s="326" t="s">
        <v>58</v>
      </c>
      <c r="B611" s="332" t="s">
        <v>16</v>
      </c>
      <c r="C611" s="91" t="s">
        <v>14</v>
      </c>
      <c r="D611" s="91" t="s">
        <v>343</v>
      </c>
      <c r="E611" s="91" t="s">
        <v>59</v>
      </c>
      <c r="F611" s="137">
        <f>F612</f>
        <v>229</v>
      </c>
      <c r="G611" s="137">
        <f t="shared" si="269"/>
        <v>0</v>
      </c>
      <c r="H611" s="137">
        <f t="shared" si="269"/>
        <v>229</v>
      </c>
      <c r="I611" s="137">
        <f t="shared" si="269"/>
        <v>0</v>
      </c>
      <c r="J611" s="137">
        <f t="shared" si="269"/>
        <v>229</v>
      </c>
      <c r="K611" s="137">
        <f t="shared" si="269"/>
        <v>0</v>
      </c>
      <c r="L611" s="137">
        <f>'Пр 3 ведом'!M147</f>
        <v>229</v>
      </c>
      <c r="M611" s="137">
        <f>'Пр 3 ведом'!N147</f>
        <v>20</v>
      </c>
      <c r="N611" s="137">
        <f>'Пр 3 ведом'!O147</f>
        <v>249</v>
      </c>
      <c r="O611" s="137">
        <f>'Пр 3 ведом'!P147</f>
        <v>249</v>
      </c>
      <c r="P611" s="338">
        <f t="shared" si="257"/>
        <v>1</v>
      </c>
    </row>
    <row r="612" spans="1:16" s="334" customFormat="1" ht="19.5" customHeight="1">
      <c r="A612" s="326" t="s">
        <v>32</v>
      </c>
      <c r="B612" s="332" t="s">
        <v>16</v>
      </c>
      <c r="C612" s="91" t="s">
        <v>14</v>
      </c>
      <c r="D612" s="91" t="s">
        <v>343</v>
      </c>
      <c r="E612" s="333">
        <v>310</v>
      </c>
      <c r="F612" s="137">
        <f>F613</f>
        <v>229</v>
      </c>
      <c r="G612" s="137">
        <f t="shared" si="269"/>
        <v>0</v>
      </c>
      <c r="H612" s="137">
        <f t="shared" si="269"/>
        <v>229</v>
      </c>
      <c r="I612" s="137">
        <f t="shared" si="269"/>
        <v>0</v>
      </c>
      <c r="J612" s="137">
        <f t="shared" si="269"/>
        <v>229</v>
      </c>
      <c r="K612" s="137">
        <f t="shared" si="269"/>
        <v>0</v>
      </c>
      <c r="L612" s="137">
        <f>'Пр 3 ведом'!M148</f>
        <v>229</v>
      </c>
      <c r="M612" s="137">
        <f>'Пр 3 ведом'!N148</f>
        <v>20</v>
      </c>
      <c r="N612" s="137">
        <f>'Пр 3 ведом'!O148</f>
        <v>249</v>
      </c>
      <c r="O612" s="137">
        <f>'Пр 3 ведом'!P148</f>
        <v>249</v>
      </c>
      <c r="P612" s="338">
        <f t="shared" si="257"/>
        <v>1</v>
      </c>
    </row>
    <row r="613" spans="1:16" s="334" customFormat="1" ht="19.5" customHeight="1">
      <c r="A613" s="128" t="s">
        <v>575</v>
      </c>
      <c r="B613" s="332" t="s">
        <v>16</v>
      </c>
      <c r="C613" s="91" t="s">
        <v>14</v>
      </c>
      <c r="D613" s="91" t="s">
        <v>343</v>
      </c>
      <c r="E613" s="333">
        <v>313</v>
      </c>
      <c r="F613" s="137">
        <f>'Пр 3 ведом'!G149</f>
        <v>229</v>
      </c>
      <c r="G613" s="137">
        <f>'Пр 3 ведом'!H149</f>
        <v>0</v>
      </c>
      <c r="H613" s="137">
        <f>'Пр 3 ведом'!I149</f>
        <v>229</v>
      </c>
      <c r="I613" s="137">
        <f>'Пр 3 ведом'!J149</f>
        <v>0</v>
      </c>
      <c r="J613" s="137">
        <f>'Пр 3 ведом'!K149</f>
        <v>229</v>
      </c>
      <c r="K613" s="137">
        <f>'Пр 3 ведом'!L149</f>
        <v>0</v>
      </c>
      <c r="L613" s="137">
        <f>'Пр 3 ведом'!M149</f>
        <v>229</v>
      </c>
      <c r="M613" s="137">
        <f>'Пр 3 ведом'!N149</f>
        <v>20</v>
      </c>
      <c r="N613" s="137">
        <f>'Пр 3 ведом'!O149</f>
        <v>249</v>
      </c>
      <c r="O613" s="137">
        <f>'Пр 3 ведом'!P149</f>
        <v>249</v>
      </c>
      <c r="P613" s="338">
        <f t="shared" si="257"/>
        <v>1</v>
      </c>
    </row>
    <row r="614" spans="1:16" s="204" customFormat="1" ht="32.25" customHeight="1">
      <c r="A614" s="116" t="s">
        <v>344</v>
      </c>
      <c r="B614" s="200">
        <v>10</v>
      </c>
      <c r="C614" s="59" t="s">
        <v>14</v>
      </c>
      <c r="D614" s="55" t="s">
        <v>345</v>
      </c>
      <c r="E614" s="55"/>
      <c r="F614" s="56">
        <f aca="true" t="shared" si="270" ref="F614:K614">F615+F627+F632+F640</f>
        <v>12410.400000000001</v>
      </c>
      <c r="G614" s="56">
        <f t="shared" si="270"/>
        <v>0</v>
      </c>
      <c r="H614" s="56">
        <f t="shared" si="270"/>
        <v>12410.400000000001</v>
      </c>
      <c r="I614" s="56">
        <f t="shared" si="270"/>
        <v>0</v>
      </c>
      <c r="J614" s="56">
        <f t="shared" si="270"/>
        <v>12410.400000000001</v>
      </c>
      <c r="K614" s="56">
        <f t="shared" si="270"/>
        <v>0</v>
      </c>
      <c r="L614" s="56">
        <f>'Пр 3 ведом'!M150</f>
        <v>12410.400000000001</v>
      </c>
      <c r="M614" s="56">
        <f>'Пр 3 ведом'!N150</f>
        <v>119.5</v>
      </c>
      <c r="N614" s="56">
        <f>'Пр 3 ведом'!O150</f>
        <v>12529.9</v>
      </c>
      <c r="O614" s="56">
        <f>'Пр 3 ведом'!P150</f>
        <v>12529.8</v>
      </c>
      <c r="P614" s="338">
        <f t="shared" si="257"/>
        <v>0.9999920190903359</v>
      </c>
    </row>
    <row r="615" spans="1:16" s="334" customFormat="1" ht="19.5" customHeight="1">
      <c r="A615" s="326" t="s">
        <v>346</v>
      </c>
      <c r="B615" s="332" t="s">
        <v>16</v>
      </c>
      <c r="C615" s="91" t="s">
        <v>14</v>
      </c>
      <c r="D615" s="91" t="s">
        <v>347</v>
      </c>
      <c r="E615" s="91"/>
      <c r="F615" s="137">
        <f aca="true" t="shared" si="271" ref="F615:K615">F616</f>
        <v>4992</v>
      </c>
      <c r="G615" s="137">
        <f t="shared" si="271"/>
        <v>0</v>
      </c>
      <c r="H615" s="137">
        <f t="shared" si="271"/>
        <v>4992</v>
      </c>
      <c r="I615" s="137">
        <f t="shared" si="271"/>
        <v>0</v>
      </c>
      <c r="J615" s="137">
        <f t="shared" si="271"/>
        <v>4992</v>
      </c>
      <c r="K615" s="137">
        <f t="shared" si="271"/>
        <v>0</v>
      </c>
      <c r="L615" s="56">
        <f>'Пр 3 ведом'!M151</f>
        <v>4992</v>
      </c>
      <c r="M615" s="56">
        <f>'Пр 3 ведом'!N151</f>
        <v>203.1</v>
      </c>
      <c r="N615" s="56">
        <f>'Пр 3 ведом'!O151</f>
        <v>5195.099999999999</v>
      </c>
      <c r="O615" s="56">
        <f>'Пр 3 ведом'!P151</f>
        <v>5195</v>
      </c>
      <c r="P615" s="338">
        <f t="shared" si="257"/>
        <v>0.9999807510923756</v>
      </c>
    </row>
    <row r="616" spans="1:16" s="334" customFormat="1" ht="19.5" customHeight="1">
      <c r="A616" s="326" t="s">
        <v>348</v>
      </c>
      <c r="B616" s="332" t="s">
        <v>16</v>
      </c>
      <c r="C616" s="91" t="s">
        <v>14</v>
      </c>
      <c r="D616" s="91" t="s">
        <v>349</v>
      </c>
      <c r="E616" s="91"/>
      <c r="F616" s="137">
        <f aca="true" t="shared" si="272" ref="F616:K616">F617+F624</f>
        <v>4992</v>
      </c>
      <c r="G616" s="137">
        <f t="shared" si="272"/>
        <v>0</v>
      </c>
      <c r="H616" s="137">
        <f t="shared" si="272"/>
        <v>4992</v>
      </c>
      <c r="I616" s="137">
        <f t="shared" si="272"/>
        <v>0</v>
      </c>
      <c r="J616" s="137">
        <f t="shared" si="272"/>
        <v>4992</v>
      </c>
      <c r="K616" s="137">
        <f t="shared" si="272"/>
        <v>0</v>
      </c>
      <c r="L616" s="56">
        <f>'Пр 3 ведом'!M152</f>
        <v>4992</v>
      </c>
      <c r="M616" s="56">
        <f>'Пр 3 ведом'!N152</f>
        <v>203.1</v>
      </c>
      <c r="N616" s="56">
        <f>'Пр 3 ведом'!O152</f>
        <v>5195.099999999999</v>
      </c>
      <c r="O616" s="56">
        <f>'Пр 3 ведом'!P152</f>
        <v>5195</v>
      </c>
      <c r="P616" s="338">
        <f t="shared" si="257"/>
        <v>0.9999807510923756</v>
      </c>
    </row>
    <row r="617" spans="1:16" s="204" customFormat="1" ht="19.5" customHeight="1">
      <c r="A617" s="58" t="s">
        <v>418</v>
      </c>
      <c r="B617" s="200" t="s">
        <v>16</v>
      </c>
      <c r="C617" s="59" t="s">
        <v>14</v>
      </c>
      <c r="D617" s="91" t="s">
        <v>349</v>
      </c>
      <c r="E617" s="55" t="s">
        <v>131</v>
      </c>
      <c r="F617" s="56">
        <f aca="true" t="shared" si="273" ref="F617:K617">SUM(F618)</f>
        <v>138.8</v>
      </c>
      <c r="G617" s="56">
        <f t="shared" si="273"/>
        <v>0</v>
      </c>
      <c r="H617" s="56">
        <f t="shared" si="273"/>
        <v>138.8</v>
      </c>
      <c r="I617" s="56">
        <f t="shared" si="273"/>
        <v>0</v>
      </c>
      <c r="J617" s="56">
        <f t="shared" si="273"/>
        <v>138.8</v>
      </c>
      <c r="K617" s="56">
        <f t="shared" si="273"/>
        <v>0</v>
      </c>
      <c r="L617" s="56">
        <f>'Пр 3 ведом'!M153</f>
        <v>138.8</v>
      </c>
      <c r="M617" s="56">
        <f>'Пр 3 ведом'!N153</f>
        <v>-1.9</v>
      </c>
      <c r="N617" s="56">
        <f>'Пр 3 ведом'!O153</f>
        <v>136.9</v>
      </c>
      <c r="O617" s="56">
        <f>'Пр 3 ведом'!P153</f>
        <v>136.8</v>
      </c>
      <c r="P617" s="338">
        <f t="shared" si="257"/>
        <v>0.9992695398100804</v>
      </c>
    </row>
    <row r="618" spans="1:16" s="204" customFormat="1" ht="19.5" customHeight="1">
      <c r="A618" s="128" t="s">
        <v>572</v>
      </c>
      <c r="B618" s="200" t="s">
        <v>16</v>
      </c>
      <c r="C618" s="59" t="s">
        <v>14</v>
      </c>
      <c r="D618" s="91" t="s">
        <v>349</v>
      </c>
      <c r="E618" s="55" t="s">
        <v>133</v>
      </c>
      <c r="F618" s="56">
        <f aca="true" t="shared" si="274" ref="F618:K618">F619</f>
        <v>138.8</v>
      </c>
      <c r="G618" s="56">
        <f t="shared" si="274"/>
        <v>0</v>
      </c>
      <c r="H618" s="56">
        <f t="shared" si="274"/>
        <v>138.8</v>
      </c>
      <c r="I618" s="56">
        <f t="shared" si="274"/>
        <v>0</v>
      </c>
      <c r="J618" s="56">
        <f t="shared" si="274"/>
        <v>138.8</v>
      </c>
      <c r="K618" s="56">
        <f t="shared" si="274"/>
        <v>0</v>
      </c>
      <c r="L618" s="56">
        <f>'Пр 3 ведом'!M154</f>
        <v>138.8</v>
      </c>
      <c r="M618" s="56">
        <f>'Пр 3 ведом'!N154</f>
        <v>-1.9</v>
      </c>
      <c r="N618" s="56">
        <f>'Пр 3 ведом'!O154</f>
        <v>136.9</v>
      </c>
      <c r="O618" s="56">
        <f>'Пр 3 ведом'!P154</f>
        <v>136.8</v>
      </c>
      <c r="P618" s="338">
        <f t="shared" si="257"/>
        <v>0.9992695398100804</v>
      </c>
    </row>
    <row r="619" spans="1:16" s="204" customFormat="1" ht="18.75" customHeight="1">
      <c r="A619" s="128" t="s">
        <v>573</v>
      </c>
      <c r="B619" s="200" t="s">
        <v>16</v>
      </c>
      <c r="C619" s="59" t="s">
        <v>14</v>
      </c>
      <c r="D619" s="91" t="s">
        <v>349</v>
      </c>
      <c r="E619" s="55" t="s">
        <v>135</v>
      </c>
      <c r="F619" s="56">
        <f>'Пр 3 ведом'!G155</f>
        <v>138.8</v>
      </c>
      <c r="G619" s="56">
        <f>'Пр 3 ведом'!H155</f>
        <v>0</v>
      </c>
      <c r="H619" s="56">
        <f>'Пр 3 ведом'!I155</f>
        <v>138.8</v>
      </c>
      <c r="I619" s="56">
        <f>'Пр 3 ведом'!J155</f>
        <v>0</v>
      </c>
      <c r="J619" s="56">
        <f>'Пр 3 ведом'!K155</f>
        <v>138.8</v>
      </c>
      <c r="K619" s="56">
        <f>'Пр 3 ведом'!L155</f>
        <v>0</v>
      </c>
      <c r="L619" s="56">
        <f>'Пр 3 ведом'!M155</f>
        <v>138.8</v>
      </c>
      <c r="M619" s="56">
        <f>'Пр 3 ведом'!N155</f>
        <v>-1.9</v>
      </c>
      <c r="N619" s="56">
        <f>'Пр 3 ведом'!O155</f>
        <v>136.9</v>
      </c>
      <c r="O619" s="56">
        <f>'Пр 3 ведом'!P155</f>
        <v>136.8</v>
      </c>
      <c r="P619" s="338">
        <f t="shared" si="257"/>
        <v>0.9992695398100804</v>
      </c>
    </row>
    <row r="620" spans="1:16" s="204" customFormat="1" ht="33.75" customHeight="1">
      <c r="A620" s="58" t="s">
        <v>448</v>
      </c>
      <c r="B620" s="200">
        <v>10</v>
      </c>
      <c r="C620" s="59" t="s">
        <v>14</v>
      </c>
      <c r="D620" s="55" t="s">
        <v>451</v>
      </c>
      <c r="E620" s="55"/>
      <c r="F620" s="56">
        <f>F621</f>
        <v>125.6</v>
      </c>
      <c r="G620" s="56">
        <f aca="true" t="shared" si="275" ref="G620:K622">G621</f>
        <v>0</v>
      </c>
      <c r="H620" s="56">
        <f t="shared" si="275"/>
        <v>125.6</v>
      </c>
      <c r="I620" s="56">
        <f t="shared" si="275"/>
        <v>0</v>
      </c>
      <c r="J620" s="56">
        <f t="shared" si="275"/>
        <v>125.6</v>
      </c>
      <c r="K620" s="56">
        <f t="shared" si="275"/>
        <v>0</v>
      </c>
      <c r="L620" s="120">
        <f>'Пр 3 ведом'!M735</f>
        <v>125.6</v>
      </c>
      <c r="M620" s="120">
        <f>'Пр 3 ведом'!N735</f>
        <v>-27.9</v>
      </c>
      <c r="N620" s="120">
        <f>'Пр 3 ведом'!O735</f>
        <v>97.69999999999999</v>
      </c>
      <c r="O620" s="120">
        <f>'Пр 3 ведом'!P735</f>
        <v>97.7</v>
      </c>
      <c r="P620" s="338">
        <f t="shared" si="257"/>
        <v>1.0000000000000002</v>
      </c>
    </row>
    <row r="621" spans="1:16" s="204" customFormat="1" ht="22.5" customHeight="1">
      <c r="A621" s="58" t="s">
        <v>418</v>
      </c>
      <c r="B621" s="200">
        <v>10</v>
      </c>
      <c r="C621" s="59" t="s">
        <v>14</v>
      </c>
      <c r="D621" s="55" t="s">
        <v>451</v>
      </c>
      <c r="E621" s="55" t="s">
        <v>131</v>
      </c>
      <c r="F621" s="56">
        <f>F622</f>
        <v>125.6</v>
      </c>
      <c r="G621" s="56">
        <f t="shared" si="275"/>
        <v>0</v>
      </c>
      <c r="H621" s="56">
        <f t="shared" si="275"/>
        <v>125.6</v>
      </c>
      <c r="I621" s="56">
        <f t="shared" si="275"/>
        <v>0</v>
      </c>
      <c r="J621" s="56">
        <f t="shared" si="275"/>
        <v>125.6</v>
      </c>
      <c r="K621" s="56">
        <f t="shared" si="275"/>
        <v>0</v>
      </c>
      <c r="L621" s="120">
        <f>'Пр 3 ведом'!M736</f>
        <v>125.6</v>
      </c>
      <c r="M621" s="120">
        <f>'Пр 3 ведом'!N736</f>
        <v>-27.9</v>
      </c>
      <c r="N621" s="120">
        <f>'Пр 3 ведом'!O736</f>
        <v>97.69999999999999</v>
      </c>
      <c r="O621" s="120">
        <f>'Пр 3 ведом'!P736</f>
        <v>97.7</v>
      </c>
      <c r="P621" s="338">
        <f t="shared" si="257"/>
        <v>1.0000000000000002</v>
      </c>
    </row>
    <row r="622" spans="1:16" s="204" customFormat="1" ht="22.5" customHeight="1">
      <c r="A622" s="128" t="s">
        <v>572</v>
      </c>
      <c r="B622" s="200">
        <v>10</v>
      </c>
      <c r="C622" s="59" t="s">
        <v>14</v>
      </c>
      <c r="D622" s="55" t="s">
        <v>451</v>
      </c>
      <c r="E622" s="55" t="s">
        <v>133</v>
      </c>
      <c r="F622" s="56">
        <f>F623</f>
        <v>125.6</v>
      </c>
      <c r="G622" s="56">
        <f t="shared" si="275"/>
        <v>0</v>
      </c>
      <c r="H622" s="56">
        <f t="shared" si="275"/>
        <v>125.6</v>
      </c>
      <c r="I622" s="56">
        <f t="shared" si="275"/>
        <v>0</v>
      </c>
      <c r="J622" s="56">
        <f t="shared" si="275"/>
        <v>125.6</v>
      </c>
      <c r="K622" s="56">
        <f t="shared" si="275"/>
        <v>0</v>
      </c>
      <c r="L622" s="120">
        <f>'Пр 3 ведом'!M737</f>
        <v>125.6</v>
      </c>
      <c r="M622" s="120">
        <f>'Пр 3 ведом'!N737</f>
        <v>-27.9</v>
      </c>
      <c r="N622" s="120">
        <f>'Пр 3 ведом'!O737</f>
        <v>97.69999999999999</v>
      </c>
      <c r="O622" s="120">
        <f>'Пр 3 ведом'!P737</f>
        <v>97.7</v>
      </c>
      <c r="P622" s="338">
        <f t="shared" si="257"/>
        <v>1.0000000000000002</v>
      </c>
    </row>
    <row r="623" spans="1:16" s="204" customFormat="1" ht="22.5" customHeight="1">
      <c r="A623" s="128" t="s">
        <v>573</v>
      </c>
      <c r="B623" s="200">
        <v>10</v>
      </c>
      <c r="C623" s="59" t="s">
        <v>14</v>
      </c>
      <c r="D623" s="55" t="s">
        <v>451</v>
      </c>
      <c r="E623" s="55" t="s">
        <v>135</v>
      </c>
      <c r="F623" s="120">
        <f>'Пр 3 ведом'!G738</f>
        <v>125.6</v>
      </c>
      <c r="G623" s="120">
        <f>'Пр 3 ведом'!H738</f>
        <v>0</v>
      </c>
      <c r="H623" s="120">
        <f>'Пр 3 ведом'!I738</f>
        <v>125.6</v>
      </c>
      <c r="I623" s="120">
        <f>'Пр 3 ведом'!J738</f>
        <v>0</v>
      </c>
      <c r="J623" s="120">
        <f>'Пр 3 ведом'!K738</f>
        <v>125.6</v>
      </c>
      <c r="K623" s="120">
        <f>'Пр 3 ведом'!L738</f>
        <v>0</v>
      </c>
      <c r="L623" s="120">
        <f>'Пр 3 ведом'!M738</f>
        <v>125.6</v>
      </c>
      <c r="M623" s="120">
        <f>'Пр 3 ведом'!N738</f>
        <v>-27.9</v>
      </c>
      <c r="N623" s="120">
        <f>'Пр 3 ведом'!O738</f>
        <v>97.69999999999999</v>
      </c>
      <c r="O623" s="120">
        <f>'Пр 3 ведом'!P738</f>
        <v>97.7</v>
      </c>
      <c r="P623" s="338">
        <f t="shared" si="257"/>
        <v>1.0000000000000002</v>
      </c>
    </row>
    <row r="624" spans="1:16" s="334" customFormat="1" ht="18.75" customHeight="1">
      <c r="A624" s="326" t="s">
        <v>58</v>
      </c>
      <c r="B624" s="332" t="s">
        <v>16</v>
      </c>
      <c r="C624" s="91" t="s">
        <v>14</v>
      </c>
      <c r="D624" s="91" t="s">
        <v>349</v>
      </c>
      <c r="E624" s="91" t="s">
        <v>59</v>
      </c>
      <c r="F624" s="137">
        <f aca="true" t="shared" si="276" ref="F624:K625">F625</f>
        <v>4853.2</v>
      </c>
      <c r="G624" s="137">
        <f t="shared" si="276"/>
        <v>0</v>
      </c>
      <c r="H624" s="137">
        <f t="shared" si="276"/>
        <v>4853.2</v>
      </c>
      <c r="I624" s="137">
        <f t="shared" si="276"/>
        <v>0</v>
      </c>
      <c r="J624" s="137">
        <f t="shared" si="276"/>
        <v>4853.2</v>
      </c>
      <c r="K624" s="137">
        <f t="shared" si="276"/>
        <v>0</v>
      </c>
      <c r="L624" s="137">
        <f>'Пр 3 ведом'!M156</f>
        <v>4853.2</v>
      </c>
      <c r="M624" s="137">
        <f>'Пр 3 ведом'!N156</f>
        <v>205</v>
      </c>
      <c r="N624" s="137">
        <f>'Пр 3 ведом'!O156</f>
        <v>5058.2</v>
      </c>
      <c r="O624" s="137">
        <f>'Пр 3 ведом'!P156</f>
        <v>5058.2</v>
      </c>
      <c r="P624" s="338">
        <f t="shared" si="257"/>
        <v>1</v>
      </c>
    </row>
    <row r="625" spans="1:16" s="334" customFormat="1" ht="18.75" customHeight="1">
      <c r="A625" s="326" t="s">
        <v>32</v>
      </c>
      <c r="B625" s="332" t="s">
        <v>16</v>
      </c>
      <c r="C625" s="91" t="s">
        <v>14</v>
      </c>
      <c r="D625" s="91" t="s">
        <v>349</v>
      </c>
      <c r="E625" s="333">
        <v>310</v>
      </c>
      <c r="F625" s="137">
        <f t="shared" si="276"/>
        <v>4853.2</v>
      </c>
      <c r="G625" s="137">
        <f t="shared" si="276"/>
        <v>0</v>
      </c>
      <c r="H625" s="137">
        <f t="shared" si="276"/>
        <v>4853.2</v>
      </c>
      <c r="I625" s="137">
        <f t="shared" si="276"/>
        <v>0</v>
      </c>
      <c r="J625" s="137">
        <f t="shared" si="276"/>
        <v>4853.2</v>
      </c>
      <c r="K625" s="137">
        <f t="shared" si="276"/>
        <v>0</v>
      </c>
      <c r="L625" s="137">
        <f>'Пр 3 ведом'!M157</f>
        <v>4853.2</v>
      </c>
      <c r="M625" s="137">
        <f>'Пр 3 ведом'!N157</f>
        <v>205</v>
      </c>
      <c r="N625" s="137">
        <f>'Пр 3 ведом'!O157</f>
        <v>5058.2</v>
      </c>
      <c r="O625" s="137">
        <f>'Пр 3 ведом'!P157</f>
        <v>5058.2</v>
      </c>
      <c r="P625" s="338">
        <f t="shared" si="257"/>
        <v>1</v>
      </c>
    </row>
    <row r="626" spans="1:16" s="334" customFormat="1" ht="21.75" customHeight="1">
      <c r="A626" s="128" t="s">
        <v>575</v>
      </c>
      <c r="B626" s="332" t="s">
        <v>16</v>
      </c>
      <c r="C626" s="91" t="s">
        <v>14</v>
      </c>
      <c r="D626" s="91" t="s">
        <v>349</v>
      </c>
      <c r="E626" s="333">
        <v>313</v>
      </c>
      <c r="F626" s="137">
        <f>'Пр 3 ведом'!G158</f>
        <v>4853.2</v>
      </c>
      <c r="G626" s="137">
        <f>'Пр 3 ведом'!H158</f>
        <v>0</v>
      </c>
      <c r="H626" s="137">
        <f>'Пр 3 ведом'!I158</f>
        <v>4853.2</v>
      </c>
      <c r="I626" s="137">
        <f>'Пр 3 ведом'!J158</f>
        <v>0</v>
      </c>
      <c r="J626" s="137">
        <f>'Пр 3 ведом'!K158</f>
        <v>4853.2</v>
      </c>
      <c r="K626" s="137">
        <f>'Пр 3 ведом'!L158</f>
        <v>0</v>
      </c>
      <c r="L626" s="137">
        <f>'Пр 3 ведом'!M158</f>
        <v>4853.2</v>
      </c>
      <c r="M626" s="137">
        <f>'Пр 3 ведом'!N158</f>
        <v>205</v>
      </c>
      <c r="N626" s="137">
        <f>'Пр 3 ведом'!O158</f>
        <v>5058.2</v>
      </c>
      <c r="O626" s="137">
        <f>'Пр 3 ведом'!P158</f>
        <v>5058.2</v>
      </c>
      <c r="P626" s="338">
        <f t="shared" si="257"/>
        <v>1</v>
      </c>
    </row>
    <row r="627" spans="1:16" s="335" customFormat="1" ht="37.5" customHeight="1">
      <c r="A627" s="326" t="s">
        <v>361</v>
      </c>
      <c r="B627" s="332" t="s">
        <v>16</v>
      </c>
      <c r="C627" s="91" t="s">
        <v>14</v>
      </c>
      <c r="D627" s="91" t="s">
        <v>363</v>
      </c>
      <c r="E627" s="91"/>
      <c r="F627" s="137">
        <f>F628</f>
        <v>34</v>
      </c>
      <c r="G627" s="137">
        <f aca="true" t="shared" si="277" ref="G627:K630">G628</f>
        <v>0</v>
      </c>
      <c r="H627" s="137">
        <f t="shared" si="277"/>
        <v>34</v>
      </c>
      <c r="I627" s="137">
        <f t="shared" si="277"/>
        <v>0</v>
      </c>
      <c r="J627" s="137">
        <f t="shared" si="277"/>
        <v>34</v>
      </c>
      <c r="K627" s="137">
        <f t="shared" si="277"/>
        <v>0</v>
      </c>
      <c r="L627" s="137">
        <f>'Пр 3 ведом'!M159</f>
        <v>34</v>
      </c>
      <c r="M627" s="137">
        <f>'Пр 3 ведом'!N159</f>
        <v>-1</v>
      </c>
      <c r="N627" s="137">
        <f>'Пр 3 ведом'!O159</f>
        <v>33</v>
      </c>
      <c r="O627" s="137">
        <f>'Пр 3 ведом'!P159</f>
        <v>33</v>
      </c>
      <c r="P627" s="338">
        <f t="shared" si="257"/>
        <v>1</v>
      </c>
    </row>
    <row r="628" spans="1:16" s="335" customFormat="1" ht="33.75" customHeight="1">
      <c r="A628" s="326" t="s">
        <v>362</v>
      </c>
      <c r="B628" s="332" t="s">
        <v>16</v>
      </c>
      <c r="C628" s="91" t="s">
        <v>14</v>
      </c>
      <c r="D628" s="91" t="s">
        <v>364</v>
      </c>
      <c r="E628" s="91"/>
      <c r="F628" s="137">
        <f>F629</f>
        <v>34</v>
      </c>
      <c r="G628" s="137">
        <f t="shared" si="277"/>
        <v>0</v>
      </c>
      <c r="H628" s="137">
        <f t="shared" si="277"/>
        <v>34</v>
      </c>
      <c r="I628" s="137">
        <f t="shared" si="277"/>
        <v>0</v>
      </c>
      <c r="J628" s="137">
        <f t="shared" si="277"/>
        <v>34</v>
      </c>
      <c r="K628" s="137">
        <f t="shared" si="277"/>
        <v>0</v>
      </c>
      <c r="L628" s="137">
        <f>'Пр 3 ведом'!M160</f>
        <v>34</v>
      </c>
      <c r="M628" s="137">
        <f>'Пр 3 ведом'!N160</f>
        <v>-1</v>
      </c>
      <c r="N628" s="137">
        <f>'Пр 3 ведом'!O160</f>
        <v>33</v>
      </c>
      <c r="O628" s="137">
        <f>'Пр 3 ведом'!P160</f>
        <v>33</v>
      </c>
      <c r="P628" s="338">
        <f t="shared" si="257"/>
        <v>1</v>
      </c>
    </row>
    <row r="629" spans="1:16" s="334" customFormat="1" ht="15" customHeight="1">
      <c r="A629" s="326" t="s">
        <v>58</v>
      </c>
      <c r="B629" s="332" t="s">
        <v>16</v>
      </c>
      <c r="C629" s="91" t="s">
        <v>14</v>
      </c>
      <c r="D629" s="91" t="s">
        <v>364</v>
      </c>
      <c r="E629" s="91" t="s">
        <v>59</v>
      </c>
      <c r="F629" s="137">
        <f>F630</f>
        <v>34</v>
      </c>
      <c r="G629" s="137">
        <f t="shared" si="277"/>
        <v>0</v>
      </c>
      <c r="H629" s="137">
        <f t="shared" si="277"/>
        <v>34</v>
      </c>
      <c r="I629" s="137">
        <f t="shared" si="277"/>
        <v>0</v>
      </c>
      <c r="J629" s="137">
        <f t="shared" si="277"/>
        <v>34</v>
      </c>
      <c r="K629" s="137">
        <f t="shared" si="277"/>
        <v>0</v>
      </c>
      <c r="L629" s="137">
        <f>'Пр 3 ведом'!M161</f>
        <v>34</v>
      </c>
      <c r="M629" s="137">
        <f>'Пр 3 ведом'!N161</f>
        <v>-1</v>
      </c>
      <c r="N629" s="137">
        <f>'Пр 3 ведом'!O161</f>
        <v>33</v>
      </c>
      <c r="O629" s="137">
        <f>'Пр 3 ведом'!P161</f>
        <v>33</v>
      </c>
      <c r="P629" s="338">
        <f t="shared" si="257"/>
        <v>1</v>
      </c>
    </row>
    <row r="630" spans="1:16" s="334" customFormat="1" ht="20.25" customHeight="1">
      <c r="A630" s="326" t="s">
        <v>32</v>
      </c>
      <c r="B630" s="332" t="s">
        <v>16</v>
      </c>
      <c r="C630" s="91" t="s">
        <v>14</v>
      </c>
      <c r="D630" s="91" t="s">
        <v>364</v>
      </c>
      <c r="E630" s="333">
        <v>310</v>
      </c>
      <c r="F630" s="137">
        <f>F631</f>
        <v>34</v>
      </c>
      <c r="G630" s="137">
        <f t="shared" si="277"/>
        <v>0</v>
      </c>
      <c r="H630" s="137">
        <f t="shared" si="277"/>
        <v>34</v>
      </c>
      <c r="I630" s="137">
        <f t="shared" si="277"/>
        <v>0</v>
      </c>
      <c r="J630" s="137">
        <f t="shared" si="277"/>
        <v>34</v>
      </c>
      <c r="K630" s="137">
        <f t="shared" si="277"/>
        <v>0</v>
      </c>
      <c r="L630" s="137">
        <f>'Пр 3 ведом'!M162</f>
        <v>34</v>
      </c>
      <c r="M630" s="137">
        <f>'Пр 3 ведом'!N162</f>
        <v>-1</v>
      </c>
      <c r="N630" s="137">
        <f>'Пр 3 ведом'!O162</f>
        <v>33</v>
      </c>
      <c r="O630" s="137">
        <f>'Пр 3 ведом'!P162</f>
        <v>33</v>
      </c>
      <c r="P630" s="338">
        <f t="shared" si="257"/>
        <v>1</v>
      </c>
    </row>
    <row r="631" spans="1:16" s="334" customFormat="1" ht="20.25" customHeight="1">
      <c r="A631" s="128" t="s">
        <v>575</v>
      </c>
      <c r="B631" s="332" t="s">
        <v>16</v>
      </c>
      <c r="C631" s="91" t="s">
        <v>14</v>
      </c>
      <c r="D631" s="91" t="s">
        <v>364</v>
      </c>
      <c r="E631" s="333">
        <v>313</v>
      </c>
      <c r="F631" s="137">
        <f>'Пр 3 ведом'!G163</f>
        <v>34</v>
      </c>
      <c r="G631" s="137">
        <f>'Пр 3 ведом'!H163</f>
        <v>0</v>
      </c>
      <c r="H631" s="137">
        <f>'Пр 3 ведом'!I163</f>
        <v>34</v>
      </c>
      <c r="I631" s="137">
        <f>'Пр 3 ведом'!J163</f>
        <v>0</v>
      </c>
      <c r="J631" s="137">
        <f>'Пр 3 ведом'!K163</f>
        <v>34</v>
      </c>
      <c r="K631" s="137">
        <f>'Пр 3 ведом'!L163</f>
        <v>0</v>
      </c>
      <c r="L631" s="137">
        <f>'Пр 3 ведом'!M163</f>
        <v>34</v>
      </c>
      <c r="M631" s="137">
        <f>'Пр 3 ведом'!N163</f>
        <v>-1</v>
      </c>
      <c r="N631" s="137">
        <f>'Пр 3 ведом'!O163</f>
        <v>33</v>
      </c>
      <c r="O631" s="137">
        <f>'Пр 3 ведом'!P163</f>
        <v>33</v>
      </c>
      <c r="P631" s="338">
        <f t="shared" si="257"/>
        <v>1</v>
      </c>
    </row>
    <row r="632" spans="1:16" s="334" customFormat="1" ht="25.5" customHeight="1">
      <c r="A632" s="58" t="s">
        <v>358</v>
      </c>
      <c r="B632" s="332" t="s">
        <v>16</v>
      </c>
      <c r="C632" s="91" t="s">
        <v>14</v>
      </c>
      <c r="D632" s="91" t="s">
        <v>359</v>
      </c>
      <c r="E632" s="333"/>
      <c r="F632" s="137">
        <f aca="true" t="shared" si="278" ref="F632:K632">F633</f>
        <v>7110.400000000001</v>
      </c>
      <c r="G632" s="137">
        <f t="shared" si="278"/>
        <v>0</v>
      </c>
      <c r="H632" s="137">
        <f t="shared" si="278"/>
        <v>7110.400000000001</v>
      </c>
      <c r="I632" s="137">
        <f t="shared" si="278"/>
        <v>0</v>
      </c>
      <c r="J632" s="137">
        <f t="shared" si="278"/>
        <v>7110.400000000001</v>
      </c>
      <c r="K632" s="137">
        <f t="shared" si="278"/>
        <v>0</v>
      </c>
      <c r="L632" s="56">
        <f>'Пр 3 ведом'!M164</f>
        <v>7110.400000000001</v>
      </c>
      <c r="M632" s="56">
        <f>'Пр 3 ведом'!N164</f>
        <v>191.39999999999998</v>
      </c>
      <c r="N632" s="56">
        <f>'Пр 3 ведом'!O164</f>
        <v>7301.8</v>
      </c>
      <c r="O632" s="56">
        <f>'Пр 3 ведом'!P164</f>
        <v>7301.8</v>
      </c>
      <c r="P632" s="338">
        <f t="shared" si="257"/>
        <v>1</v>
      </c>
    </row>
    <row r="633" spans="1:16" s="204" customFormat="1" ht="25.5" customHeight="1">
      <c r="A633" s="129" t="s">
        <v>146</v>
      </c>
      <c r="B633" s="332" t="s">
        <v>16</v>
      </c>
      <c r="C633" s="91" t="s">
        <v>14</v>
      </c>
      <c r="D633" s="55" t="s">
        <v>360</v>
      </c>
      <c r="E633" s="55"/>
      <c r="F633" s="56">
        <f aca="true" t="shared" si="279" ref="F633:K633">F637+F634</f>
        <v>7110.400000000001</v>
      </c>
      <c r="G633" s="56">
        <f t="shared" si="279"/>
        <v>0</v>
      </c>
      <c r="H633" s="56">
        <f t="shared" si="279"/>
        <v>7110.400000000001</v>
      </c>
      <c r="I633" s="56">
        <f t="shared" si="279"/>
        <v>0</v>
      </c>
      <c r="J633" s="56">
        <f t="shared" si="279"/>
        <v>7110.400000000001</v>
      </c>
      <c r="K633" s="56">
        <f t="shared" si="279"/>
        <v>0</v>
      </c>
      <c r="L633" s="56">
        <f>'Пр 3 ведом'!M165</f>
        <v>7110.400000000001</v>
      </c>
      <c r="M633" s="56">
        <f>'Пр 3 ведом'!N165</f>
        <v>191.39999999999998</v>
      </c>
      <c r="N633" s="56">
        <f>'Пр 3 ведом'!O165</f>
        <v>7301.8</v>
      </c>
      <c r="O633" s="56">
        <f>'Пр 3 ведом'!P165</f>
        <v>7301.8</v>
      </c>
      <c r="P633" s="338">
        <f t="shared" si="257"/>
        <v>1</v>
      </c>
    </row>
    <row r="634" spans="1:16" s="204" customFormat="1" ht="22.5" customHeight="1">
      <c r="A634" s="58" t="s">
        <v>418</v>
      </c>
      <c r="B634" s="200" t="s">
        <v>16</v>
      </c>
      <c r="C634" s="59" t="s">
        <v>14</v>
      </c>
      <c r="D634" s="55" t="s">
        <v>360</v>
      </c>
      <c r="E634" s="55" t="s">
        <v>131</v>
      </c>
      <c r="F634" s="56">
        <f aca="true" t="shared" si="280" ref="F634:K634">SUM(F635)</f>
        <v>72.6</v>
      </c>
      <c r="G634" s="56">
        <f t="shared" si="280"/>
        <v>0</v>
      </c>
      <c r="H634" s="56">
        <f t="shared" si="280"/>
        <v>72.6</v>
      </c>
      <c r="I634" s="56">
        <f t="shared" si="280"/>
        <v>0</v>
      </c>
      <c r="J634" s="56">
        <f t="shared" si="280"/>
        <v>72.6</v>
      </c>
      <c r="K634" s="56">
        <f t="shared" si="280"/>
        <v>0</v>
      </c>
      <c r="L634" s="56">
        <f>'Пр 3 ведом'!M166</f>
        <v>72.6</v>
      </c>
      <c r="M634" s="56">
        <f>'Пр 3 ведом'!N166</f>
        <v>24.2</v>
      </c>
      <c r="N634" s="56">
        <f>'Пр 3 ведом'!O166</f>
        <v>96.8</v>
      </c>
      <c r="O634" s="56">
        <f>'Пр 3 ведом'!P166</f>
        <v>96.8</v>
      </c>
      <c r="P634" s="338">
        <f t="shared" si="257"/>
        <v>1</v>
      </c>
    </row>
    <row r="635" spans="1:16" s="204" customFormat="1" ht="22.5" customHeight="1">
      <c r="A635" s="128" t="s">
        <v>572</v>
      </c>
      <c r="B635" s="200" t="s">
        <v>16</v>
      </c>
      <c r="C635" s="59" t="s">
        <v>14</v>
      </c>
      <c r="D635" s="55" t="s">
        <v>360</v>
      </c>
      <c r="E635" s="55" t="s">
        <v>133</v>
      </c>
      <c r="F635" s="56">
        <f aca="true" t="shared" si="281" ref="F635:K635">F636</f>
        <v>72.6</v>
      </c>
      <c r="G635" s="56">
        <f t="shared" si="281"/>
        <v>0</v>
      </c>
      <c r="H635" s="56">
        <f t="shared" si="281"/>
        <v>72.6</v>
      </c>
      <c r="I635" s="56">
        <f t="shared" si="281"/>
        <v>0</v>
      </c>
      <c r="J635" s="56">
        <f t="shared" si="281"/>
        <v>72.6</v>
      </c>
      <c r="K635" s="56">
        <f t="shared" si="281"/>
        <v>0</v>
      </c>
      <c r="L635" s="56">
        <f>'Пр 3 ведом'!M167</f>
        <v>72.6</v>
      </c>
      <c r="M635" s="56">
        <f>'Пр 3 ведом'!N167</f>
        <v>24.2</v>
      </c>
      <c r="N635" s="56">
        <f>'Пр 3 ведом'!O167</f>
        <v>96.8</v>
      </c>
      <c r="O635" s="56">
        <f>'Пр 3 ведом'!P167</f>
        <v>96.8</v>
      </c>
      <c r="P635" s="338">
        <f t="shared" si="257"/>
        <v>1</v>
      </c>
    </row>
    <row r="636" spans="1:16" s="204" customFormat="1" ht="22.5" customHeight="1">
      <c r="A636" s="128" t="s">
        <v>573</v>
      </c>
      <c r="B636" s="200" t="s">
        <v>16</v>
      </c>
      <c r="C636" s="59" t="s">
        <v>14</v>
      </c>
      <c r="D636" s="55" t="s">
        <v>360</v>
      </c>
      <c r="E636" s="55" t="s">
        <v>135</v>
      </c>
      <c r="F636" s="56">
        <f>'Пр 3 ведом'!G168</f>
        <v>72.6</v>
      </c>
      <c r="G636" s="56">
        <f>'Пр 3 ведом'!H168</f>
        <v>0</v>
      </c>
      <c r="H636" s="56">
        <f>'Пр 3 ведом'!I168</f>
        <v>72.6</v>
      </c>
      <c r="I636" s="56">
        <f>'Пр 3 ведом'!J168</f>
        <v>0</v>
      </c>
      <c r="J636" s="56">
        <f>'Пр 3 ведом'!K168</f>
        <v>72.6</v>
      </c>
      <c r="K636" s="56">
        <f>'Пр 3 ведом'!L168</f>
        <v>0</v>
      </c>
      <c r="L636" s="56">
        <f>'Пр 3 ведом'!M168</f>
        <v>72.6</v>
      </c>
      <c r="M636" s="56">
        <f>'Пр 3 ведом'!N168</f>
        <v>24.2</v>
      </c>
      <c r="N636" s="56">
        <f>'Пр 3 ведом'!O168</f>
        <v>96.8</v>
      </c>
      <c r="O636" s="56">
        <f>'Пр 3 ведом'!P168</f>
        <v>96.8</v>
      </c>
      <c r="P636" s="338">
        <f t="shared" si="257"/>
        <v>1</v>
      </c>
    </row>
    <row r="637" spans="1:16" s="334" customFormat="1" ht="22.5" customHeight="1">
      <c r="A637" s="326" t="s">
        <v>58</v>
      </c>
      <c r="B637" s="332" t="s">
        <v>16</v>
      </c>
      <c r="C637" s="91" t="s">
        <v>14</v>
      </c>
      <c r="D637" s="55" t="s">
        <v>360</v>
      </c>
      <c r="E637" s="91" t="s">
        <v>59</v>
      </c>
      <c r="F637" s="137">
        <f aca="true" t="shared" si="282" ref="F637:K637">F639</f>
        <v>7037.8</v>
      </c>
      <c r="G637" s="137">
        <f t="shared" si="282"/>
        <v>0</v>
      </c>
      <c r="H637" s="137">
        <f t="shared" si="282"/>
        <v>7037.8</v>
      </c>
      <c r="I637" s="137">
        <f t="shared" si="282"/>
        <v>0</v>
      </c>
      <c r="J637" s="137">
        <f t="shared" si="282"/>
        <v>7037.8</v>
      </c>
      <c r="K637" s="137">
        <f t="shared" si="282"/>
        <v>0</v>
      </c>
      <c r="L637" s="137">
        <f>'Пр 3 ведом'!M169</f>
        <v>7037.8</v>
      </c>
      <c r="M637" s="137">
        <f>'Пр 3 ведом'!N169</f>
        <v>167.2</v>
      </c>
      <c r="N637" s="137">
        <f>'Пр 3 ведом'!O169</f>
        <v>7205</v>
      </c>
      <c r="O637" s="137">
        <f>'Пр 3 ведом'!P169</f>
        <v>7205</v>
      </c>
      <c r="P637" s="338">
        <f t="shared" si="257"/>
        <v>1</v>
      </c>
    </row>
    <row r="638" spans="1:16" s="334" customFormat="1" ht="12" customHeight="1">
      <c r="A638" s="326" t="s">
        <v>32</v>
      </c>
      <c r="B638" s="332" t="s">
        <v>16</v>
      </c>
      <c r="C638" s="91" t="s">
        <v>14</v>
      </c>
      <c r="D638" s="55" t="s">
        <v>360</v>
      </c>
      <c r="E638" s="333">
        <v>310</v>
      </c>
      <c r="F638" s="137">
        <f aca="true" t="shared" si="283" ref="F638:K638">F639</f>
        <v>7037.8</v>
      </c>
      <c r="G638" s="137">
        <f t="shared" si="283"/>
        <v>0</v>
      </c>
      <c r="H638" s="137">
        <f t="shared" si="283"/>
        <v>7037.8</v>
      </c>
      <c r="I638" s="137">
        <f t="shared" si="283"/>
        <v>0</v>
      </c>
      <c r="J638" s="137">
        <f t="shared" si="283"/>
        <v>7037.8</v>
      </c>
      <c r="K638" s="137">
        <f t="shared" si="283"/>
        <v>0</v>
      </c>
      <c r="L638" s="137">
        <f>'Пр 3 ведом'!M170</f>
        <v>7037.8</v>
      </c>
      <c r="M638" s="137">
        <f>'Пр 3 ведом'!N170</f>
        <v>167.2</v>
      </c>
      <c r="N638" s="137">
        <f>'Пр 3 ведом'!O170</f>
        <v>7205</v>
      </c>
      <c r="O638" s="137">
        <f>'Пр 3 ведом'!P170</f>
        <v>7205</v>
      </c>
      <c r="P638" s="338">
        <f t="shared" si="257"/>
        <v>1</v>
      </c>
    </row>
    <row r="639" spans="1:16" s="334" customFormat="1" ht="21.75" customHeight="1">
      <c r="A639" s="128" t="s">
        <v>575</v>
      </c>
      <c r="B639" s="332" t="s">
        <v>16</v>
      </c>
      <c r="C639" s="91" t="s">
        <v>14</v>
      </c>
      <c r="D639" s="55" t="s">
        <v>360</v>
      </c>
      <c r="E639" s="333">
        <v>313</v>
      </c>
      <c r="F639" s="137">
        <f>'Пр 3 ведом'!G171</f>
        <v>7037.8</v>
      </c>
      <c r="G639" s="137">
        <f>'Пр 3 ведом'!H171</f>
        <v>0</v>
      </c>
      <c r="H639" s="137">
        <f>'Пр 3 ведом'!I171</f>
        <v>7037.8</v>
      </c>
      <c r="I639" s="137">
        <f>'Пр 3 ведом'!J171</f>
        <v>0</v>
      </c>
      <c r="J639" s="137">
        <f>'Пр 3 ведом'!K171</f>
        <v>7037.8</v>
      </c>
      <c r="K639" s="137">
        <f>'Пр 3 ведом'!L171</f>
        <v>0</v>
      </c>
      <c r="L639" s="137">
        <f>'Пр 3 ведом'!M171</f>
        <v>7037.8</v>
      </c>
      <c r="M639" s="137">
        <f>'Пр 3 ведом'!N171</f>
        <v>167.2</v>
      </c>
      <c r="N639" s="137">
        <f>'Пр 3 ведом'!O171</f>
        <v>7205</v>
      </c>
      <c r="O639" s="137">
        <f>'Пр 3 ведом'!P171</f>
        <v>7205</v>
      </c>
      <c r="P639" s="338">
        <f t="shared" si="257"/>
        <v>1</v>
      </c>
    </row>
    <row r="640" spans="1:16" s="334" customFormat="1" ht="21.75" customHeight="1" hidden="1">
      <c r="A640" s="336" t="s">
        <v>365</v>
      </c>
      <c r="B640" s="332" t="s">
        <v>16</v>
      </c>
      <c r="C640" s="91" t="s">
        <v>14</v>
      </c>
      <c r="D640" s="55" t="s">
        <v>367</v>
      </c>
      <c r="E640" s="333"/>
      <c r="F640" s="137">
        <f>F641</f>
        <v>274</v>
      </c>
      <c r="G640" s="137">
        <f aca="true" t="shared" si="284" ref="G640:K643">G641</f>
        <v>0</v>
      </c>
      <c r="H640" s="137">
        <f t="shared" si="284"/>
        <v>274</v>
      </c>
      <c r="I640" s="137">
        <f t="shared" si="284"/>
        <v>0</v>
      </c>
      <c r="J640" s="137">
        <f t="shared" si="284"/>
        <v>274</v>
      </c>
      <c r="K640" s="137">
        <f t="shared" si="284"/>
        <v>0</v>
      </c>
      <c r="L640" s="137">
        <f>'Пр 3 ведом'!M172</f>
        <v>274</v>
      </c>
      <c r="M640" s="137">
        <f>'Пр 3 ведом'!N172</f>
        <v>-274</v>
      </c>
      <c r="N640" s="137">
        <f>'Пр 3 ведом'!O172</f>
        <v>0</v>
      </c>
      <c r="O640" s="137">
        <f>'Пр 3 ведом'!P172</f>
        <v>0</v>
      </c>
      <c r="P640" s="338" t="e">
        <f t="shared" si="257"/>
        <v>#DIV/0!</v>
      </c>
    </row>
    <row r="641" spans="1:16" s="334" customFormat="1" ht="21.75" customHeight="1" hidden="1">
      <c r="A641" s="336" t="s">
        <v>366</v>
      </c>
      <c r="B641" s="332" t="s">
        <v>16</v>
      </c>
      <c r="C641" s="91" t="s">
        <v>14</v>
      </c>
      <c r="D641" s="55" t="s">
        <v>368</v>
      </c>
      <c r="E641" s="91"/>
      <c r="F641" s="137">
        <f>F642</f>
        <v>274</v>
      </c>
      <c r="G641" s="137">
        <f t="shared" si="284"/>
        <v>0</v>
      </c>
      <c r="H641" s="137">
        <f t="shared" si="284"/>
        <v>274</v>
      </c>
      <c r="I641" s="137">
        <f t="shared" si="284"/>
        <v>0</v>
      </c>
      <c r="J641" s="137">
        <f t="shared" si="284"/>
        <v>274</v>
      </c>
      <c r="K641" s="137">
        <f t="shared" si="284"/>
        <v>0</v>
      </c>
      <c r="L641" s="137">
        <f>'Пр 3 ведом'!M173</f>
        <v>274</v>
      </c>
      <c r="M641" s="137">
        <f>'Пр 3 ведом'!N173</f>
        <v>-274</v>
      </c>
      <c r="N641" s="137">
        <f>'Пр 3 ведом'!O173</f>
        <v>0</v>
      </c>
      <c r="O641" s="137">
        <f>'Пр 3 ведом'!P173</f>
        <v>0</v>
      </c>
      <c r="P641" s="338" t="e">
        <f t="shared" si="257"/>
        <v>#DIV/0!</v>
      </c>
    </row>
    <row r="642" spans="1:16" s="334" customFormat="1" ht="15.75" customHeight="1" hidden="1">
      <c r="A642" s="326" t="s">
        <v>58</v>
      </c>
      <c r="B642" s="332" t="s">
        <v>16</v>
      </c>
      <c r="C642" s="91" t="s">
        <v>14</v>
      </c>
      <c r="D642" s="55" t="s">
        <v>368</v>
      </c>
      <c r="E642" s="91" t="s">
        <v>59</v>
      </c>
      <c r="F642" s="137">
        <f>F643</f>
        <v>274</v>
      </c>
      <c r="G642" s="137">
        <f t="shared" si="284"/>
        <v>0</v>
      </c>
      <c r="H642" s="137">
        <f t="shared" si="284"/>
        <v>274</v>
      </c>
      <c r="I642" s="137">
        <f t="shared" si="284"/>
        <v>0</v>
      </c>
      <c r="J642" s="137">
        <f t="shared" si="284"/>
        <v>274</v>
      </c>
      <c r="K642" s="137">
        <f t="shared" si="284"/>
        <v>0</v>
      </c>
      <c r="L642" s="137">
        <f>'Пр 3 ведом'!M174</f>
        <v>274</v>
      </c>
      <c r="M642" s="137">
        <f>'Пр 3 ведом'!N174</f>
        <v>-274</v>
      </c>
      <c r="N642" s="137">
        <f>'Пр 3 ведом'!O174</f>
        <v>0</v>
      </c>
      <c r="O642" s="137">
        <f>'Пр 3 ведом'!P174</f>
        <v>0</v>
      </c>
      <c r="P642" s="338" t="e">
        <f t="shared" si="257"/>
        <v>#DIV/0!</v>
      </c>
    </row>
    <row r="643" spans="1:16" s="334" customFormat="1" ht="13.5" customHeight="1" hidden="1">
      <c r="A643" s="326" t="s">
        <v>32</v>
      </c>
      <c r="B643" s="332" t="s">
        <v>16</v>
      </c>
      <c r="C643" s="91" t="s">
        <v>14</v>
      </c>
      <c r="D643" s="55" t="s">
        <v>368</v>
      </c>
      <c r="E643" s="333">
        <v>310</v>
      </c>
      <c r="F643" s="137">
        <f>F644</f>
        <v>274</v>
      </c>
      <c r="G643" s="137">
        <f t="shared" si="284"/>
        <v>0</v>
      </c>
      <c r="H643" s="137">
        <f t="shared" si="284"/>
        <v>274</v>
      </c>
      <c r="I643" s="137">
        <f t="shared" si="284"/>
        <v>0</v>
      </c>
      <c r="J643" s="137">
        <f t="shared" si="284"/>
        <v>274</v>
      </c>
      <c r="K643" s="137">
        <f t="shared" si="284"/>
        <v>0</v>
      </c>
      <c r="L643" s="137">
        <f>'Пр 3 ведом'!M175</f>
        <v>274</v>
      </c>
      <c r="M643" s="137">
        <f>'Пр 3 ведом'!N175</f>
        <v>-274</v>
      </c>
      <c r="N643" s="137">
        <f>'Пр 3 ведом'!O175</f>
        <v>0</v>
      </c>
      <c r="O643" s="137">
        <f>'Пр 3 ведом'!P175</f>
        <v>0</v>
      </c>
      <c r="P643" s="338" t="e">
        <f t="shared" si="257"/>
        <v>#DIV/0!</v>
      </c>
    </row>
    <row r="644" spans="1:16" s="334" customFormat="1" ht="21" customHeight="1" hidden="1">
      <c r="A644" s="128" t="s">
        <v>575</v>
      </c>
      <c r="B644" s="332" t="s">
        <v>16</v>
      </c>
      <c r="C644" s="91" t="s">
        <v>14</v>
      </c>
      <c r="D644" s="55" t="s">
        <v>368</v>
      </c>
      <c r="E644" s="333">
        <v>313</v>
      </c>
      <c r="F644" s="137">
        <f>'Пр 3 ведом'!G176</f>
        <v>274</v>
      </c>
      <c r="G644" s="137">
        <f>'Пр 3 ведом'!H176</f>
        <v>0</v>
      </c>
      <c r="H644" s="137">
        <f>'Пр 3 ведом'!I176</f>
        <v>274</v>
      </c>
      <c r="I644" s="137">
        <f>'Пр 3 ведом'!J176</f>
        <v>0</v>
      </c>
      <c r="J644" s="137">
        <f>'Пр 3 ведом'!K176</f>
        <v>274</v>
      </c>
      <c r="K644" s="137">
        <f>'Пр 3 ведом'!L176</f>
        <v>0</v>
      </c>
      <c r="L644" s="137">
        <f>'Пр 3 ведом'!M176</f>
        <v>274</v>
      </c>
      <c r="M644" s="137">
        <f>'Пр 3 ведом'!N176</f>
        <v>-274</v>
      </c>
      <c r="N644" s="137">
        <f>'Пр 3 ведом'!O176</f>
        <v>0</v>
      </c>
      <c r="O644" s="137">
        <f>'Пр 3 ведом'!P176</f>
        <v>0</v>
      </c>
      <c r="P644" s="338" t="e">
        <f t="shared" si="257"/>
        <v>#DIV/0!</v>
      </c>
    </row>
    <row r="645" spans="1:16" s="334" customFormat="1" ht="21" customHeight="1">
      <c r="A645" s="128" t="s">
        <v>623</v>
      </c>
      <c r="B645" s="55">
        <v>10</v>
      </c>
      <c r="C645" s="59" t="s">
        <v>14</v>
      </c>
      <c r="D645" s="55" t="s">
        <v>620</v>
      </c>
      <c r="E645" s="55"/>
      <c r="F645" s="137"/>
      <c r="G645" s="137"/>
      <c r="H645" s="137"/>
      <c r="I645" s="137"/>
      <c r="J645" s="137">
        <f aca="true" t="shared" si="285" ref="J645:K648">J646</f>
        <v>0</v>
      </c>
      <c r="K645" s="137">
        <f t="shared" si="285"/>
        <v>656</v>
      </c>
      <c r="L645" s="137">
        <f>'Пр 3 ведом'!M739</f>
        <v>656</v>
      </c>
      <c r="M645" s="137">
        <f>'Пр 3 ведом'!N739</f>
        <v>-0.4</v>
      </c>
      <c r="N645" s="137">
        <f>'Пр 3 ведом'!O739</f>
        <v>655.6</v>
      </c>
      <c r="O645" s="137">
        <f>'Пр 3 ведом'!P739</f>
        <v>655.6</v>
      </c>
      <c r="P645" s="338">
        <f t="shared" si="257"/>
        <v>1</v>
      </c>
    </row>
    <row r="646" spans="1:16" s="334" customFormat="1" ht="21" customHeight="1">
      <c r="A646" s="128" t="s">
        <v>622</v>
      </c>
      <c r="B646" s="55">
        <v>10</v>
      </c>
      <c r="C646" s="59" t="s">
        <v>14</v>
      </c>
      <c r="D646" s="55" t="s">
        <v>621</v>
      </c>
      <c r="E646" s="55"/>
      <c r="F646" s="137"/>
      <c r="G646" s="137"/>
      <c r="H646" s="137"/>
      <c r="I646" s="137"/>
      <c r="J646" s="137">
        <f t="shared" si="285"/>
        <v>0</v>
      </c>
      <c r="K646" s="137">
        <f t="shared" si="285"/>
        <v>656</v>
      </c>
      <c r="L646" s="137">
        <f>'Пр 3 ведом'!M740</f>
        <v>656</v>
      </c>
      <c r="M646" s="137">
        <f>'Пр 3 ведом'!N740</f>
        <v>-0.4</v>
      </c>
      <c r="N646" s="137">
        <f>'Пр 3 ведом'!O740</f>
        <v>655.6</v>
      </c>
      <c r="O646" s="137">
        <f>'Пр 3 ведом'!P740</f>
        <v>655.6</v>
      </c>
      <c r="P646" s="338">
        <f t="shared" si="257"/>
        <v>1</v>
      </c>
    </row>
    <row r="647" spans="1:16" s="334" customFormat="1" ht="21" customHeight="1">
      <c r="A647" s="326" t="s">
        <v>58</v>
      </c>
      <c r="B647" s="55">
        <v>10</v>
      </c>
      <c r="C647" s="59" t="s">
        <v>14</v>
      </c>
      <c r="D647" s="55" t="s">
        <v>621</v>
      </c>
      <c r="E647" s="55">
        <v>300</v>
      </c>
      <c r="F647" s="137"/>
      <c r="G647" s="137"/>
      <c r="H647" s="137"/>
      <c r="I647" s="137"/>
      <c r="J647" s="137">
        <f t="shared" si="285"/>
        <v>0</v>
      </c>
      <c r="K647" s="137">
        <f t="shared" si="285"/>
        <v>656</v>
      </c>
      <c r="L647" s="137">
        <f>'Пр 3 ведом'!M741</f>
        <v>656</v>
      </c>
      <c r="M647" s="137">
        <f>'Пр 3 ведом'!N741</f>
        <v>-0.4</v>
      </c>
      <c r="N647" s="137">
        <f>'Пр 3 ведом'!O741</f>
        <v>655.6</v>
      </c>
      <c r="O647" s="137">
        <f>'Пр 3 ведом'!P741</f>
        <v>655.6</v>
      </c>
      <c r="P647" s="338">
        <f t="shared" si="257"/>
        <v>1</v>
      </c>
    </row>
    <row r="648" spans="1:16" s="334" customFormat="1" ht="21" customHeight="1">
      <c r="A648" s="128" t="s">
        <v>588</v>
      </c>
      <c r="B648" s="55">
        <v>10</v>
      </c>
      <c r="C648" s="59" t="s">
        <v>14</v>
      </c>
      <c r="D648" s="55" t="s">
        <v>621</v>
      </c>
      <c r="E648" s="55">
        <v>320</v>
      </c>
      <c r="F648" s="137"/>
      <c r="G648" s="137"/>
      <c r="H648" s="137"/>
      <c r="I648" s="137"/>
      <c r="J648" s="137">
        <f t="shared" si="285"/>
        <v>0</v>
      </c>
      <c r="K648" s="137">
        <f t="shared" si="285"/>
        <v>656</v>
      </c>
      <c r="L648" s="137">
        <f>'Пр 3 ведом'!M742</f>
        <v>656</v>
      </c>
      <c r="M648" s="137">
        <f>'Пр 3 ведом'!N742</f>
        <v>-0.4</v>
      </c>
      <c r="N648" s="137">
        <f>'Пр 3 ведом'!O742</f>
        <v>655.6</v>
      </c>
      <c r="O648" s="137">
        <f>'Пр 3 ведом'!P742</f>
        <v>655.6</v>
      </c>
      <c r="P648" s="338">
        <f t="shared" si="257"/>
        <v>1</v>
      </c>
    </row>
    <row r="649" spans="1:16" s="334" customFormat="1" ht="18.75" customHeight="1">
      <c r="A649" s="128" t="s">
        <v>624</v>
      </c>
      <c r="B649" s="55">
        <v>10</v>
      </c>
      <c r="C649" s="59" t="s">
        <v>14</v>
      </c>
      <c r="D649" s="55" t="s">
        <v>621</v>
      </c>
      <c r="E649" s="55">
        <v>322</v>
      </c>
      <c r="F649" s="137"/>
      <c r="G649" s="137"/>
      <c r="H649" s="137"/>
      <c r="I649" s="137"/>
      <c r="J649" s="137">
        <f>'Пр 3 ведом'!K743</f>
        <v>0</v>
      </c>
      <c r="K649" s="137">
        <f>'Пр 3 ведом'!L743</f>
        <v>656</v>
      </c>
      <c r="L649" s="137">
        <f>'Пр 3 ведом'!M743</f>
        <v>656</v>
      </c>
      <c r="M649" s="137">
        <f>'Пр 3 ведом'!N743</f>
        <v>-0.4</v>
      </c>
      <c r="N649" s="137">
        <f>'Пр 3 ведом'!O743</f>
        <v>655.6</v>
      </c>
      <c r="O649" s="137">
        <f>'Пр 3 ведом'!P743</f>
        <v>655.6</v>
      </c>
      <c r="P649" s="338">
        <f t="shared" si="257"/>
        <v>1</v>
      </c>
    </row>
    <row r="650" spans="1:16" s="334" customFormat="1" ht="21" customHeight="1" hidden="1">
      <c r="A650" s="128"/>
      <c r="B650" s="55">
        <v>10</v>
      </c>
      <c r="C650" s="59" t="s">
        <v>14</v>
      </c>
      <c r="D650" s="55" t="s">
        <v>618</v>
      </c>
      <c r="E650" s="55"/>
      <c r="F650" s="55" t="s">
        <v>618</v>
      </c>
      <c r="G650" s="55"/>
      <c r="H650" s="137"/>
      <c r="I650" s="137"/>
      <c r="J650" s="137">
        <f>'Пр 3 ведом'!K106</f>
        <v>0</v>
      </c>
      <c r="K650" s="137">
        <f>'Пр 3 ведом'!L106</f>
        <v>172.8</v>
      </c>
      <c r="L650" s="137">
        <f>'Пр 3 ведом'!M106</f>
        <v>172.8</v>
      </c>
      <c r="M650" s="137">
        <f>'Пр 3 ведом'!N106</f>
        <v>-172.8</v>
      </c>
      <c r="N650" s="137">
        <f>'Пр 3 ведом'!O106</f>
        <v>0</v>
      </c>
      <c r="O650" s="137">
        <f>'Пр 3 ведом'!P106</f>
        <v>0</v>
      </c>
      <c r="P650" s="338" t="e">
        <f t="shared" si="257"/>
        <v>#DIV/0!</v>
      </c>
    </row>
    <row r="651" spans="1:16" s="334" customFormat="1" ht="21" customHeight="1" hidden="1">
      <c r="A651" s="128" t="s">
        <v>619</v>
      </c>
      <c r="B651" s="55">
        <v>10</v>
      </c>
      <c r="C651" s="59" t="s">
        <v>14</v>
      </c>
      <c r="D651" s="55" t="s">
        <v>617</v>
      </c>
      <c r="E651" s="55"/>
      <c r="F651" s="55" t="s">
        <v>617</v>
      </c>
      <c r="G651" s="55"/>
      <c r="H651" s="137"/>
      <c r="I651" s="137"/>
      <c r="J651" s="137">
        <f>'Пр 3 ведом'!K107</f>
        <v>0</v>
      </c>
      <c r="K651" s="137">
        <f>'Пр 3 ведом'!L107</f>
        <v>172.8</v>
      </c>
      <c r="L651" s="137">
        <f>'Пр 3 ведом'!M107</f>
        <v>172.8</v>
      </c>
      <c r="M651" s="137">
        <f>'Пр 3 ведом'!N107</f>
        <v>-172.8</v>
      </c>
      <c r="N651" s="137">
        <f>'Пр 3 ведом'!O107</f>
        <v>0</v>
      </c>
      <c r="O651" s="137">
        <f>'Пр 3 ведом'!P107</f>
        <v>0</v>
      </c>
      <c r="P651" s="338" t="e">
        <f t="shared" si="257"/>
        <v>#DIV/0!</v>
      </c>
    </row>
    <row r="652" spans="1:16" s="334" customFormat="1" ht="21" customHeight="1" hidden="1">
      <c r="A652" s="326" t="s">
        <v>58</v>
      </c>
      <c r="B652" s="55">
        <v>10</v>
      </c>
      <c r="C652" s="59" t="s">
        <v>14</v>
      </c>
      <c r="D652" s="55" t="s">
        <v>617</v>
      </c>
      <c r="E652" s="55">
        <v>300</v>
      </c>
      <c r="F652" s="55" t="s">
        <v>617</v>
      </c>
      <c r="G652" s="55">
        <v>300</v>
      </c>
      <c r="H652" s="137"/>
      <c r="I652" s="137"/>
      <c r="J652" s="137">
        <f>'Пр 3 ведом'!K108</f>
        <v>0</v>
      </c>
      <c r="K652" s="137">
        <f>'Пр 3 ведом'!L108</f>
        <v>172.8</v>
      </c>
      <c r="L652" s="137">
        <f>'Пр 3 ведом'!M108</f>
        <v>172.8</v>
      </c>
      <c r="M652" s="137">
        <f>'Пр 3 ведом'!N108</f>
        <v>-172.8</v>
      </c>
      <c r="N652" s="137">
        <f>'Пр 3 ведом'!O108</f>
        <v>0</v>
      </c>
      <c r="O652" s="137">
        <f>'Пр 3 ведом'!P108</f>
        <v>0</v>
      </c>
      <c r="P652" s="338" t="e">
        <f t="shared" si="257"/>
        <v>#DIV/0!</v>
      </c>
    </row>
    <row r="653" spans="1:16" s="334" customFormat="1" ht="21" customHeight="1" hidden="1">
      <c r="A653" s="326" t="s">
        <v>32</v>
      </c>
      <c r="B653" s="55">
        <v>10</v>
      </c>
      <c r="C653" s="59" t="s">
        <v>14</v>
      </c>
      <c r="D653" s="55" t="s">
        <v>617</v>
      </c>
      <c r="E653" s="55">
        <v>310</v>
      </c>
      <c r="F653" s="55" t="s">
        <v>617</v>
      </c>
      <c r="G653" s="55">
        <v>310</v>
      </c>
      <c r="H653" s="137"/>
      <c r="I653" s="137"/>
      <c r="J653" s="137">
        <f>'Пр 3 ведом'!K109</f>
        <v>0</v>
      </c>
      <c r="K653" s="137">
        <f>'Пр 3 ведом'!L109</f>
        <v>172.8</v>
      </c>
      <c r="L653" s="137">
        <f>'Пр 3 ведом'!M109</f>
        <v>172.8</v>
      </c>
      <c r="M653" s="137">
        <f>'Пр 3 ведом'!N109</f>
        <v>-172.8</v>
      </c>
      <c r="N653" s="137">
        <f>'Пр 3 ведом'!O109</f>
        <v>0</v>
      </c>
      <c r="O653" s="137">
        <f>'Пр 3 ведом'!P109</f>
        <v>0</v>
      </c>
      <c r="P653" s="338" t="e">
        <f t="shared" si="257"/>
        <v>#DIV/0!</v>
      </c>
    </row>
    <row r="654" spans="1:16" s="334" customFormat="1" ht="21" customHeight="1" hidden="1">
      <c r="A654" s="128" t="s">
        <v>575</v>
      </c>
      <c r="B654" s="55">
        <v>10</v>
      </c>
      <c r="C654" s="59" t="s">
        <v>14</v>
      </c>
      <c r="D654" s="55" t="s">
        <v>617</v>
      </c>
      <c r="E654" s="55">
        <v>313</v>
      </c>
      <c r="F654" s="55" t="s">
        <v>617</v>
      </c>
      <c r="G654" s="55">
        <v>313</v>
      </c>
      <c r="H654" s="137"/>
      <c r="I654" s="137"/>
      <c r="J654" s="137">
        <f>'Пр 3 ведом'!K110</f>
        <v>0</v>
      </c>
      <c r="K654" s="137">
        <f>'Пр 3 ведом'!L110</f>
        <v>172.8</v>
      </c>
      <c r="L654" s="137">
        <f>'Пр 3 ведом'!M110</f>
        <v>172.8</v>
      </c>
      <c r="M654" s="137">
        <f>'Пр 3 ведом'!N110</f>
        <v>-172.8</v>
      </c>
      <c r="N654" s="137">
        <f>'Пр 3 ведом'!O110</f>
        <v>0</v>
      </c>
      <c r="O654" s="137">
        <f>'Пр 3 ведом'!P110</f>
        <v>0</v>
      </c>
      <c r="P654" s="338" t="e">
        <f t="shared" si="257"/>
        <v>#DIV/0!</v>
      </c>
    </row>
    <row r="655" spans="1:16" s="204" customFormat="1" ht="12.75" customHeight="1">
      <c r="A655" s="114" t="s">
        <v>174</v>
      </c>
      <c r="B655" s="310">
        <v>10</v>
      </c>
      <c r="C655" s="87" t="s">
        <v>15</v>
      </c>
      <c r="D655" s="86"/>
      <c r="E655" s="86"/>
      <c r="F655" s="138">
        <f aca="true" t="shared" si="286" ref="F655:K657">F656</f>
        <v>3063.1</v>
      </c>
      <c r="G655" s="138">
        <f t="shared" si="286"/>
        <v>0</v>
      </c>
      <c r="H655" s="138">
        <f t="shared" si="286"/>
        <v>3063.1</v>
      </c>
      <c r="I655" s="138">
        <f t="shared" si="286"/>
        <v>0</v>
      </c>
      <c r="J655" s="138">
        <f t="shared" si="286"/>
        <v>3063.1</v>
      </c>
      <c r="K655" s="138">
        <f t="shared" si="286"/>
        <v>0</v>
      </c>
      <c r="L655" s="142">
        <f>'Пр 3 ведом'!M312</f>
        <v>3063.1</v>
      </c>
      <c r="M655" s="142">
        <f>'Пр 3 ведом'!N312</f>
        <v>0</v>
      </c>
      <c r="N655" s="142">
        <f>'Пр 3 ведом'!O312</f>
        <v>3063.1</v>
      </c>
      <c r="O655" s="142">
        <f>'Пр 3 ведом'!P312</f>
        <v>3063.1</v>
      </c>
      <c r="P655" s="338">
        <f aca="true" t="shared" si="287" ref="P655:P718">O655/N655*100%</f>
        <v>1</v>
      </c>
    </row>
    <row r="656" spans="1:16" s="204" customFormat="1" ht="34.5" customHeight="1">
      <c r="A656" s="114" t="s">
        <v>275</v>
      </c>
      <c r="B656" s="310">
        <v>10</v>
      </c>
      <c r="C656" s="87" t="s">
        <v>15</v>
      </c>
      <c r="D656" s="86" t="s">
        <v>250</v>
      </c>
      <c r="E656" s="86"/>
      <c r="F656" s="120">
        <f t="shared" si="286"/>
        <v>3063.1</v>
      </c>
      <c r="G656" s="120">
        <f t="shared" si="286"/>
        <v>0</v>
      </c>
      <c r="H656" s="120">
        <f t="shared" si="286"/>
        <v>3063.1</v>
      </c>
      <c r="I656" s="120">
        <f t="shared" si="286"/>
        <v>0</v>
      </c>
      <c r="J656" s="120">
        <f t="shared" si="286"/>
        <v>3063.1</v>
      </c>
      <c r="K656" s="120">
        <f t="shared" si="286"/>
        <v>0</v>
      </c>
      <c r="L656" s="142">
        <f>'Пр 3 ведом'!M313</f>
        <v>3063.1</v>
      </c>
      <c r="M656" s="142">
        <f>'Пр 3 ведом'!N313</f>
        <v>0</v>
      </c>
      <c r="N656" s="142">
        <f>'Пр 3 ведом'!O313</f>
        <v>3063.1</v>
      </c>
      <c r="O656" s="142">
        <f>'Пр 3 ведом'!P313</f>
        <v>3063.1</v>
      </c>
      <c r="P656" s="338">
        <f t="shared" si="287"/>
        <v>1</v>
      </c>
    </row>
    <row r="657" spans="1:16" s="204" customFormat="1" ht="17.25" customHeight="1">
      <c r="A657" s="58" t="s">
        <v>225</v>
      </c>
      <c r="B657" s="200">
        <v>10</v>
      </c>
      <c r="C657" s="59" t="s">
        <v>233</v>
      </c>
      <c r="D657" s="171" t="s">
        <v>251</v>
      </c>
      <c r="E657" s="55"/>
      <c r="F657" s="120">
        <f t="shared" si="286"/>
        <v>3063.1</v>
      </c>
      <c r="G657" s="120">
        <f t="shared" si="286"/>
        <v>0</v>
      </c>
      <c r="H657" s="120">
        <f t="shared" si="286"/>
        <v>3063.1</v>
      </c>
      <c r="I657" s="120">
        <f t="shared" si="286"/>
        <v>0</v>
      </c>
      <c r="J657" s="120">
        <f t="shared" si="286"/>
        <v>3063.1</v>
      </c>
      <c r="K657" s="120">
        <f t="shared" si="286"/>
        <v>0</v>
      </c>
      <c r="L657" s="137">
        <f>'Пр 3 ведом'!M314</f>
        <v>3063.1</v>
      </c>
      <c r="M657" s="137">
        <f>'Пр 3 ведом'!N314</f>
        <v>0</v>
      </c>
      <c r="N657" s="137">
        <f>'Пр 3 ведом'!O314</f>
        <v>3063.1</v>
      </c>
      <c r="O657" s="137">
        <f>'Пр 3 ведом'!P314</f>
        <v>3063.1</v>
      </c>
      <c r="P657" s="338">
        <f t="shared" si="287"/>
        <v>1</v>
      </c>
    </row>
    <row r="658" spans="1:16" s="204" customFormat="1" ht="43.5" customHeight="1">
      <c r="A658" s="58" t="s">
        <v>52</v>
      </c>
      <c r="B658" s="200" t="s">
        <v>16</v>
      </c>
      <c r="C658" s="59" t="s">
        <v>15</v>
      </c>
      <c r="D658" s="55" t="s">
        <v>377</v>
      </c>
      <c r="E658" s="55" t="s">
        <v>10</v>
      </c>
      <c r="F658" s="56">
        <f aca="true" t="shared" si="288" ref="F658:K658">F660</f>
        <v>3063.1</v>
      </c>
      <c r="G658" s="56">
        <f t="shared" si="288"/>
        <v>0</v>
      </c>
      <c r="H658" s="56">
        <f t="shared" si="288"/>
        <v>3063.1</v>
      </c>
      <c r="I658" s="56">
        <f t="shared" si="288"/>
        <v>0</v>
      </c>
      <c r="J658" s="56">
        <f t="shared" si="288"/>
        <v>3063.1</v>
      </c>
      <c r="K658" s="56">
        <f t="shared" si="288"/>
        <v>0</v>
      </c>
      <c r="L658" s="137">
        <f>'Пр 3 ведом'!M315</f>
        <v>3063.1</v>
      </c>
      <c r="M658" s="137">
        <f>'Пр 3 ведом'!N315</f>
        <v>0</v>
      </c>
      <c r="N658" s="137">
        <f>'Пр 3 ведом'!O315</f>
        <v>3063.1</v>
      </c>
      <c r="O658" s="137">
        <f>'Пр 3 ведом'!P315</f>
        <v>3063.1</v>
      </c>
      <c r="P658" s="338">
        <f t="shared" si="287"/>
        <v>1</v>
      </c>
    </row>
    <row r="659" spans="1:16" s="204" customFormat="1" ht="33" customHeight="1">
      <c r="A659" s="58" t="s">
        <v>376</v>
      </c>
      <c r="B659" s="200"/>
      <c r="C659" s="59"/>
      <c r="D659" s="55" t="s">
        <v>378</v>
      </c>
      <c r="E659" s="55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338" t="e">
        <f t="shared" si="287"/>
        <v>#DIV/0!</v>
      </c>
    </row>
    <row r="660" spans="1:16" s="334" customFormat="1" ht="18" customHeight="1">
      <c r="A660" s="326" t="s">
        <v>58</v>
      </c>
      <c r="B660" s="200" t="s">
        <v>16</v>
      </c>
      <c r="C660" s="59" t="s">
        <v>15</v>
      </c>
      <c r="D660" s="55" t="s">
        <v>378</v>
      </c>
      <c r="E660" s="91" t="s">
        <v>59</v>
      </c>
      <c r="F660" s="137">
        <f aca="true" t="shared" si="289" ref="F660:K661">F661</f>
        <v>3063.1</v>
      </c>
      <c r="G660" s="137">
        <f t="shared" si="289"/>
        <v>0</v>
      </c>
      <c r="H660" s="137">
        <f t="shared" si="289"/>
        <v>3063.1</v>
      </c>
      <c r="I660" s="137">
        <f t="shared" si="289"/>
        <v>0</v>
      </c>
      <c r="J660" s="137">
        <f t="shared" si="289"/>
        <v>3063.1</v>
      </c>
      <c r="K660" s="137">
        <f t="shared" si="289"/>
        <v>0</v>
      </c>
      <c r="L660" s="137">
        <f>'Пр 3 ведом'!M317</f>
        <v>3063.1</v>
      </c>
      <c r="M660" s="137">
        <f>'Пр 3 ведом'!N317</f>
        <v>0</v>
      </c>
      <c r="N660" s="137">
        <f>'Пр 3 ведом'!O317</f>
        <v>3063.1</v>
      </c>
      <c r="O660" s="137">
        <f>'Пр 3 ведом'!P317</f>
        <v>3063.1</v>
      </c>
      <c r="P660" s="338">
        <f t="shared" si="287"/>
        <v>1</v>
      </c>
    </row>
    <row r="661" spans="1:16" s="334" customFormat="1" ht="18" customHeight="1">
      <c r="A661" s="326" t="s">
        <v>32</v>
      </c>
      <c r="B661" s="200" t="s">
        <v>16</v>
      </c>
      <c r="C661" s="59" t="s">
        <v>15</v>
      </c>
      <c r="D661" s="55" t="s">
        <v>378</v>
      </c>
      <c r="E661" s="333">
        <v>310</v>
      </c>
      <c r="F661" s="137">
        <f t="shared" si="289"/>
        <v>3063.1</v>
      </c>
      <c r="G661" s="137">
        <f t="shared" si="289"/>
        <v>0</v>
      </c>
      <c r="H661" s="137">
        <f t="shared" si="289"/>
        <v>3063.1</v>
      </c>
      <c r="I661" s="137">
        <f t="shared" si="289"/>
        <v>0</v>
      </c>
      <c r="J661" s="137">
        <f t="shared" si="289"/>
        <v>3063.1</v>
      </c>
      <c r="K661" s="137">
        <f t="shared" si="289"/>
        <v>0</v>
      </c>
      <c r="L661" s="137">
        <f>'Пр 3 ведом'!M318</f>
        <v>3063.1</v>
      </c>
      <c r="M661" s="137">
        <f>'Пр 3 ведом'!N318</f>
        <v>0</v>
      </c>
      <c r="N661" s="137">
        <f>'Пр 3 ведом'!O318</f>
        <v>3063.1</v>
      </c>
      <c r="O661" s="137">
        <f>'Пр 3 ведом'!P318</f>
        <v>3063.1</v>
      </c>
      <c r="P661" s="338">
        <f t="shared" si="287"/>
        <v>1</v>
      </c>
    </row>
    <row r="662" spans="1:16" s="334" customFormat="1" ht="22.5" customHeight="1">
      <c r="A662" s="128" t="s">
        <v>575</v>
      </c>
      <c r="B662" s="200" t="s">
        <v>16</v>
      </c>
      <c r="C662" s="59" t="s">
        <v>15</v>
      </c>
      <c r="D662" s="55" t="s">
        <v>378</v>
      </c>
      <c r="E662" s="333">
        <v>313</v>
      </c>
      <c r="F662" s="137">
        <f>'Пр 3 ведом'!G319</f>
        <v>3063.1</v>
      </c>
      <c r="G662" s="137">
        <f>'Пр 3 ведом'!H319</f>
        <v>0</v>
      </c>
      <c r="H662" s="137">
        <f>'Пр 3 ведом'!I319</f>
        <v>3063.1</v>
      </c>
      <c r="I662" s="137">
        <f>'Пр 3 ведом'!J319</f>
        <v>0</v>
      </c>
      <c r="J662" s="137">
        <f>'Пр 3 ведом'!K319</f>
        <v>3063.1</v>
      </c>
      <c r="K662" s="137">
        <f>'Пр 3 ведом'!L319</f>
        <v>0</v>
      </c>
      <c r="L662" s="137">
        <f>'Пр 3 ведом'!M319</f>
        <v>3063.1</v>
      </c>
      <c r="M662" s="137">
        <f>'Пр 3 ведом'!N319</f>
        <v>0</v>
      </c>
      <c r="N662" s="137">
        <f>'Пр 3 ведом'!O319</f>
        <v>3063.1</v>
      </c>
      <c r="O662" s="137">
        <f>'Пр 3 ведом'!P319</f>
        <v>3063.1</v>
      </c>
      <c r="P662" s="338">
        <f t="shared" si="287"/>
        <v>1</v>
      </c>
    </row>
    <row r="663" spans="1:16" s="204" customFormat="1" ht="12.75" customHeight="1">
      <c r="A663" s="114" t="s">
        <v>169</v>
      </c>
      <c r="B663" s="310" t="s">
        <v>16</v>
      </c>
      <c r="C663" s="87" t="s">
        <v>81</v>
      </c>
      <c r="D663" s="86" t="s">
        <v>9</v>
      </c>
      <c r="E663" s="86" t="s">
        <v>10</v>
      </c>
      <c r="F663" s="119">
        <f aca="true" t="shared" si="290" ref="F663:K663">F671+F665</f>
        <v>3749.7000000000003</v>
      </c>
      <c r="G663" s="119">
        <f t="shared" si="290"/>
        <v>145.4</v>
      </c>
      <c r="H663" s="119">
        <f t="shared" si="290"/>
        <v>3895.1000000000004</v>
      </c>
      <c r="I663" s="119">
        <f t="shared" si="290"/>
        <v>0</v>
      </c>
      <c r="J663" s="119">
        <f t="shared" si="290"/>
        <v>3895.1000000000004</v>
      </c>
      <c r="K663" s="119">
        <f t="shared" si="290"/>
        <v>0</v>
      </c>
      <c r="L663" s="56">
        <f>'Пр 3 ведом'!M177</f>
        <v>3895.1000000000004</v>
      </c>
      <c r="M663" s="56">
        <f>'Пр 3 ведом'!N177</f>
        <v>132.2</v>
      </c>
      <c r="N663" s="56">
        <f>'Пр 3 ведом'!O177</f>
        <v>4027.3000000000006</v>
      </c>
      <c r="O663" s="56">
        <f>'Пр 3 ведом'!P177</f>
        <v>3930.1</v>
      </c>
      <c r="P663" s="338">
        <f t="shared" si="287"/>
        <v>0.9758647232637249</v>
      </c>
    </row>
    <row r="664" spans="1:16" s="204" customFormat="1" ht="32.25" customHeight="1">
      <c r="A664" s="58" t="s">
        <v>338</v>
      </c>
      <c r="B664" s="200" t="s">
        <v>16</v>
      </c>
      <c r="C664" s="59" t="s">
        <v>81</v>
      </c>
      <c r="D664" s="55" t="s">
        <v>337</v>
      </c>
      <c r="E664" s="86"/>
      <c r="F664" s="119">
        <f>F665</f>
        <v>542</v>
      </c>
      <c r="G664" s="119">
        <f aca="true" t="shared" si="291" ref="G664:K667">G665</f>
        <v>0</v>
      </c>
      <c r="H664" s="119">
        <f t="shared" si="291"/>
        <v>542</v>
      </c>
      <c r="I664" s="119">
        <f t="shared" si="291"/>
        <v>0</v>
      </c>
      <c r="J664" s="119">
        <f t="shared" si="291"/>
        <v>542</v>
      </c>
      <c r="K664" s="119">
        <f t="shared" si="291"/>
        <v>0</v>
      </c>
      <c r="L664" s="56">
        <f>'Пр 3 ведом'!M178</f>
        <v>542</v>
      </c>
      <c r="M664" s="56">
        <f>'Пр 3 ведом'!N178</f>
        <v>0</v>
      </c>
      <c r="N664" s="56">
        <f>'Пр 3 ведом'!O178</f>
        <v>542</v>
      </c>
      <c r="O664" s="56">
        <f>'Пр 3 ведом'!P178</f>
        <v>497.8</v>
      </c>
      <c r="P664" s="338">
        <f t="shared" si="287"/>
        <v>0.918450184501845</v>
      </c>
    </row>
    <row r="665" spans="1:16" s="308" customFormat="1" ht="38.25" customHeight="1">
      <c r="A665" s="58" t="s">
        <v>375</v>
      </c>
      <c r="B665" s="200" t="s">
        <v>16</v>
      </c>
      <c r="C665" s="59" t="s">
        <v>81</v>
      </c>
      <c r="D665" s="55" t="s">
        <v>374</v>
      </c>
      <c r="E665" s="55" t="s">
        <v>10</v>
      </c>
      <c r="F665" s="56">
        <f>F666</f>
        <v>542</v>
      </c>
      <c r="G665" s="56">
        <f t="shared" si="291"/>
        <v>0</v>
      </c>
      <c r="H665" s="56">
        <f t="shared" si="291"/>
        <v>542</v>
      </c>
      <c r="I665" s="56">
        <f t="shared" si="291"/>
        <v>0</v>
      </c>
      <c r="J665" s="56">
        <f t="shared" si="291"/>
        <v>542</v>
      </c>
      <c r="K665" s="56">
        <f t="shared" si="291"/>
        <v>0</v>
      </c>
      <c r="L665" s="56">
        <f>'Пр 3 ведом'!M179</f>
        <v>542</v>
      </c>
      <c r="M665" s="56">
        <f>'Пр 3 ведом'!N179</f>
        <v>0</v>
      </c>
      <c r="N665" s="56">
        <f>'Пр 3 ведом'!O179</f>
        <v>542</v>
      </c>
      <c r="O665" s="56">
        <f>'Пр 3 ведом'!P179</f>
        <v>497.8</v>
      </c>
      <c r="P665" s="338">
        <f t="shared" si="287"/>
        <v>0.918450184501845</v>
      </c>
    </row>
    <row r="666" spans="1:16" s="308" customFormat="1" ht="45" customHeight="1">
      <c r="A666" s="58" t="s">
        <v>21</v>
      </c>
      <c r="B666" s="200" t="s">
        <v>16</v>
      </c>
      <c r="C666" s="59" t="s">
        <v>81</v>
      </c>
      <c r="D666" s="55" t="s">
        <v>342</v>
      </c>
      <c r="E666" s="55" t="s">
        <v>10</v>
      </c>
      <c r="F666" s="56">
        <f>F667</f>
        <v>542</v>
      </c>
      <c r="G666" s="56">
        <f t="shared" si="291"/>
        <v>0</v>
      </c>
      <c r="H666" s="56">
        <f t="shared" si="291"/>
        <v>542</v>
      </c>
      <c r="I666" s="56">
        <f t="shared" si="291"/>
        <v>0</v>
      </c>
      <c r="J666" s="56">
        <f t="shared" si="291"/>
        <v>542</v>
      </c>
      <c r="K666" s="56">
        <f t="shared" si="291"/>
        <v>0</v>
      </c>
      <c r="L666" s="56">
        <f>'Пр 3 ведом'!M180</f>
        <v>542</v>
      </c>
      <c r="M666" s="56">
        <f>'Пр 3 ведом'!N180</f>
        <v>0</v>
      </c>
      <c r="N666" s="56">
        <f>'Пр 3 ведом'!O180</f>
        <v>542</v>
      </c>
      <c r="O666" s="56">
        <f>'Пр 3 ведом'!P180</f>
        <v>497.8</v>
      </c>
      <c r="P666" s="338">
        <f t="shared" si="287"/>
        <v>0.918450184501845</v>
      </c>
    </row>
    <row r="667" spans="1:16" s="308" customFormat="1" ht="24.75" customHeight="1">
      <c r="A667" s="58" t="s">
        <v>418</v>
      </c>
      <c r="B667" s="200" t="s">
        <v>16</v>
      </c>
      <c r="C667" s="59" t="s">
        <v>81</v>
      </c>
      <c r="D667" s="55" t="s">
        <v>342</v>
      </c>
      <c r="E667" s="55" t="s">
        <v>131</v>
      </c>
      <c r="F667" s="56">
        <f>F668</f>
        <v>542</v>
      </c>
      <c r="G667" s="56">
        <f t="shared" si="291"/>
        <v>0</v>
      </c>
      <c r="H667" s="56">
        <f t="shared" si="291"/>
        <v>542</v>
      </c>
      <c r="I667" s="56">
        <f t="shared" si="291"/>
        <v>0</v>
      </c>
      <c r="J667" s="56">
        <f t="shared" si="291"/>
        <v>542</v>
      </c>
      <c r="K667" s="56">
        <f t="shared" si="291"/>
        <v>0</v>
      </c>
      <c r="L667" s="56">
        <f>'Пр 3 ведом'!M181</f>
        <v>542</v>
      </c>
      <c r="M667" s="56">
        <f>'Пр 3 ведом'!N181</f>
        <v>0</v>
      </c>
      <c r="N667" s="56">
        <f>'Пр 3 ведом'!O181</f>
        <v>542</v>
      </c>
      <c r="O667" s="56">
        <f>'Пр 3 ведом'!P181</f>
        <v>497.8</v>
      </c>
      <c r="P667" s="338">
        <f t="shared" si="287"/>
        <v>0.918450184501845</v>
      </c>
    </row>
    <row r="668" spans="1:16" s="204" customFormat="1" ht="24.75" customHeight="1">
      <c r="A668" s="128" t="s">
        <v>572</v>
      </c>
      <c r="B668" s="200" t="s">
        <v>16</v>
      </c>
      <c r="C668" s="59" t="s">
        <v>81</v>
      </c>
      <c r="D668" s="55" t="s">
        <v>342</v>
      </c>
      <c r="E668" s="55" t="s">
        <v>133</v>
      </c>
      <c r="F668" s="56">
        <f aca="true" t="shared" si="292" ref="F668:K668">F670</f>
        <v>542</v>
      </c>
      <c r="G668" s="56">
        <f t="shared" si="292"/>
        <v>0</v>
      </c>
      <c r="H668" s="56">
        <f t="shared" si="292"/>
        <v>542</v>
      </c>
      <c r="I668" s="56">
        <f t="shared" si="292"/>
        <v>0</v>
      </c>
      <c r="J668" s="56">
        <f t="shared" si="292"/>
        <v>542</v>
      </c>
      <c r="K668" s="56">
        <f t="shared" si="292"/>
        <v>0</v>
      </c>
      <c r="L668" s="56">
        <f>'Пр 3 ведом'!M182</f>
        <v>542</v>
      </c>
      <c r="M668" s="56">
        <f>'Пр 3 ведом'!N182</f>
        <v>0</v>
      </c>
      <c r="N668" s="56">
        <f>'Пр 3 ведом'!O182</f>
        <v>542</v>
      </c>
      <c r="O668" s="56">
        <f>'Пр 3 ведом'!P182</f>
        <v>497.8</v>
      </c>
      <c r="P668" s="338">
        <f t="shared" si="287"/>
        <v>0.918450184501845</v>
      </c>
    </row>
    <row r="669" spans="1:16" s="204" customFormat="1" ht="24.75" customHeight="1">
      <c r="A669" s="128" t="s">
        <v>587</v>
      </c>
      <c r="B669" s="200" t="s">
        <v>16</v>
      </c>
      <c r="C669" s="59" t="s">
        <v>81</v>
      </c>
      <c r="D669" s="55" t="s">
        <v>342</v>
      </c>
      <c r="E669" s="55">
        <v>242</v>
      </c>
      <c r="F669" s="56"/>
      <c r="G669" s="56"/>
      <c r="H669" s="56"/>
      <c r="I669" s="56"/>
      <c r="J669" s="56"/>
      <c r="K669" s="56"/>
      <c r="L669" s="56">
        <f>'Пр 3 ведом'!M183</f>
        <v>0</v>
      </c>
      <c r="M669" s="56">
        <f>'Пр 3 ведом'!N183</f>
        <v>20</v>
      </c>
      <c r="N669" s="56">
        <f>'Пр 3 ведом'!O183</f>
        <v>20</v>
      </c>
      <c r="O669" s="56">
        <f>'Пр 3 ведом'!P183</f>
        <v>15</v>
      </c>
      <c r="P669" s="338">
        <f t="shared" si="287"/>
        <v>0.75</v>
      </c>
    </row>
    <row r="670" spans="1:16" s="204" customFormat="1" ht="24.75" customHeight="1">
      <c r="A670" s="128" t="s">
        <v>573</v>
      </c>
      <c r="B670" s="200" t="s">
        <v>16</v>
      </c>
      <c r="C670" s="59" t="s">
        <v>81</v>
      </c>
      <c r="D670" s="55" t="s">
        <v>342</v>
      </c>
      <c r="E670" s="55" t="s">
        <v>135</v>
      </c>
      <c r="F670" s="56">
        <f>'Пр 3 ведом'!G184</f>
        <v>542</v>
      </c>
      <c r="G670" s="56">
        <f>'Пр 3 ведом'!H184</f>
        <v>0</v>
      </c>
      <c r="H670" s="56">
        <f>'Пр 3 ведом'!I184</f>
        <v>542</v>
      </c>
      <c r="I670" s="56">
        <f>'Пр 3 ведом'!J184</f>
        <v>0</v>
      </c>
      <c r="J670" s="56">
        <f>'Пр 3 ведом'!K184</f>
        <v>542</v>
      </c>
      <c r="K670" s="56">
        <f>'Пр 3 ведом'!L184</f>
        <v>0</v>
      </c>
      <c r="L670" s="56">
        <f>'Пр 3 ведом'!M184</f>
        <v>542</v>
      </c>
      <c r="M670" s="56">
        <f>'Пр 3 ведом'!N184</f>
        <v>-20</v>
      </c>
      <c r="N670" s="56">
        <f>'Пр 3 ведом'!O184</f>
        <v>522</v>
      </c>
      <c r="O670" s="56">
        <f>'Пр 3 ведом'!P184</f>
        <v>482.8</v>
      </c>
      <c r="P670" s="338">
        <f t="shared" si="287"/>
        <v>0.924904214559387</v>
      </c>
    </row>
    <row r="671" spans="1:16" s="204" customFormat="1" ht="22.5" customHeight="1">
      <c r="A671" s="114" t="s">
        <v>289</v>
      </c>
      <c r="B671" s="200" t="s">
        <v>16</v>
      </c>
      <c r="C671" s="59" t="s">
        <v>81</v>
      </c>
      <c r="D671" s="86" t="s">
        <v>370</v>
      </c>
      <c r="E671" s="55"/>
      <c r="F671" s="56">
        <f aca="true" t="shared" si="293" ref="F671:K671">F672+F686</f>
        <v>3207.7000000000003</v>
      </c>
      <c r="G671" s="56">
        <f t="shared" si="293"/>
        <v>145.4</v>
      </c>
      <c r="H671" s="56">
        <f t="shared" si="293"/>
        <v>3353.1000000000004</v>
      </c>
      <c r="I671" s="56">
        <f t="shared" si="293"/>
        <v>0</v>
      </c>
      <c r="J671" s="56">
        <f t="shared" si="293"/>
        <v>3353.1000000000004</v>
      </c>
      <c r="K671" s="56">
        <f t="shared" si="293"/>
        <v>0</v>
      </c>
      <c r="L671" s="56">
        <f>'Пр 3 ведом'!M185</f>
        <v>3353.1000000000004</v>
      </c>
      <c r="M671" s="56">
        <f>'Пр 3 ведом'!N185</f>
        <v>132.2</v>
      </c>
      <c r="N671" s="56">
        <f>'Пр 3 ведом'!O185</f>
        <v>3485.3000000000006</v>
      </c>
      <c r="O671" s="56">
        <f>'Пр 3 ведом'!P185</f>
        <v>3432.2999999999997</v>
      </c>
      <c r="P671" s="338">
        <f t="shared" si="287"/>
        <v>0.9847932746105067</v>
      </c>
    </row>
    <row r="672" spans="1:16" s="204" customFormat="1" ht="27.75" customHeight="1">
      <c r="A672" s="58" t="s">
        <v>369</v>
      </c>
      <c r="B672" s="200" t="s">
        <v>16</v>
      </c>
      <c r="C672" s="59" t="s">
        <v>81</v>
      </c>
      <c r="D672" s="55" t="s">
        <v>371</v>
      </c>
      <c r="E672" s="55" t="s">
        <v>10</v>
      </c>
      <c r="F672" s="56">
        <f aca="true" t="shared" si="294" ref="F672:K672">F673+F678+F682</f>
        <v>3106.7000000000003</v>
      </c>
      <c r="G672" s="56">
        <f t="shared" si="294"/>
        <v>120.4</v>
      </c>
      <c r="H672" s="56">
        <f t="shared" si="294"/>
        <v>3227.1000000000004</v>
      </c>
      <c r="I672" s="56">
        <f t="shared" si="294"/>
        <v>0</v>
      </c>
      <c r="J672" s="56">
        <f t="shared" si="294"/>
        <v>3227.1000000000004</v>
      </c>
      <c r="K672" s="56">
        <f t="shared" si="294"/>
        <v>0</v>
      </c>
      <c r="L672" s="56">
        <f>'Пр 3 ведом'!M186</f>
        <v>3227.1000000000004</v>
      </c>
      <c r="M672" s="56">
        <f>'Пр 3 ведом'!N186</f>
        <v>143.5</v>
      </c>
      <c r="N672" s="56">
        <f>'Пр 3 ведом'!O186</f>
        <v>3370.600000000001</v>
      </c>
      <c r="O672" s="56">
        <f>'Пр 3 ведом'!P186</f>
        <v>3317.6</v>
      </c>
      <c r="P672" s="338">
        <f t="shared" si="287"/>
        <v>0.9842757965940779</v>
      </c>
    </row>
    <row r="673" spans="1:16" s="204" customFormat="1" ht="22.5" customHeight="1">
      <c r="A673" s="129" t="s">
        <v>326</v>
      </c>
      <c r="B673" s="200">
        <v>10</v>
      </c>
      <c r="C673" s="59" t="s">
        <v>81</v>
      </c>
      <c r="D673" s="55" t="s">
        <v>372</v>
      </c>
      <c r="E673" s="55" t="s">
        <v>10</v>
      </c>
      <c r="F673" s="56">
        <f aca="true" t="shared" si="295" ref="F673:K674">F674</f>
        <v>2870</v>
      </c>
      <c r="G673" s="56">
        <f t="shared" si="295"/>
        <v>120.4</v>
      </c>
      <c r="H673" s="56">
        <f t="shared" si="295"/>
        <v>2990.4</v>
      </c>
      <c r="I673" s="56">
        <f t="shared" si="295"/>
        <v>0</v>
      </c>
      <c r="J673" s="56">
        <f t="shared" si="295"/>
        <v>2990.4</v>
      </c>
      <c r="K673" s="56">
        <f t="shared" si="295"/>
        <v>0</v>
      </c>
      <c r="L673" s="56">
        <f>'Пр 3 ведом'!M187</f>
        <v>2990.4</v>
      </c>
      <c r="M673" s="56">
        <f>'Пр 3 ведом'!N187</f>
        <v>142.5</v>
      </c>
      <c r="N673" s="56">
        <f>'Пр 3 ведом'!O187</f>
        <v>3132.9000000000005</v>
      </c>
      <c r="O673" s="56">
        <f>'Пр 3 ведом'!P187</f>
        <v>3079.8999999999996</v>
      </c>
      <c r="P673" s="338">
        <f t="shared" si="287"/>
        <v>0.9830827667656162</v>
      </c>
    </row>
    <row r="674" spans="1:16" s="204" customFormat="1" ht="45" customHeight="1">
      <c r="A674" s="58" t="s">
        <v>123</v>
      </c>
      <c r="B674" s="200">
        <v>10</v>
      </c>
      <c r="C674" s="59" t="s">
        <v>81</v>
      </c>
      <c r="D674" s="55" t="s">
        <v>372</v>
      </c>
      <c r="E674" s="55" t="s">
        <v>124</v>
      </c>
      <c r="F674" s="56">
        <f t="shared" si="295"/>
        <v>2870</v>
      </c>
      <c r="G674" s="56">
        <f t="shared" si="295"/>
        <v>120.4</v>
      </c>
      <c r="H674" s="56">
        <f t="shared" si="295"/>
        <v>2990.4</v>
      </c>
      <c r="I674" s="56">
        <f t="shared" si="295"/>
        <v>0</v>
      </c>
      <c r="J674" s="56">
        <f t="shared" si="295"/>
        <v>2990.4</v>
      </c>
      <c r="K674" s="56">
        <f t="shared" si="295"/>
        <v>0</v>
      </c>
      <c r="L674" s="56">
        <f>'Пр 3 ведом'!M188</f>
        <v>2990.4</v>
      </c>
      <c r="M674" s="56">
        <f>'Пр 3 ведом'!N188</f>
        <v>142.5</v>
      </c>
      <c r="N674" s="56">
        <f>'Пр 3 ведом'!O188</f>
        <v>3132.9000000000005</v>
      </c>
      <c r="O674" s="56">
        <f>'Пр 3 ведом'!P188</f>
        <v>3079.8999999999996</v>
      </c>
      <c r="P674" s="338">
        <f t="shared" si="287"/>
        <v>0.9830827667656162</v>
      </c>
    </row>
    <row r="675" spans="1:16" s="204" customFormat="1" ht="20.25" customHeight="1">
      <c r="A675" s="58" t="s">
        <v>125</v>
      </c>
      <c r="B675" s="200">
        <v>10</v>
      </c>
      <c r="C675" s="59" t="s">
        <v>81</v>
      </c>
      <c r="D675" s="55" t="s">
        <v>372</v>
      </c>
      <c r="E675" s="55" t="s">
        <v>126</v>
      </c>
      <c r="F675" s="56">
        <f aca="true" t="shared" si="296" ref="F675:K675">F676+F677</f>
        <v>2870</v>
      </c>
      <c r="G675" s="56">
        <f t="shared" si="296"/>
        <v>120.4</v>
      </c>
      <c r="H675" s="56">
        <f t="shared" si="296"/>
        <v>2990.4</v>
      </c>
      <c r="I675" s="56">
        <f t="shared" si="296"/>
        <v>0</v>
      </c>
      <c r="J675" s="56">
        <f t="shared" si="296"/>
        <v>2990.4</v>
      </c>
      <c r="K675" s="56">
        <f t="shared" si="296"/>
        <v>0</v>
      </c>
      <c r="L675" s="56">
        <f>'Пр 3 ведом'!M189</f>
        <v>2990.4</v>
      </c>
      <c r="M675" s="56">
        <f>'Пр 3 ведом'!N189</f>
        <v>142.5</v>
      </c>
      <c r="N675" s="56">
        <f>'Пр 3 ведом'!O189</f>
        <v>3132.9000000000005</v>
      </c>
      <c r="O675" s="56">
        <f>'Пр 3 ведом'!P189</f>
        <v>3079.8999999999996</v>
      </c>
      <c r="P675" s="338">
        <f t="shared" si="287"/>
        <v>0.9830827667656162</v>
      </c>
    </row>
    <row r="676" spans="1:16" s="204" customFormat="1" ht="12.75" customHeight="1">
      <c r="A676" s="117" t="s">
        <v>416</v>
      </c>
      <c r="B676" s="200">
        <v>10</v>
      </c>
      <c r="C676" s="59" t="s">
        <v>81</v>
      </c>
      <c r="D676" s="55" t="s">
        <v>372</v>
      </c>
      <c r="E676" s="55" t="s">
        <v>128</v>
      </c>
      <c r="F676" s="56">
        <f>'Пр 3 ведом'!G190</f>
        <v>2204</v>
      </c>
      <c r="G676" s="56">
        <f>'Пр 3 ведом'!H190</f>
        <v>92.4</v>
      </c>
      <c r="H676" s="56">
        <f>'Пр 3 ведом'!I190</f>
        <v>2296.4</v>
      </c>
      <c r="I676" s="56">
        <f>'Пр 3 ведом'!J190</f>
        <v>0</v>
      </c>
      <c r="J676" s="56">
        <f>'Пр 3 ведом'!K190</f>
        <v>2296.4</v>
      </c>
      <c r="K676" s="56">
        <f>'Пр 3 ведом'!L190</f>
        <v>0</v>
      </c>
      <c r="L676" s="56">
        <f>'Пр 3 ведом'!M190</f>
        <v>2296.4</v>
      </c>
      <c r="M676" s="56">
        <f>'Пр 3 ведом'!N190</f>
        <v>93.3</v>
      </c>
      <c r="N676" s="56">
        <f>'Пр 3 ведом'!O190</f>
        <v>2389.7000000000003</v>
      </c>
      <c r="O676" s="56">
        <f>'Пр 3 ведом'!P190</f>
        <v>2389.7</v>
      </c>
      <c r="P676" s="338">
        <f t="shared" si="287"/>
        <v>0.9999999999999998</v>
      </c>
    </row>
    <row r="677" spans="1:16" s="204" customFormat="1" ht="31.5" customHeight="1">
      <c r="A677" s="117" t="s">
        <v>417</v>
      </c>
      <c r="B677" s="200">
        <v>10</v>
      </c>
      <c r="C677" s="59" t="s">
        <v>81</v>
      </c>
      <c r="D677" s="55" t="s">
        <v>372</v>
      </c>
      <c r="E677" s="55">
        <v>129</v>
      </c>
      <c r="F677" s="56">
        <f>'Пр 3 ведом'!G191</f>
        <v>666</v>
      </c>
      <c r="G677" s="56">
        <f>'Пр 3 ведом'!H191</f>
        <v>28</v>
      </c>
      <c r="H677" s="56">
        <f>'Пр 3 ведом'!I191</f>
        <v>694</v>
      </c>
      <c r="I677" s="56">
        <f>'Пр 3 ведом'!J191</f>
        <v>0</v>
      </c>
      <c r="J677" s="56">
        <f>'Пр 3 ведом'!K191</f>
        <v>694</v>
      </c>
      <c r="K677" s="56">
        <f>'Пр 3 ведом'!L191</f>
        <v>0</v>
      </c>
      <c r="L677" s="56">
        <f>'Пр 3 ведом'!M191</f>
        <v>694</v>
      </c>
      <c r="M677" s="56">
        <f>'Пр 3 ведом'!N191</f>
        <v>49.2</v>
      </c>
      <c r="N677" s="56">
        <f>'Пр 3 ведом'!O191</f>
        <v>743.2</v>
      </c>
      <c r="O677" s="56">
        <f>'Пр 3 ведом'!P191</f>
        <v>690.2</v>
      </c>
      <c r="P677" s="338">
        <f t="shared" si="287"/>
        <v>0.9286867599569429</v>
      </c>
    </row>
    <row r="678" spans="1:16" s="204" customFormat="1" ht="21.75" customHeight="1">
      <c r="A678" s="58" t="s">
        <v>418</v>
      </c>
      <c r="B678" s="200">
        <v>10</v>
      </c>
      <c r="C678" s="59" t="s">
        <v>81</v>
      </c>
      <c r="D678" s="55" t="s">
        <v>373</v>
      </c>
      <c r="E678" s="55" t="s">
        <v>131</v>
      </c>
      <c r="F678" s="56">
        <f aca="true" t="shared" si="297" ref="F678:K678">F679</f>
        <v>230.9</v>
      </c>
      <c r="G678" s="56">
        <f t="shared" si="297"/>
        <v>0</v>
      </c>
      <c r="H678" s="56">
        <f t="shared" si="297"/>
        <v>230.90000000000003</v>
      </c>
      <c r="I678" s="56">
        <f t="shared" si="297"/>
        <v>0</v>
      </c>
      <c r="J678" s="56">
        <f t="shared" si="297"/>
        <v>230.90000000000003</v>
      </c>
      <c r="K678" s="56">
        <f t="shared" si="297"/>
        <v>0</v>
      </c>
      <c r="L678" s="56">
        <f>'Пр 3 ведом'!M192</f>
        <v>230.90000000000003</v>
      </c>
      <c r="M678" s="56">
        <f>'Пр 3 ведом'!N192</f>
        <v>3.5</v>
      </c>
      <c r="N678" s="56">
        <f>'Пр 3 ведом'!O192</f>
        <v>234.40000000000003</v>
      </c>
      <c r="O678" s="56">
        <f>'Пр 3 ведом'!P192</f>
        <v>234.4</v>
      </c>
      <c r="P678" s="338">
        <f t="shared" si="287"/>
        <v>0.9999999999999999</v>
      </c>
    </row>
    <row r="679" spans="1:16" s="204" customFormat="1" ht="21.75" customHeight="1">
      <c r="A679" s="128" t="s">
        <v>572</v>
      </c>
      <c r="B679" s="200">
        <v>10</v>
      </c>
      <c r="C679" s="59" t="s">
        <v>81</v>
      </c>
      <c r="D679" s="55" t="s">
        <v>373</v>
      </c>
      <c r="E679" s="55" t="s">
        <v>133</v>
      </c>
      <c r="F679" s="56">
        <f aca="true" t="shared" si="298" ref="F679:K679">F681+F680</f>
        <v>230.9</v>
      </c>
      <c r="G679" s="56">
        <f t="shared" si="298"/>
        <v>0</v>
      </c>
      <c r="H679" s="56">
        <f t="shared" si="298"/>
        <v>230.90000000000003</v>
      </c>
      <c r="I679" s="56">
        <f t="shared" si="298"/>
        <v>0</v>
      </c>
      <c r="J679" s="56">
        <f t="shared" si="298"/>
        <v>230.90000000000003</v>
      </c>
      <c r="K679" s="56">
        <f t="shared" si="298"/>
        <v>0</v>
      </c>
      <c r="L679" s="56">
        <f>'Пр 3 ведом'!M193</f>
        <v>230.90000000000003</v>
      </c>
      <c r="M679" s="56">
        <f>'Пр 3 ведом'!N193</f>
        <v>3.5</v>
      </c>
      <c r="N679" s="56">
        <f>'Пр 3 ведом'!O193</f>
        <v>234.40000000000003</v>
      </c>
      <c r="O679" s="56">
        <f>'Пр 3 ведом'!P193</f>
        <v>234.4</v>
      </c>
      <c r="P679" s="338">
        <f t="shared" si="287"/>
        <v>0.9999999999999999</v>
      </c>
    </row>
    <row r="680" spans="1:16" s="204" customFormat="1" ht="22.5" customHeight="1">
      <c r="A680" s="128" t="s">
        <v>587</v>
      </c>
      <c r="B680" s="55">
        <v>10</v>
      </c>
      <c r="C680" s="59" t="s">
        <v>81</v>
      </c>
      <c r="D680" s="55" t="s">
        <v>373</v>
      </c>
      <c r="E680" s="55">
        <v>242</v>
      </c>
      <c r="F680" s="56">
        <f>'Пр 3 ведом'!G194</f>
        <v>0</v>
      </c>
      <c r="G680" s="56">
        <f>'Пр 3 ведом'!H194</f>
        <v>40.8</v>
      </c>
      <c r="H680" s="56">
        <f>'Пр 3 ведом'!I194</f>
        <v>40.8</v>
      </c>
      <c r="I680" s="56">
        <f>'Пр 3 ведом'!J194</f>
        <v>0</v>
      </c>
      <c r="J680" s="56">
        <f>'Пр 3 ведом'!K194</f>
        <v>40.8</v>
      </c>
      <c r="K680" s="56">
        <f>'Пр 3 ведом'!L194</f>
        <v>0</v>
      </c>
      <c r="L680" s="56">
        <f>'Пр 3 ведом'!M194</f>
        <v>40.8</v>
      </c>
      <c r="M680" s="56">
        <f>'Пр 3 ведом'!N194</f>
        <v>3.2</v>
      </c>
      <c r="N680" s="56">
        <f>'Пр 3 ведом'!O194</f>
        <v>44</v>
      </c>
      <c r="O680" s="56">
        <f>'Пр 3 ведом'!P194</f>
        <v>44</v>
      </c>
      <c r="P680" s="338">
        <f t="shared" si="287"/>
        <v>1</v>
      </c>
    </row>
    <row r="681" spans="1:16" s="204" customFormat="1" ht="21.75" customHeight="1">
      <c r="A681" s="128" t="s">
        <v>573</v>
      </c>
      <c r="B681" s="200">
        <v>10</v>
      </c>
      <c r="C681" s="59" t="s">
        <v>81</v>
      </c>
      <c r="D681" s="55" t="s">
        <v>373</v>
      </c>
      <c r="E681" s="55" t="s">
        <v>135</v>
      </c>
      <c r="F681" s="56">
        <f>'Пр 3 ведом'!G195</f>
        <v>230.9</v>
      </c>
      <c r="G681" s="56">
        <f>'Пр 3 ведом'!H195</f>
        <v>-40.8</v>
      </c>
      <c r="H681" s="56">
        <f>'Пр 3 ведом'!I195</f>
        <v>190.10000000000002</v>
      </c>
      <c r="I681" s="56">
        <f>'Пр 3 ведом'!J195</f>
        <v>0</v>
      </c>
      <c r="J681" s="56">
        <f>'Пр 3 ведом'!K195</f>
        <v>190.10000000000002</v>
      </c>
      <c r="K681" s="56">
        <f>'Пр 3 ведом'!L195</f>
        <v>0</v>
      </c>
      <c r="L681" s="56">
        <f>'Пр 3 ведом'!M195</f>
        <v>190.10000000000002</v>
      </c>
      <c r="M681" s="56">
        <f>'Пр 3 ведом'!N195</f>
        <v>0.3</v>
      </c>
      <c r="N681" s="56">
        <f>'Пр 3 ведом'!O195</f>
        <v>190.40000000000003</v>
      </c>
      <c r="O681" s="56">
        <f>'Пр 3 ведом'!P195</f>
        <v>190.4</v>
      </c>
      <c r="P681" s="338">
        <f t="shared" si="287"/>
        <v>0.9999999999999999</v>
      </c>
    </row>
    <row r="682" spans="1:16" s="204" customFormat="1" ht="13.5" customHeight="1">
      <c r="A682" s="58" t="s">
        <v>136</v>
      </c>
      <c r="B682" s="200">
        <v>10</v>
      </c>
      <c r="C682" s="59" t="s">
        <v>81</v>
      </c>
      <c r="D682" s="55" t="s">
        <v>373</v>
      </c>
      <c r="E682" s="55" t="s">
        <v>53</v>
      </c>
      <c r="F682" s="56">
        <f aca="true" t="shared" si="299" ref="F682:K682">F683</f>
        <v>5.8</v>
      </c>
      <c r="G682" s="56">
        <f t="shared" si="299"/>
        <v>0</v>
      </c>
      <c r="H682" s="56">
        <f t="shared" si="299"/>
        <v>5.8</v>
      </c>
      <c r="I682" s="56">
        <f t="shared" si="299"/>
        <v>0</v>
      </c>
      <c r="J682" s="56">
        <f t="shared" si="299"/>
        <v>5.8</v>
      </c>
      <c r="K682" s="56">
        <f t="shared" si="299"/>
        <v>0</v>
      </c>
      <c r="L682" s="56">
        <f>'Пр 3 ведом'!M196</f>
        <v>5.8</v>
      </c>
      <c r="M682" s="56">
        <f>'Пр 3 ведом'!N196</f>
        <v>-2.5</v>
      </c>
      <c r="N682" s="56">
        <f>'Пр 3 ведом'!O196</f>
        <v>3.3</v>
      </c>
      <c r="O682" s="56">
        <f>'Пр 3 ведом'!P196</f>
        <v>3.3</v>
      </c>
      <c r="P682" s="338">
        <f t="shared" si="287"/>
        <v>1</v>
      </c>
    </row>
    <row r="683" spans="1:16" s="204" customFormat="1" ht="13.5" customHeight="1">
      <c r="A683" s="128" t="s">
        <v>579</v>
      </c>
      <c r="B683" s="200">
        <v>10</v>
      </c>
      <c r="C683" s="59" t="s">
        <v>81</v>
      </c>
      <c r="D683" s="55" t="s">
        <v>373</v>
      </c>
      <c r="E683" s="55" t="s">
        <v>137</v>
      </c>
      <c r="F683" s="56">
        <f aca="true" t="shared" si="300" ref="F683:K683">F684+F685</f>
        <v>5.8</v>
      </c>
      <c r="G683" s="56">
        <f t="shared" si="300"/>
        <v>0</v>
      </c>
      <c r="H683" s="56">
        <f t="shared" si="300"/>
        <v>5.8</v>
      </c>
      <c r="I683" s="56">
        <f t="shared" si="300"/>
        <v>0</v>
      </c>
      <c r="J683" s="56">
        <f t="shared" si="300"/>
        <v>5.8</v>
      </c>
      <c r="K683" s="56">
        <f t="shared" si="300"/>
        <v>0</v>
      </c>
      <c r="L683" s="56">
        <f>'Пр 3 ведом'!M197</f>
        <v>5.8</v>
      </c>
      <c r="M683" s="56">
        <f>'Пр 3 ведом'!N197</f>
        <v>-2.5</v>
      </c>
      <c r="N683" s="56">
        <f>'Пр 3 ведом'!O197</f>
        <v>3.3</v>
      </c>
      <c r="O683" s="56">
        <f>'Пр 3 ведом'!P197</f>
        <v>3.3</v>
      </c>
      <c r="P683" s="338">
        <f t="shared" si="287"/>
        <v>1</v>
      </c>
    </row>
    <row r="684" spans="1:16" s="204" customFormat="1" ht="13.5" customHeight="1">
      <c r="A684" s="58" t="s">
        <v>17</v>
      </c>
      <c r="B684" s="200">
        <v>10</v>
      </c>
      <c r="C684" s="59" t="s">
        <v>81</v>
      </c>
      <c r="D684" s="55" t="s">
        <v>373</v>
      </c>
      <c r="E684" s="55" t="s">
        <v>138</v>
      </c>
      <c r="F684" s="56">
        <f>'Пр 3 ведом'!G198</f>
        <v>3.3</v>
      </c>
      <c r="G684" s="56">
        <f>'Пр 3 ведом'!H198</f>
        <v>0</v>
      </c>
      <c r="H684" s="56">
        <f>'Пр 3 ведом'!I198</f>
        <v>3.3</v>
      </c>
      <c r="I684" s="56">
        <f>'Пр 3 ведом'!J198</f>
        <v>0</v>
      </c>
      <c r="J684" s="56">
        <f>'Пр 3 ведом'!K198</f>
        <v>3.3</v>
      </c>
      <c r="K684" s="56">
        <f>'Пр 3 ведом'!L198</f>
        <v>0</v>
      </c>
      <c r="L684" s="56">
        <f>'Пр 3 ведом'!M198</f>
        <v>3.3</v>
      </c>
      <c r="M684" s="56">
        <f>'Пр 3 ведом'!N198</f>
        <v>0</v>
      </c>
      <c r="N684" s="56">
        <f>'Пр 3 ведом'!O198</f>
        <v>3.3</v>
      </c>
      <c r="O684" s="56">
        <f>'Пр 3 ведом'!P198</f>
        <v>3.3</v>
      </c>
      <c r="P684" s="338">
        <f t="shared" si="287"/>
        <v>1</v>
      </c>
    </row>
    <row r="685" spans="1:16" s="204" customFormat="1" ht="13.5" customHeight="1" hidden="1">
      <c r="A685" s="128" t="s">
        <v>580</v>
      </c>
      <c r="B685" s="200">
        <v>10</v>
      </c>
      <c r="C685" s="59" t="s">
        <v>81</v>
      </c>
      <c r="D685" s="55" t="s">
        <v>373</v>
      </c>
      <c r="E685" s="55">
        <v>852</v>
      </c>
      <c r="F685" s="56">
        <f>'Пр 3 ведом'!G199</f>
        <v>2.5</v>
      </c>
      <c r="G685" s="56">
        <f>'Пр 3 ведом'!H199</f>
        <v>0</v>
      </c>
      <c r="H685" s="56">
        <f>'Пр 3 ведом'!I199</f>
        <v>2.5</v>
      </c>
      <c r="I685" s="56">
        <f>'Пр 3 ведом'!J199</f>
        <v>0</v>
      </c>
      <c r="J685" s="56">
        <f>'Пр 3 ведом'!K199</f>
        <v>2.5</v>
      </c>
      <c r="K685" s="56">
        <f>'Пр 3 ведом'!L199</f>
        <v>0</v>
      </c>
      <c r="L685" s="56">
        <f>'Пр 3 ведом'!M199</f>
        <v>2.5</v>
      </c>
      <c r="M685" s="56">
        <f>'Пр 3 ведом'!N199</f>
        <v>-2.5</v>
      </c>
      <c r="N685" s="56">
        <f>'Пр 3 ведом'!O199</f>
        <v>0</v>
      </c>
      <c r="O685" s="56">
        <f>'Пр 3 ведом'!P199</f>
        <v>0</v>
      </c>
      <c r="P685" s="338" t="e">
        <f t="shared" si="287"/>
        <v>#DIV/0!</v>
      </c>
    </row>
    <row r="686" spans="1:16" s="204" customFormat="1" ht="24.75" customHeight="1">
      <c r="A686" s="116" t="s">
        <v>448</v>
      </c>
      <c r="B686" s="200">
        <v>10</v>
      </c>
      <c r="C686" s="59" t="s">
        <v>81</v>
      </c>
      <c r="D686" s="55" t="s">
        <v>451</v>
      </c>
      <c r="E686" s="55"/>
      <c r="F686" s="56">
        <f aca="true" t="shared" si="301" ref="F686:K686">F687+F690</f>
        <v>101</v>
      </c>
      <c r="G686" s="56">
        <f t="shared" si="301"/>
        <v>25</v>
      </c>
      <c r="H686" s="56">
        <f t="shared" si="301"/>
        <v>126</v>
      </c>
      <c r="I686" s="56">
        <f t="shared" si="301"/>
        <v>0</v>
      </c>
      <c r="J686" s="56">
        <f t="shared" si="301"/>
        <v>126</v>
      </c>
      <c r="K686" s="56">
        <f t="shared" si="301"/>
        <v>0</v>
      </c>
      <c r="L686" s="56">
        <f>'Пр 3 ведом'!M200</f>
        <v>126</v>
      </c>
      <c r="M686" s="56">
        <f>'Пр 3 ведом'!N200</f>
        <v>-11.3</v>
      </c>
      <c r="N686" s="56">
        <f>'Пр 3 ведом'!O200</f>
        <v>114.7</v>
      </c>
      <c r="O686" s="56">
        <f>'Пр 3 ведом'!P200</f>
        <v>114.7</v>
      </c>
      <c r="P686" s="338">
        <f t="shared" si="287"/>
        <v>1</v>
      </c>
    </row>
    <row r="687" spans="1:16" s="204" customFormat="1" ht="24.75" customHeight="1">
      <c r="A687" s="58" t="s">
        <v>418</v>
      </c>
      <c r="B687" s="200">
        <v>10</v>
      </c>
      <c r="C687" s="59" t="s">
        <v>81</v>
      </c>
      <c r="D687" s="55" t="s">
        <v>451</v>
      </c>
      <c r="E687" s="55" t="s">
        <v>131</v>
      </c>
      <c r="F687" s="56">
        <f aca="true" t="shared" si="302" ref="F687:K688">F688</f>
        <v>101</v>
      </c>
      <c r="G687" s="56">
        <f t="shared" si="302"/>
        <v>-31</v>
      </c>
      <c r="H687" s="56">
        <f t="shared" si="302"/>
        <v>70</v>
      </c>
      <c r="I687" s="56">
        <f t="shared" si="302"/>
        <v>0</v>
      </c>
      <c r="J687" s="56">
        <f t="shared" si="302"/>
        <v>70</v>
      </c>
      <c r="K687" s="56">
        <f t="shared" si="302"/>
        <v>0</v>
      </c>
      <c r="L687" s="56">
        <f>'Пр 3 ведом'!M201</f>
        <v>70</v>
      </c>
      <c r="M687" s="56">
        <f>'Пр 3 ведом'!N201</f>
        <v>-1</v>
      </c>
      <c r="N687" s="56">
        <f>'Пр 3 ведом'!O201</f>
        <v>69</v>
      </c>
      <c r="O687" s="56">
        <f>'Пр 3 ведом'!P201</f>
        <v>69</v>
      </c>
      <c r="P687" s="338">
        <f t="shared" si="287"/>
        <v>1</v>
      </c>
    </row>
    <row r="688" spans="1:16" s="204" customFormat="1" ht="24.75" customHeight="1">
      <c r="A688" s="128" t="s">
        <v>572</v>
      </c>
      <c r="B688" s="200">
        <v>10</v>
      </c>
      <c r="C688" s="59" t="s">
        <v>81</v>
      </c>
      <c r="D688" s="55" t="s">
        <v>451</v>
      </c>
      <c r="E688" s="55" t="s">
        <v>133</v>
      </c>
      <c r="F688" s="56">
        <f t="shared" si="302"/>
        <v>101</v>
      </c>
      <c r="G688" s="56">
        <f t="shared" si="302"/>
        <v>-31</v>
      </c>
      <c r="H688" s="56">
        <f t="shared" si="302"/>
        <v>70</v>
      </c>
      <c r="I688" s="56">
        <f t="shared" si="302"/>
        <v>0</v>
      </c>
      <c r="J688" s="56">
        <f t="shared" si="302"/>
        <v>70</v>
      </c>
      <c r="K688" s="56">
        <f t="shared" si="302"/>
        <v>0</v>
      </c>
      <c r="L688" s="56">
        <f>'Пр 3 ведом'!M202</f>
        <v>70</v>
      </c>
      <c r="M688" s="56">
        <f>'Пр 3 ведом'!N202</f>
        <v>-1</v>
      </c>
      <c r="N688" s="56">
        <f>'Пр 3 ведом'!O202</f>
        <v>69</v>
      </c>
      <c r="O688" s="56">
        <f>'Пр 3 ведом'!P202</f>
        <v>69</v>
      </c>
      <c r="P688" s="338">
        <f t="shared" si="287"/>
        <v>1</v>
      </c>
    </row>
    <row r="689" spans="1:16" s="204" customFormat="1" ht="24.75" customHeight="1">
      <c r="A689" s="128" t="s">
        <v>573</v>
      </c>
      <c r="B689" s="200">
        <v>10</v>
      </c>
      <c r="C689" s="59" t="s">
        <v>81</v>
      </c>
      <c r="D689" s="55" t="s">
        <v>451</v>
      </c>
      <c r="E689" s="55" t="s">
        <v>135</v>
      </c>
      <c r="F689" s="56">
        <f>'Пр 3 ведом'!G203</f>
        <v>101</v>
      </c>
      <c r="G689" s="56">
        <f>'Пр 3 ведом'!H203</f>
        <v>-31</v>
      </c>
      <c r="H689" s="56">
        <f>'Пр 3 ведом'!I203</f>
        <v>70</v>
      </c>
      <c r="I689" s="56">
        <f>'Пр 3 ведом'!J203</f>
        <v>0</v>
      </c>
      <c r="J689" s="56">
        <f>'Пр 3 ведом'!K203</f>
        <v>70</v>
      </c>
      <c r="K689" s="56">
        <f>'Пр 3 ведом'!L203</f>
        <v>0</v>
      </c>
      <c r="L689" s="56">
        <f>'Пр 3 ведом'!M203</f>
        <v>70</v>
      </c>
      <c r="M689" s="56">
        <f>'Пр 3 ведом'!N203</f>
        <v>-1</v>
      </c>
      <c r="N689" s="56">
        <f>'Пр 3 ведом'!O203</f>
        <v>69</v>
      </c>
      <c r="O689" s="56">
        <f>'Пр 3 ведом'!P203</f>
        <v>69</v>
      </c>
      <c r="P689" s="338">
        <f t="shared" si="287"/>
        <v>1</v>
      </c>
    </row>
    <row r="690" spans="1:16" s="204" customFormat="1" ht="12.75" customHeight="1">
      <c r="A690" s="326" t="s">
        <v>58</v>
      </c>
      <c r="B690" s="55">
        <v>10</v>
      </c>
      <c r="C690" s="59" t="s">
        <v>81</v>
      </c>
      <c r="D690" s="55" t="s">
        <v>451</v>
      </c>
      <c r="E690" s="55">
        <v>300</v>
      </c>
      <c r="F690" s="56">
        <f aca="true" t="shared" si="303" ref="F690:K691">F691</f>
        <v>0</v>
      </c>
      <c r="G690" s="56">
        <f t="shared" si="303"/>
        <v>56</v>
      </c>
      <c r="H690" s="120">
        <f t="shared" si="303"/>
        <v>56</v>
      </c>
      <c r="I690" s="120">
        <f t="shared" si="303"/>
        <v>0</v>
      </c>
      <c r="J690" s="120">
        <f t="shared" si="303"/>
        <v>56</v>
      </c>
      <c r="K690" s="120">
        <f t="shared" si="303"/>
        <v>0</v>
      </c>
      <c r="L690" s="56">
        <f>'Пр 3 ведом'!M204</f>
        <v>56</v>
      </c>
      <c r="M690" s="56">
        <f>'Пр 3 ведом'!N204</f>
        <v>-10.3</v>
      </c>
      <c r="N690" s="56">
        <f>'Пр 3 ведом'!O204</f>
        <v>45.7</v>
      </c>
      <c r="O690" s="56">
        <f>'Пр 3 ведом'!P204</f>
        <v>45.7</v>
      </c>
      <c r="P690" s="338">
        <f t="shared" si="287"/>
        <v>1</v>
      </c>
    </row>
    <row r="691" spans="1:16" s="204" customFormat="1" ht="22.5" customHeight="1">
      <c r="A691" s="128" t="s">
        <v>588</v>
      </c>
      <c r="B691" s="55">
        <v>10</v>
      </c>
      <c r="C691" s="59" t="s">
        <v>81</v>
      </c>
      <c r="D691" s="55" t="s">
        <v>451</v>
      </c>
      <c r="E691" s="55">
        <v>320</v>
      </c>
      <c r="F691" s="56">
        <f t="shared" si="303"/>
        <v>0</v>
      </c>
      <c r="G691" s="56">
        <f t="shared" si="303"/>
        <v>56</v>
      </c>
      <c r="H691" s="120">
        <f t="shared" si="303"/>
        <v>56</v>
      </c>
      <c r="I691" s="120">
        <f t="shared" si="303"/>
        <v>0</v>
      </c>
      <c r="J691" s="120">
        <f t="shared" si="303"/>
        <v>56</v>
      </c>
      <c r="K691" s="120">
        <f t="shared" si="303"/>
        <v>0</v>
      </c>
      <c r="L691" s="56">
        <f>'Пр 3 ведом'!M205</f>
        <v>56</v>
      </c>
      <c r="M691" s="56">
        <f>'Пр 3 ведом'!N205</f>
        <v>-10.3</v>
      </c>
      <c r="N691" s="56">
        <f>'Пр 3 ведом'!O205</f>
        <v>45.7</v>
      </c>
      <c r="O691" s="56">
        <f>'Пр 3 ведом'!P205</f>
        <v>45.7</v>
      </c>
      <c r="P691" s="338">
        <f t="shared" si="287"/>
        <v>1</v>
      </c>
    </row>
    <row r="692" spans="1:16" s="204" customFormat="1" ht="22.5" customHeight="1">
      <c r="A692" s="128" t="s">
        <v>589</v>
      </c>
      <c r="B692" s="55">
        <v>10</v>
      </c>
      <c r="C692" s="59" t="s">
        <v>81</v>
      </c>
      <c r="D692" s="55" t="s">
        <v>451</v>
      </c>
      <c r="E692" s="55">
        <v>321</v>
      </c>
      <c r="F692" s="56">
        <f>'Пр 3 ведом'!G206</f>
        <v>0</v>
      </c>
      <c r="G692" s="56">
        <f>'Пр 3 ведом'!H206</f>
        <v>56</v>
      </c>
      <c r="H692" s="56">
        <f>'Пр 3 ведом'!I206</f>
        <v>56</v>
      </c>
      <c r="I692" s="56">
        <f>'Пр 3 ведом'!J206</f>
        <v>0</v>
      </c>
      <c r="J692" s="56">
        <f>'Пр 3 ведом'!K206</f>
        <v>56</v>
      </c>
      <c r="K692" s="56">
        <f>'Пр 3 ведом'!L206</f>
        <v>0</v>
      </c>
      <c r="L692" s="56">
        <f>'Пр 3 ведом'!M206</f>
        <v>56</v>
      </c>
      <c r="M692" s="56">
        <f>'Пр 3 ведом'!N206</f>
        <v>-10.3</v>
      </c>
      <c r="N692" s="56">
        <f>'Пр 3 ведом'!O206</f>
        <v>45.7</v>
      </c>
      <c r="O692" s="56">
        <f>'Пр 3 ведом'!P206</f>
        <v>45.7</v>
      </c>
      <c r="P692" s="338">
        <f t="shared" si="287"/>
        <v>1</v>
      </c>
    </row>
    <row r="693" spans="1:16" s="204" customFormat="1" ht="12" customHeight="1">
      <c r="A693" s="114" t="s">
        <v>170</v>
      </c>
      <c r="B693" s="200"/>
      <c r="C693" s="59"/>
      <c r="D693" s="55"/>
      <c r="E693" s="55"/>
      <c r="F693" s="56">
        <f>F694</f>
        <v>300</v>
      </c>
      <c r="G693" s="56">
        <f aca="true" t="shared" si="304" ref="G693:O695">G694</f>
        <v>0</v>
      </c>
      <c r="H693" s="56">
        <f t="shared" si="304"/>
        <v>300</v>
      </c>
      <c r="I693" s="56">
        <f t="shared" si="304"/>
        <v>0</v>
      </c>
      <c r="J693" s="56">
        <f t="shared" si="304"/>
        <v>300</v>
      </c>
      <c r="K693" s="56">
        <f t="shared" si="304"/>
        <v>0</v>
      </c>
      <c r="L693" s="56">
        <f t="shared" si="304"/>
        <v>300</v>
      </c>
      <c r="M693" s="56">
        <f t="shared" si="304"/>
        <v>-5.399999999999999</v>
      </c>
      <c r="N693" s="56">
        <f t="shared" si="304"/>
        <v>294.6</v>
      </c>
      <c r="O693" s="56">
        <f t="shared" si="304"/>
        <v>294.6</v>
      </c>
      <c r="P693" s="338">
        <f t="shared" si="287"/>
        <v>1</v>
      </c>
    </row>
    <row r="694" spans="1:16" s="204" customFormat="1" ht="12.75" customHeight="1">
      <c r="A694" s="114" t="s">
        <v>180</v>
      </c>
      <c r="B694" s="310" t="s">
        <v>104</v>
      </c>
      <c r="C694" s="87" t="s">
        <v>86</v>
      </c>
      <c r="D694" s="86" t="s">
        <v>9</v>
      </c>
      <c r="E694" s="86" t="s">
        <v>10</v>
      </c>
      <c r="F694" s="138">
        <f>F695</f>
        <v>300</v>
      </c>
      <c r="G694" s="138">
        <f t="shared" si="304"/>
        <v>0</v>
      </c>
      <c r="H694" s="138">
        <f t="shared" si="304"/>
        <v>300</v>
      </c>
      <c r="I694" s="138">
        <f t="shared" si="304"/>
        <v>0</v>
      </c>
      <c r="J694" s="138">
        <f t="shared" si="304"/>
        <v>300</v>
      </c>
      <c r="K694" s="138">
        <f t="shared" si="304"/>
        <v>0</v>
      </c>
      <c r="L694" s="120">
        <f>'Пр 3 ведом'!M745</f>
        <v>300</v>
      </c>
      <c r="M694" s="120">
        <f>'Пр 3 ведом'!N745</f>
        <v>-5.399999999999999</v>
      </c>
      <c r="N694" s="120">
        <f>'Пр 3 ведом'!O745</f>
        <v>294.6</v>
      </c>
      <c r="O694" s="120">
        <f>'Пр 3 ведом'!P745</f>
        <v>294.6</v>
      </c>
      <c r="P694" s="338">
        <f t="shared" si="287"/>
        <v>1</v>
      </c>
    </row>
    <row r="695" spans="1:16" s="204" customFormat="1" ht="24.75" customHeight="1">
      <c r="A695" s="58" t="s">
        <v>241</v>
      </c>
      <c r="B695" s="200" t="s">
        <v>104</v>
      </c>
      <c r="C695" s="59" t="s">
        <v>86</v>
      </c>
      <c r="D695" s="55" t="s">
        <v>484</v>
      </c>
      <c r="E695" s="55"/>
      <c r="F695" s="120">
        <f>F696</f>
        <v>300</v>
      </c>
      <c r="G695" s="120">
        <f t="shared" si="304"/>
        <v>0</v>
      </c>
      <c r="H695" s="120">
        <f t="shared" si="304"/>
        <v>300</v>
      </c>
      <c r="I695" s="120">
        <f t="shared" si="304"/>
        <v>0</v>
      </c>
      <c r="J695" s="120">
        <f t="shared" si="304"/>
        <v>300</v>
      </c>
      <c r="K695" s="120">
        <f t="shared" si="304"/>
        <v>0</v>
      </c>
      <c r="L695" s="120">
        <f>'Пр 3 ведом'!M746</f>
        <v>300</v>
      </c>
      <c r="M695" s="120">
        <f>'Пр 3 ведом'!N746</f>
        <v>-5.399999999999999</v>
      </c>
      <c r="N695" s="120">
        <f>'Пр 3 ведом'!O746</f>
        <v>294.6</v>
      </c>
      <c r="O695" s="120">
        <f>'Пр 3 ведом'!P746</f>
        <v>294.6</v>
      </c>
      <c r="P695" s="338">
        <f t="shared" si="287"/>
        <v>1</v>
      </c>
    </row>
    <row r="696" spans="1:16" s="204" customFormat="1" ht="34.5" customHeight="1">
      <c r="A696" s="58" t="s">
        <v>485</v>
      </c>
      <c r="B696" s="200" t="s">
        <v>104</v>
      </c>
      <c r="C696" s="59" t="s">
        <v>86</v>
      </c>
      <c r="D696" s="55" t="s">
        <v>486</v>
      </c>
      <c r="E696" s="55"/>
      <c r="F696" s="120">
        <f aca="true" t="shared" si="305" ref="F696:K696">F697+F699</f>
        <v>300</v>
      </c>
      <c r="G696" s="120">
        <f t="shared" si="305"/>
        <v>0</v>
      </c>
      <c r="H696" s="120">
        <f t="shared" si="305"/>
        <v>300</v>
      </c>
      <c r="I696" s="120">
        <f t="shared" si="305"/>
        <v>0</v>
      </c>
      <c r="J696" s="120">
        <f t="shared" si="305"/>
        <v>300</v>
      </c>
      <c r="K696" s="120">
        <f t="shared" si="305"/>
        <v>0</v>
      </c>
      <c r="L696" s="120">
        <f>'Пр 3 ведом'!M747</f>
        <v>300</v>
      </c>
      <c r="M696" s="120">
        <f>'Пр 3 ведом'!N747</f>
        <v>-5.399999999999999</v>
      </c>
      <c r="N696" s="120">
        <f>'Пр 3 ведом'!O747</f>
        <v>294.6</v>
      </c>
      <c r="O696" s="120">
        <f>'Пр 3 ведом'!P747</f>
        <v>294.6</v>
      </c>
      <c r="P696" s="338">
        <f t="shared" si="287"/>
        <v>1</v>
      </c>
    </row>
    <row r="697" spans="1:16" s="204" customFormat="1" ht="16.5" customHeight="1">
      <c r="A697" s="58" t="s">
        <v>166</v>
      </c>
      <c r="B697" s="200" t="s">
        <v>104</v>
      </c>
      <c r="C697" s="59" t="s">
        <v>86</v>
      </c>
      <c r="D697" s="55" t="s">
        <v>486</v>
      </c>
      <c r="E697" s="55">
        <v>110</v>
      </c>
      <c r="F697" s="56">
        <f aca="true" t="shared" si="306" ref="F697:K697">F698</f>
        <v>50</v>
      </c>
      <c r="G697" s="56">
        <f t="shared" si="306"/>
        <v>0</v>
      </c>
      <c r="H697" s="56">
        <f t="shared" si="306"/>
        <v>50</v>
      </c>
      <c r="I697" s="56">
        <f t="shared" si="306"/>
        <v>0</v>
      </c>
      <c r="J697" s="56">
        <f t="shared" si="306"/>
        <v>50</v>
      </c>
      <c r="K697" s="56">
        <f t="shared" si="306"/>
        <v>0</v>
      </c>
      <c r="L697" s="120">
        <f>'Пр 3 ведом'!M748</f>
        <v>50</v>
      </c>
      <c r="M697" s="120">
        <f>'Пр 3 ведом'!N748</f>
        <v>18.1</v>
      </c>
      <c r="N697" s="120">
        <f>'Пр 3 ведом'!O748</f>
        <v>68.1</v>
      </c>
      <c r="O697" s="120">
        <f>'Пр 3 ведом'!P748</f>
        <v>68.1</v>
      </c>
      <c r="P697" s="338">
        <f t="shared" si="287"/>
        <v>1</v>
      </c>
    </row>
    <row r="698" spans="1:16" s="204" customFormat="1" ht="22.5" customHeight="1">
      <c r="A698" s="128" t="s">
        <v>570</v>
      </c>
      <c r="B698" s="200" t="s">
        <v>104</v>
      </c>
      <c r="C698" s="59" t="s">
        <v>86</v>
      </c>
      <c r="D698" s="55" t="s">
        <v>486</v>
      </c>
      <c r="E698" s="55">
        <v>112</v>
      </c>
      <c r="F698" s="56">
        <f>'Пр 3 ведом'!G749</f>
        <v>50</v>
      </c>
      <c r="G698" s="56">
        <f>'Пр 3 ведом'!H749</f>
        <v>0</v>
      </c>
      <c r="H698" s="56">
        <f>'Пр 3 ведом'!I749</f>
        <v>50</v>
      </c>
      <c r="I698" s="56">
        <f>'Пр 3 ведом'!J749</f>
        <v>0</v>
      </c>
      <c r="J698" s="56">
        <f>'Пр 3 ведом'!K749</f>
        <v>50</v>
      </c>
      <c r="K698" s="56">
        <f>'Пр 3 ведом'!L749</f>
        <v>0</v>
      </c>
      <c r="L698" s="120">
        <f>'Пр 3 ведом'!M749</f>
        <v>50</v>
      </c>
      <c r="M698" s="120">
        <f>'Пр 3 ведом'!N749</f>
        <v>18.1</v>
      </c>
      <c r="N698" s="120">
        <f>'Пр 3 ведом'!O749</f>
        <v>68.1</v>
      </c>
      <c r="O698" s="120">
        <f>'Пр 3 ведом'!P749</f>
        <v>68.1</v>
      </c>
      <c r="P698" s="338">
        <f t="shared" si="287"/>
        <v>1</v>
      </c>
    </row>
    <row r="699" spans="1:16" s="204" customFormat="1" ht="39" customHeight="1">
      <c r="A699" s="58" t="s">
        <v>199</v>
      </c>
      <c r="B699" s="200" t="s">
        <v>104</v>
      </c>
      <c r="C699" s="59" t="s">
        <v>86</v>
      </c>
      <c r="D699" s="55" t="s">
        <v>486</v>
      </c>
      <c r="E699" s="55"/>
      <c r="F699" s="120">
        <f>F700</f>
        <v>250</v>
      </c>
      <c r="G699" s="120">
        <f aca="true" t="shared" si="307" ref="G699:K701">G700</f>
        <v>0</v>
      </c>
      <c r="H699" s="120">
        <f t="shared" si="307"/>
        <v>250</v>
      </c>
      <c r="I699" s="120">
        <f t="shared" si="307"/>
        <v>0</v>
      </c>
      <c r="J699" s="120">
        <f t="shared" si="307"/>
        <v>250</v>
      </c>
      <c r="K699" s="120">
        <f t="shared" si="307"/>
        <v>0</v>
      </c>
      <c r="L699" s="120">
        <f>'Пр 3 ведом'!M750</f>
        <v>250</v>
      </c>
      <c r="M699" s="120">
        <f>'Пр 3 ведом'!N750</f>
        <v>-23.5</v>
      </c>
      <c r="N699" s="120">
        <f>'Пр 3 ведом'!O750</f>
        <v>226.5</v>
      </c>
      <c r="O699" s="120">
        <f>'Пр 3 ведом'!P750</f>
        <v>226.5</v>
      </c>
      <c r="P699" s="338">
        <f t="shared" si="287"/>
        <v>1</v>
      </c>
    </row>
    <row r="700" spans="1:16" s="204" customFormat="1" ht="28.5" customHeight="1">
      <c r="A700" s="58" t="s">
        <v>418</v>
      </c>
      <c r="B700" s="200" t="s">
        <v>104</v>
      </c>
      <c r="C700" s="59" t="s">
        <v>86</v>
      </c>
      <c r="D700" s="55" t="s">
        <v>486</v>
      </c>
      <c r="E700" s="55">
        <v>200</v>
      </c>
      <c r="F700" s="120">
        <f>F701</f>
        <v>250</v>
      </c>
      <c r="G700" s="120">
        <f t="shared" si="307"/>
        <v>0</v>
      </c>
      <c r="H700" s="120">
        <f t="shared" si="307"/>
        <v>250</v>
      </c>
      <c r="I700" s="120">
        <f t="shared" si="307"/>
        <v>0</v>
      </c>
      <c r="J700" s="120">
        <f t="shared" si="307"/>
        <v>250</v>
      </c>
      <c r="K700" s="120">
        <f t="shared" si="307"/>
        <v>0</v>
      </c>
      <c r="L700" s="120">
        <f>'Пр 3 ведом'!M751</f>
        <v>250</v>
      </c>
      <c r="M700" s="120">
        <f>'Пр 3 ведом'!N751</f>
        <v>-23.5</v>
      </c>
      <c r="N700" s="120">
        <f>'Пр 3 ведом'!O751</f>
        <v>226.5</v>
      </c>
      <c r="O700" s="120">
        <f>'Пр 3 ведом'!P751</f>
        <v>226.5</v>
      </c>
      <c r="P700" s="338">
        <f t="shared" si="287"/>
        <v>1</v>
      </c>
    </row>
    <row r="701" spans="1:16" s="204" customFormat="1" ht="24.75" customHeight="1">
      <c r="A701" s="128" t="s">
        <v>572</v>
      </c>
      <c r="B701" s="200" t="s">
        <v>104</v>
      </c>
      <c r="C701" s="59" t="s">
        <v>86</v>
      </c>
      <c r="D701" s="55" t="s">
        <v>486</v>
      </c>
      <c r="E701" s="55">
        <v>240</v>
      </c>
      <c r="F701" s="120">
        <f>F702</f>
        <v>250</v>
      </c>
      <c r="G701" s="120">
        <f t="shared" si="307"/>
        <v>0</v>
      </c>
      <c r="H701" s="120">
        <f t="shared" si="307"/>
        <v>250</v>
      </c>
      <c r="I701" s="120">
        <f t="shared" si="307"/>
        <v>0</v>
      </c>
      <c r="J701" s="120">
        <f t="shared" si="307"/>
        <v>250</v>
      </c>
      <c r="K701" s="120">
        <f t="shared" si="307"/>
        <v>0</v>
      </c>
      <c r="L701" s="120">
        <f>'Пр 3 ведом'!M752</f>
        <v>250</v>
      </c>
      <c r="M701" s="120">
        <f>'Пр 3 ведом'!N752</f>
        <v>-23.5</v>
      </c>
      <c r="N701" s="120">
        <f>'Пр 3 ведом'!O752</f>
        <v>226.5</v>
      </c>
      <c r="O701" s="120">
        <f>'Пр 3 ведом'!P752</f>
        <v>226.5</v>
      </c>
      <c r="P701" s="338">
        <f t="shared" si="287"/>
        <v>1</v>
      </c>
    </row>
    <row r="702" spans="1:16" s="204" customFormat="1" ht="24.75" customHeight="1">
      <c r="A702" s="128" t="s">
        <v>573</v>
      </c>
      <c r="B702" s="200" t="s">
        <v>104</v>
      </c>
      <c r="C702" s="59" t="s">
        <v>86</v>
      </c>
      <c r="D702" s="55" t="s">
        <v>486</v>
      </c>
      <c r="E702" s="55">
        <v>244</v>
      </c>
      <c r="F702" s="120">
        <f>'Пр 3 ведом'!G753</f>
        <v>250</v>
      </c>
      <c r="G702" s="120">
        <f>'Пр 3 ведом'!H753</f>
        <v>0</v>
      </c>
      <c r="H702" s="120">
        <f>'Пр 3 ведом'!I753</f>
        <v>250</v>
      </c>
      <c r="I702" s="120">
        <f>'Пр 3 ведом'!J753</f>
        <v>0</v>
      </c>
      <c r="J702" s="120">
        <f>'Пр 3 ведом'!K753</f>
        <v>250</v>
      </c>
      <c r="K702" s="120">
        <f>'Пр 3 ведом'!L753</f>
        <v>0</v>
      </c>
      <c r="L702" s="120">
        <f>'Пр 3 ведом'!M753</f>
        <v>250</v>
      </c>
      <c r="M702" s="120">
        <f>'Пр 3 ведом'!N753</f>
        <v>-23.5</v>
      </c>
      <c r="N702" s="120">
        <f>'Пр 3 ведом'!O753</f>
        <v>226.5</v>
      </c>
      <c r="O702" s="120">
        <f>'Пр 3 ведом'!P753</f>
        <v>226.5</v>
      </c>
      <c r="P702" s="338">
        <f t="shared" si="287"/>
        <v>1</v>
      </c>
    </row>
    <row r="703" spans="1:16" s="308" customFormat="1" ht="12.75" customHeight="1">
      <c r="A703" s="114" t="s">
        <v>514</v>
      </c>
      <c r="B703" s="310">
        <v>12</v>
      </c>
      <c r="C703" s="87"/>
      <c r="D703" s="86"/>
      <c r="E703" s="86"/>
      <c r="F703" s="138">
        <f aca="true" t="shared" si="308" ref="F703:K708">F704</f>
        <v>108</v>
      </c>
      <c r="G703" s="138">
        <f t="shared" si="308"/>
        <v>-96.8</v>
      </c>
      <c r="H703" s="138">
        <f t="shared" si="308"/>
        <v>11.200000000000003</v>
      </c>
      <c r="I703" s="138">
        <f t="shared" si="308"/>
        <v>0</v>
      </c>
      <c r="J703" s="138">
        <f t="shared" si="308"/>
        <v>11.200000000000003</v>
      </c>
      <c r="K703" s="138">
        <f t="shared" si="308"/>
        <v>0</v>
      </c>
      <c r="L703" s="120">
        <f>'Пр 3 ведом'!M754</f>
        <v>11.200000000000003</v>
      </c>
      <c r="M703" s="120">
        <f>'Пр 3 ведом'!N754</f>
        <v>-0.1</v>
      </c>
      <c r="N703" s="120">
        <f>'Пр 3 ведом'!O754</f>
        <v>11.100000000000003</v>
      </c>
      <c r="O703" s="120">
        <f>'Пр 3 ведом'!P754</f>
        <v>11.1</v>
      </c>
      <c r="P703" s="338">
        <f t="shared" si="287"/>
        <v>0.9999999999999997</v>
      </c>
    </row>
    <row r="704" spans="1:16" s="308" customFormat="1" ht="14.25" customHeight="1">
      <c r="A704" s="114" t="s">
        <v>515</v>
      </c>
      <c r="B704" s="310">
        <v>12</v>
      </c>
      <c r="C704" s="87" t="s">
        <v>83</v>
      </c>
      <c r="D704" s="86"/>
      <c r="E704" s="86"/>
      <c r="F704" s="138">
        <f t="shared" si="308"/>
        <v>108</v>
      </c>
      <c r="G704" s="138">
        <f t="shared" si="308"/>
        <v>-96.8</v>
      </c>
      <c r="H704" s="138">
        <f t="shared" si="308"/>
        <v>11.200000000000003</v>
      </c>
      <c r="I704" s="138">
        <f t="shared" si="308"/>
        <v>0</v>
      </c>
      <c r="J704" s="138">
        <f t="shared" si="308"/>
        <v>11.200000000000003</v>
      </c>
      <c r="K704" s="138">
        <f t="shared" si="308"/>
        <v>0</v>
      </c>
      <c r="L704" s="120">
        <f>'Пр 3 ведом'!M755</f>
        <v>11.200000000000003</v>
      </c>
      <c r="M704" s="120">
        <f>'Пр 3 ведом'!N755</f>
        <v>-0.1</v>
      </c>
      <c r="N704" s="120">
        <f>'Пр 3 ведом'!O755</f>
        <v>11.100000000000003</v>
      </c>
      <c r="O704" s="120">
        <f>'Пр 3 ведом'!P755</f>
        <v>11.1</v>
      </c>
      <c r="P704" s="338">
        <f t="shared" si="287"/>
        <v>0.9999999999999997</v>
      </c>
    </row>
    <row r="705" spans="1:16" s="204" customFormat="1" ht="33" customHeight="1">
      <c r="A705" s="58" t="s">
        <v>516</v>
      </c>
      <c r="B705" s="200">
        <v>12</v>
      </c>
      <c r="C705" s="59" t="s">
        <v>83</v>
      </c>
      <c r="D705" s="55" t="s">
        <v>518</v>
      </c>
      <c r="E705" s="55"/>
      <c r="F705" s="120">
        <f t="shared" si="308"/>
        <v>108</v>
      </c>
      <c r="G705" s="120">
        <f t="shared" si="308"/>
        <v>-96.8</v>
      </c>
      <c r="H705" s="120">
        <f t="shared" si="308"/>
        <v>11.200000000000003</v>
      </c>
      <c r="I705" s="120">
        <f t="shared" si="308"/>
        <v>0</v>
      </c>
      <c r="J705" s="120">
        <f t="shared" si="308"/>
        <v>11.200000000000003</v>
      </c>
      <c r="K705" s="120">
        <f t="shared" si="308"/>
        <v>0</v>
      </c>
      <c r="L705" s="120">
        <f>'Пр 3 ведом'!M756</f>
        <v>11.200000000000003</v>
      </c>
      <c r="M705" s="120">
        <f>'Пр 3 ведом'!N756</f>
        <v>-0.1</v>
      </c>
      <c r="N705" s="120">
        <f>'Пр 3 ведом'!O756</f>
        <v>11.100000000000003</v>
      </c>
      <c r="O705" s="120">
        <f>'Пр 3 ведом'!P756</f>
        <v>11.1</v>
      </c>
      <c r="P705" s="338">
        <f t="shared" si="287"/>
        <v>0.9999999999999997</v>
      </c>
    </row>
    <row r="706" spans="1:16" s="204" customFormat="1" ht="19.5" customHeight="1">
      <c r="A706" s="58" t="s">
        <v>517</v>
      </c>
      <c r="B706" s="200">
        <v>12</v>
      </c>
      <c r="C706" s="59" t="s">
        <v>83</v>
      </c>
      <c r="D706" s="55" t="s">
        <v>519</v>
      </c>
      <c r="E706" s="55"/>
      <c r="F706" s="120">
        <f t="shared" si="308"/>
        <v>108</v>
      </c>
      <c r="G706" s="120">
        <f t="shared" si="308"/>
        <v>-96.8</v>
      </c>
      <c r="H706" s="120">
        <f t="shared" si="308"/>
        <v>11.200000000000003</v>
      </c>
      <c r="I706" s="120">
        <f t="shared" si="308"/>
        <v>0</v>
      </c>
      <c r="J706" s="120">
        <f t="shared" si="308"/>
        <v>11.200000000000003</v>
      </c>
      <c r="K706" s="120">
        <f t="shared" si="308"/>
        <v>0</v>
      </c>
      <c r="L706" s="120">
        <f>'Пр 3 ведом'!M757</f>
        <v>11.200000000000003</v>
      </c>
      <c r="M706" s="120">
        <f>'Пр 3 ведом'!N757</f>
        <v>-0.1</v>
      </c>
      <c r="N706" s="120">
        <f>'Пр 3 ведом'!O757</f>
        <v>11.100000000000003</v>
      </c>
      <c r="O706" s="120">
        <f>'Пр 3 ведом'!P757</f>
        <v>11.1</v>
      </c>
      <c r="P706" s="338">
        <f t="shared" si="287"/>
        <v>0.9999999999999997</v>
      </c>
    </row>
    <row r="707" spans="1:16" s="204" customFormat="1" ht="23.25" customHeight="1">
      <c r="A707" s="58" t="s">
        <v>418</v>
      </c>
      <c r="B707" s="200">
        <v>12</v>
      </c>
      <c r="C707" s="59" t="s">
        <v>83</v>
      </c>
      <c r="D707" s="55" t="s">
        <v>519</v>
      </c>
      <c r="E707" s="55">
        <v>200</v>
      </c>
      <c r="F707" s="120">
        <f t="shared" si="308"/>
        <v>108</v>
      </c>
      <c r="G707" s="120">
        <f t="shared" si="308"/>
        <v>-96.8</v>
      </c>
      <c r="H707" s="120">
        <f t="shared" si="308"/>
        <v>11.200000000000003</v>
      </c>
      <c r="I707" s="120">
        <f t="shared" si="308"/>
        <v>0</v>
      </c>
      <c r="J707" s="120">
        <f t="shared" si="308"/>
        <v>11.200000000000003</v>
      </c>
      <c r="K707" s="120">
        <f t="shared" si="308"/>
        <v>0</v>
      </c>
      <c r="L707" s="120">
        <f>'Пр 3 ведом'!M758</f>
        <v>11.200000000000003</v>
      </c>
      <c r="M707" s="120">
        <f>'Пр 3 ведом'!N758</f>
        <v>-0.1</v>
      </c>
      <c r="N707" s="120">
        <f>'Пр 3 ведом'!O758</f>
        <v>11.100000000000003</v>
      </c>
      <c r="O707" s="120">
        <f>'Пр 3 ведом'!P758</f>
        <v>11.1</v>
      </c>
      <c r="P707" s="338">
        <f t="shared" si="287"/>
        <v>0.9999999999999997</v>
      </c>
    </row>
    <row r="708" spans="1:16" s="204" customFormat="1" ht="23.25" customHeight="1">
      <c r="A708" s="128" t="s">
        <v>572</v>
      </c>
      <c r="B708" s="200">
        <v>12</v>
      </c>
      <c r="C708" s="59" t="s">
        <v>83</v>
      </c>
      <c r="D708" s="55" t="s">
        <v>519</v>
      </c>
      <c r="E708" s="55">
        <v>240</v>
      </c>
      <c r="F708" s="120">
        <f t="shared" si="308"/>
        <v>108</v>
      </c>
      <c r="G708" s="120">
        <f t="shared" si="308"/>
        <v>-96.8</v>
      </c>
      <c r="H708" s="120">
        <f t="shared" si="308"/>
        <v>11.200000000000003</v>
      </c>
      <c r="I708" s="120">
        <f t="shared" si="308"/>
        <v>0</v>
      </c>
      <c r="J708" s="120">
        <f t="shared" si="308"/>
        <v>11.200000000000003</v>
      </c>
      <c r="K708" s="120">
        <f t="shared" si="308"/>
        <v>0</v>
      </c>
      <c r="L708" s="120">
        <f>'Пр 3 ведом'!M759</f>
        <v>11.200000000000003</v>
      </c>
      <c r="M708" s="120">
        <f>'Пр 3 ведом'!N759</f>
        <v>-0.1</v>
      </c>
      <c r="N708" s="120">
        <f>'Пр 3 ведом'!O759</f>
        <v>11.100000000000003</v>
      </c>
      <c r="O708" s="120">
        <f>'Пр 3 ведом'!P759</f>
        <v>11.1</v>
      </c>
      <c r="P708" s="338">
        <f t="shared" si="287"/>
        <v>0.9999999999999997</v>
      </c>
    </row>
    <row r="709" spans="1:16" s="204" customFormat="1" ht="23.25" customHeight="1">
      <c r="A709" s="128" t="s">
        <v>573</v>
      </c>
      <c r="B709" s="200">
        <v>12</v>
      </c>
      <c r="C709" s="59" t="s">
        <v>83</v>
      </c>
      <c r="D709" s="55" t="s">
        <v>519</v>
      </c>
      <c r="E709" s="55">
        <v>244</v>
      </c>
      <c r="F709" s="120">
        <f>'Пр 3 ведом'!G760</f>
        <v>108</v>
      </c>
      <c r="G709" s="120">
        <f>'Пр 3 ведом'!H760</f>
        <v>-96.8</v>
      </c>
      <c r="H709" s="120">
        <f>'Пр 3 ведом'!I760</f>
        <v>11.200000000000003</v>
      </c>
      <c r="I709" s="120">
        <f>'Пр 3 ведом'!J760</f>
        <v>0</v>
      </c>
      <c r="J709" s="120">
        <f>'Пр 3 ведом'!K760</f>
        <v>11.200000000000003</v>
      </c>
      <c r="K709" s="120">
        <f>'Пр 3 ведом'!L760</f>
        <v>0</v>
      </c>
      <c r="L709" s="120">
        <f>'Пр 3 ведом'!M760</f>
        <v>11.200000000000003</v>
      </c>
      <c r="M709" s="120">
        <f>'Пр 3 ведом'!N760</f>
        <v>-0.1</v>
      </c>
      <c r="N709" s="120">
        <f>'Пр 3 ведом'!O760</f>
        <v>11.100000000000003</v>
      </c>
      <c r="O709" s="120">
        <f>'Пр 3 ведом'!P760</f>
        <v>11.1</v>
      </c>
      <c r="P709" s="338">
        <f t="shared" si="287"/>
        <v>0.9999999999999997</v>
      </c>
    </row>
    <row r="710" spans="1:16" s="60" customFormat="1" ht="11.25" customHeight="1">
      <c r="A710" s="168" t="s">
        <v>528</v>
      </c>
      <c r="B710" s="310">
        <v>13</v>
      </c>
      <c r="C710" s="87"/>
      <c r="D710" s="86"/>
      <c r="E710" s="86"/>
      <c r="F710" s="138">
        <f>F711</f>
        <v>20</v>
      </c>
      <c r="G710" s="138">
        <f aca="true" t="shared" si="309" ref="G710:K714">G711</f>
        <v>0</v>
      </c>
      <c r="H710" s="138">
        <f t="shared" si="309"/>
        <v>20</v>
      </c>
      <c r="I710" s="138">
        <f t="shared" si="309"/>
        <v>0</v>
      </c>
      <c r="J710" s="138">
        <f t="shared" si="309"/>
        <v>20</v>
      </c>
      <c r="K710" s="138">
        <f t="shared" si="309"/>
        <v>0</v>
      </c>
      <c r="L710" s="120">
        <f>'Пр 3 ведом'!M405</f>
        <v>20</v>
      </c>
      <c r="M710" s="120">
        <f>'Пр 3 ведом'!N405</f>
        <v>-3.1</v>
      </c>
      <c r="N710" s="120">
        <f>'Пр 3 ведом'!O405</f>
        <v>16.9</v>
      </c>
      <c r="O710" s="120">
        <f>'Пр 3 ведом'!P405</f>
        <v>16.9</v>
      </c>
      <c r="P710" s="338">
        <f t="shared" si="287"/>
        <v>1</v>
      </c>
    </row>
    <row r="711" spans="1:16" s="60" customFormat="1" ht="33.75" customHeight="1">
      <c r="A711" s="58" t="s">
        <v>297</v>
      </c>
      <c r="B711" s="200">
        <v>13</v>
      </c>
      <c r="C711" s="59" t="s">
        <v>12</v>
      </c>
      <c r="D711" s="86" t="s">
        <v>293</v>
      </c>
      <c r="E711" s="86"/>
      <c r="F711" s="138">
        <f>F712</f>
        <v>20</v>
      </c>
      <c r="G711" s="138">
        <f t="shared" si="309"/>
        <v>0</v>
      </c>
      <c r="H711" s="138">
        <f t="shared" si="309"/>
        <v>20</v>
      </c>
      <c r="I711" s="138">
        <f t="shared" si="309"/>
        <v>0</v>
      </c>
      <c r="J711" s="138">
        <f t="shared" si="309"/>
        <v>20</v>
      </c>
      <c r="K711" s="138">
        <f t="shared" si="309"/>
        <v>0</v>
      </c>
      <c r="L711" s="120">
        <f>'Пр 3 ведом'!M406</f>
        <v>20</v>
      </c>
      <c r="M711" s="120">
        <f>'Пр 3 ведом'!N406</f>
        <v>-3.1</v>
      </c>
      <c r="N711" s="120">
        <f>'Пр 3 ведом'!O406</f>
        <v>16.9</v>
      </c>
      <c r="O711" s="120">
        <f>'Пр 3 ведом'!P406</f>
        <v>16.9</v>
      </c>
      <c r="P711" s="338">
        <f t="shared" si="287"/>
        <v>1</v>
      </c>
    </row>
    <row r="712" spans="1:16" s="60" customFormat="1" ht="11.25" customHeight="1">
      <c r="A712" s="58" t="s">
        <v>557</v>
      </c>
      <c r="B712" s="200">
        <v>13</v>
      </c>
      <c r="C712" s="59" t="s">
        <v>12</v>
      </c>
      <c r="D712" s="86" t="s">
        <v>559</v>
      </c>
      <c r="E712" s="86"/>
      <c r="F712" s="138">
        <f>F713</f>
        <v>20</v>
      </c>
      <c r="G712" s="138">
        <f t="shared" si="309"/>
        <v>0</v>
      </c>
      <c r="H712" s="138">
        <f t="shared" si="309"/>
        <v>20</v>
      </c>
      <c r="I712" s="138">
        <f t="shared" si="309"/>
        <v>0</v>
      </c>
      <c r="J712" s="138">
        <f t="shared" si="309"/>
        <v>20</v>
      </c>
      <c r="K712" s="138">
        <f t="shared" si="309"/>
        <v>0</v>
      </c>
      <c r="L712" s="120">
        <f>'Пр 3 ведом'!M407</f>
        <v>20</v>
      </c>
      <c r="M712" s="120">
        <f>'Пр 3 ведом'!N407</f>
        <v>-3.1</v>
      </c>
      <c r="N712" s="120">
        <f>'Пр 3 ведом'!O407</f>
        <v>16.9</v>
      </c>
      <c r="O712" s="120">
        <f>'Пр 3 ведом'!P407</f>
        <v>16.9</v>
      </c>
      <c r="P712" s="338">
        <f t="shared" si="287"/>
        <v>1</v>
      </c>
    </row>
    <row r="713" spans="1:16" s="60" customFormat="1" ht="47.25" customHeight="1">
      <c r="A713" s="116" t="s">
        <v>558</v>
      </c>
      <c r="B713" s="200">
        <v>13</v>
      </c>
      <c r="C713" s="59" t="s">
        <v>12</v>
      </c>
      <c r="D713" s="55" t="s">
        <v>556</v>
      </c>
      <c r="E713" s="55"/>
      <c r="F713" s="120">
        <f>F714</f>
        <v>20</v>
      </c>
      <c r="G713" s="120">
        <f t="shared" si="309"/>
        <v>0</v>
      </c>
      <c r="H713" s="120">
        <f t="shared" si="309"/>
        <v>20</v>
      </c>
      <c r="I713" s="120">
        <f t="shared" si="309"/>
        <v>0</v>
      </c>
      <c r="J713" s="120">
        <f t="shared" si="309"/>
        <v>20</v>
      </c>
      <c r="K713" s="120">
        <f t="shared" si="309"/>
        <v>0</v>
      </c>
      <c r="L713" s="120">
        <f>'Пр 3 ведом'!M408</f>
        <v>20</v>
      </c>
      <c r="M713" s="120">
        <f>'Пр 3 ведом'!N408</f>
        <v>-3.1</v>
      </c>
      <c r="N713" s="120">
        <f>'Пр 3 ведом'!O408</f>
        <v>16.9</v>
      </c>
      <c r="O713" s="120">
        <f>'Пр 3 ведом'!P408</f>
        <v>16.9</v>
      </c>
      <c r="P713" s="338">
        <f t="shared" si="287"/>
        <v>1</v>
      </c>
    </row>
    <row r="714" spans="1:16" s="60" customFormat="1" ht="11.25" customHeight="1">
      <c r="A714" s="116" t="s">
        <v>529</v>
      </c>
      <c r="B714" s="200">
        <v>13</v>
      </c>
      <c r="C714" s="59" t="s">
        <v>12</v>
      </c>
      <c r="D714" s="55" t="s">
        <v>556</v>
      </c>
      <c r="E714" s="55">
        <v>700</v>
      </c>
      <c r="F714" s="120">
        <f>F715</f>
        <v>20</v>
      </c>
      <c r="G714" s="120">
        <f t="shared" si="309"/>
        <v>0</v>
      </c>
      <c r="H714" s="120">
        <f t="shared" si="309"/>
        <v>20</v>
      </c>
      <c r="I714" s="120">
        <f t="shared" si="309"/>
        <v>0</v>
      </c>
      <c r="J714" s="120">
        <f t="shared" si="309"/>
        <v>20</v>
      </c>
      <c r="K714" s="120">
        <f t="shared" si="309"/>
        <v>0</v>
      </c>
      <c r="L714" s="120">
        <f>'Пр 3 ведом'!M409</f>
        <v>20</v>
      </c>
      <c r="M714" s="120">
        <f>'Пр 3 ведом'!N409</f>
        <v>-3.1</v>
      </c>
      <c r="N714" s="120">
        <f>'Пр 3 ведом'!O409</f>
        <v>16.9</v>
      </c>
      <c r="O714" s="120">
        <f>'Пр 3 ведом'!P409</f>
        <v>16.9</v>
      </c>
      <c r="P714" s="338">
        <f t="shared" si="287"/>
        <v>1</v>
      </c>
    </row>
    <row r="715" spans="1:16" s="60" customFormat="1" ht="11.25" customHeight="1">
      <c r="A715" s="116" t="s">
        <v>530</v>
      </c>
      <c r="B715" s="200">
        <v>13</v>
      </c>
      <c r="C715" s="59" t="s">
        <v>12</v>
      </c>
      <c r="D715" s="55" t="s">
        <v>556</v>
      </c>
      <c r="E715" s="55">
        <v>730</v>
      </c>
      <c r="F715" s="120">
        <f>'Пр 3 ведом'!G410</f>
        <v>20</v>
      </c>
      <c r="G715" s="120">
        <f>'Пр 3 ведом'!H410</f>
        <v>0</v>
      </c>
      <c r="H715" s="120">
        <f>'Пр 3 ведом'!I410</f>
        <v>20</v>
      </c>
      <c r="I715" s="120">
        <f>'Пр 3 ведом'!J410</f>
        <v>0</v>
      </c>
      <c r="J715" s="120">
        <f>'Пр 3 ведом'!K410</f>
        <v>20</v>
      </c>
      <c r="K715" s="120">
        <f>'Пр 3 ведом'!L410</f>
        <v>0</v>
      </c>
      <c r="L715" s="120">
        <f>'Пр 3 ведом'!M410</f>
        <v>20</v>
      </c>
      <c r="M715" s="120">
        <f>'Пр 3 ведом'!N410</f>
        <v>-3.1</v>
      </c>
      <c r="N715" s="120">
        <f>'Пр 3 ведом'!O410</f>
        <v>16.9</v>
      </c>
      <c r="O715" s="120">
        <f>'Пр 3 ведом'!P410</f>
        <v>16.9</v>
      </c>
      <c r="P715" s="338">
        <f t="shared" si="287"/>
        <v>1</v>
      </c>
    </row>
    <row r="716" spans="1:16" s="204" customFormat="1" ht="21.75" customHeight="1">
      <c r="A716" s="130" t="s">
        <v>583</v>
      </c>
      <c r="B716" s="310" t="s">
        <v>113</v>
      </c>
      <c r="C716" s="87" t="s">
        <v>8</v>
      </c>
      <c r="D716" s="86" t="s">
        <v>9</v>
      </c>
      <c r="E716" s="86" t="s">
        <v>10</v>
      </c>
      <c r="F716" s="119">
        <f aca="true" t="shared" si="310" ref="F716:K716">F717+F730+F723</f>
        <v>14931.2</v>
      </c>
      <c r="G716" s="119">
        <f t="shared" si="310"/>
        <v>0</v>
      </c>
      <c r="H716" s="119">
        <f t="shared" si="310"/>
        <v>14931.2</v>
      </c>
      <c r="I716" s="119">
        <f t="shared" si="310"/>
        <v>0</v>
      </c>
      <c r="J716" s="119">
        <f t="shared" si="310"/>
        <v>14931.2</v>
      </c>
      <c r="K716" s="119">
        <f t="shared" si="310"/>
        <v>0</v>
      </c>
      <c r="L716" s="119">
        <f>'Пр 3 ведом'!M411</f>
        <v>14931.2</v>
      </c>
      <c r="M716" s="119">
        <f>'Пр 3 ведом'!N411</f>
        <v>-1079.8</v>
      </c>
      <c r="N716" s="119">
        <f>'Пр 3 ведом'!O411</f>
        <v>13851.400000000001</v>
      </c>
      <c r="O716" s="119">
        <f>'Пр 3 ведом'!P411</f>
        <v>13851.400000000001</v>
      </c>
      <c r="P716" s="338">
        <f t="shared" si="287"/>
        <v>1</v>
      </c>
    </row>
    <row r="717" spans="1:16" s="308" customFormat="1" ht="31.5" customHeight="1">
      <c r="A717" s="114" t="s">
        <v>67</v>
      </c>
      <c r="B717" s="310" t="s">
        <v>113</v>
      </c>
      <c r="C717" s="87" t="s">
        <v>12</v>
      </c>
      <c r="D717" s="86" t="s">
        <v>9</v>
      </c>
      <c r="E717" s="86" t="s">
        <v>10</v>
      </c>
      <c r="F717" s="119">
        <f>F718</f>
        <v>14188.5</v>
      </c>
      <c r="G717" s="119">
        <f aca="true" t="shared" si="311" ref="G717:K721">G718</f>
        <v>0</v>
      </c>
      <c r="H717" s="119">
        <f t="shared" si="311"/>
        <v>14188.5</v>
      </c>
      <c r="I717" s="119">
        <f t="shared" si="311"/>
        <v>0</v>
      </c>
      <c r="J717" s="119">
        <f t="shared" si="311"/>
        <v>14188.5</v>
      </c>
      <c r="K717" s="119">
        <f t="shared" si="311"/>
        <v>0</v>
      </c>
      <c r="L717" s="56">
        <f>'Пр 3 ведом'!M412</f>
        <v>14188.5</v>
      </c>
      <c r="M717" s="56">
        <f>'Пр 3 ведом'!N412</f>
        <v>-949.8</v>
      </c>
      <c r="N717" s="56">
        <f>'Пр 3 ведом'!O412</f>
        <v>13238.7</v>
      </c>
      <c r="O717" s="56">
        <f>'Пр 3 ведом'!P412</f>
        <v>13238.7</v>
      </c>
      <c r="P717" s="338">
        <f t="shared" si="287"/>
        <v>1</v>
      </c>
    </row>
    <row r="718" spans="1:16" s="204" customFormat="1" ht="15.75" customHeight="1">
      <c r="A718" s="58" t="s">
        <v>68</v>
      </c>
      <c r="B718" s="200" t="s">
        <v>113</v>
      </c>
      <c r="C718" s="59" t="s">
        <v>12</v>
      </c>
      <c r="D718" s="55" t="s">
        <v>303</v>
      </c>
      <c r="E718" s="55" t="s">
        <v>10</v>
      </c>
      <c r="F718" s="56">
        <f>F719</f>
        <v>14188.5</v>
      </c>
      <c r="G718" s="56">
        <f t="shared" si="311"/>
        <v>0</v>
      </c>
      <c r="H718" s="56">
        <f t="shared" si="311"/>
        <v>14188.5</v>
      </c>
      <c r="I718" s="56">
        <f t="shared" si="311"/>
        <v>0</v>
      </c>
      <c r="J718" s="56">
        <f t="shared" si="311"/>
        <v>14188.5</v>
      </c>
      <c r="K718" s="56">
        <f t="shared" si="311"/>
        <v>0</v>
      </c>
      <c r="L718" s="56">
        <f>'Пр 3 ведом'!M413</f>
        <v>14188.5</v>
      </c>
      <c r="M718" s="56">
        <f>'Пр 3 ведом'!N413</f>
        <v>-949.8</v>
      </c>
      <c r="N718" s="56">
        <f>'Пр 3 ведом'!O413</f>
        <v>13238.7</v>
      </c>
      <c r="O718" s="56">
        <f>'Пр 3 ведом'!P413</f>
        <v>13238.7</v>
      </c>
      <c r="P718" s="338">
        <f t="shared" si="287"/>
        <v>1</v>
      </c>
    </row>
    <row r="719" spans="1:16" s="204" customFormat="1" ht="20.25" customHeight="1">
      <c r="A719" s="116" t="s">
        <v>204</v>
      </c>
      <c r="B719" s="200" t="s">
        <v>113</v>
      </c>
      <c r="C719" s="59" t="s">
        <v>12</v>
      </c>
      <c r="D719" s="55" t="s">
        <v>304</v>
      </c>
      <c r="E719" s="55" t="s">
        <v>10</v>
      </c>
      <c r="F719" s="56">
        <f>F720</f>
        <v>14188.5</v>
      </c>
      <c r="G719" s="56">
        <f t="shared" si="311"/>
        <v>0</v>
      </c>
      <c r="H719" s="56">
        <f t="shared" si="311"/>
        <v>14188.5</v>
      </c>
      <c r="I719" s="56">
        <f t="shared" si="311"/>
        <v>0</v>
      </c>
      <c r="J719" s="56">
        <f t="shared" si="311"/>
        <v>14188.5</v>
      </c>
      <c r="K719" s="56">
        <f t="shared" si="311"/>
        <v>0</v>
      </c>
      <c r="L719" s="56">
        <f>'Пр 3 ведом'!M414</f>
        <v>14188.5</v>
      </c>
      <c r="M719" s="56">
        <f>'Пр 3 ведом'!N414</f>
        <v>-949.8</v>
      </c>
      <c r="N719" s="56">
        <f>'Пр 3 ведом'!O414</f>
        <v>13238.7</v>
      </c>
      <c r="O719" s="56">
        <f>'Пр 3 ведом'!P414</f>
        <v>13238.7</v>
      </c>
      <c r="P719" s="338">
        <f aca="true" t="shared" si="312" ref="P719:P736">O719/N719*100%</f>
        <v>1</v>
      </c>
    </row>
    <row r="720" spans="1:16" s="204" customFormat="1" ht="14.25" customHeight="1">
      <c r="A720" s="58" t="s">
        <v>114</v>
      </c>
      <c r="B720" s="200" t="s">
        <v>113</v>
      </c>
      <c r="C720" s="59" t="s">
        <v>12</v>
      </c>
      <c r="D720" s="55" t="s">
        <v>304</v>
      </c>
      <c r="E720" s="55" t="s">
        <v>47</v>
      </c>
      <c r="F720" s="56">
        <f>F721</f>
        <v>14188.5</v>
      </c>
      <c r="G720" s="56">
        <f t="shared" si="311"/>
        <v>0</v>
      </c>
      <c r="H720" s="56">
        <f t="shared" si="311"/>
        <v>14188.5</v>
      </c>
      <c r="I720" s="56">
        <f t="shared" si="311"/>
        <v>0</v>
      </c>
      <c r="J720" s="56">
        <f t="shared" si="311"/>
        <v>14188.5</v>
      </c>
      <c r="K720" s="56">
        <f t="shared" si="311"/>
        <v>0</v>
      </c>
      <c r="L720" s="56">
        <f>'Пр 3 ведом'!M415</f>
        <v>14188.5</v>
      </c>
      <c r="M720" s="56">
        <f>'Пр 3 ведом'!N415</f>
        <v>-949.8</v>
      </c>
      <c r="N720" s="56">
        <f>'Пр 3 ведом'!O415</f>
        <v>13238.7</v>
      </c>
      <c r="O720" s="56">
        <f>'Пр 3 ведом'!P415</f>
        <v>13238.7</v>
      </c>
      <c r="P720" s="338">
        <f t="shared" si="312"/>
        <v>1</v>
      </c>
    </row>
    <row r="721" spans="1:16" s="204" customFormat="1" ht="12" customHeight="1">
      <c r="A721" s="58" t="s">
        <v>185</v>
      </c>
      <c r="B721" s="200" t="s">
        <v>113</v>
      </c>
      <c r="C721" s="59" t="s">
        <v>12</v>
      </c>
      <c r="D721" s="55" t="s">
        <v>304</v>
      </c>
      <c r="E721" s="55" t="s">
        <v>35</v>
      </c>
      <c r="F721" s="56">
        <f>F722</f>
        <v>14188.5</v>
      </c>
      <c r="G721" s="56">
        <f t="shared" si="311"/>
        <v>0</v>
      </c>
      <c r="H721" s="56">
        <f t="shared" si="311"/>
        <v>14188.5</v>
      </c>
      <c r="I721" s="56">
        <f t="shared" si="311"/>
        <v>0</v>
      </c>
      <c r="J721" s="56">
        <f t="shared" si="311"/>
        <v>14188.5</v>
      </c>
      <c r="K721" s="56">
        <f t="shared" si="311"/>
        <v>0</v>
      </c>
      <c r="L721" s="56">
        <f>'Пр 3 ведом'!M416</f>
        <v>14188.5</v>
      </c>
      <c r="M721" s="56">
        <f>'Пр 3 ведом'!N416</f>
        <v>-949.8</v>
      </c>
      <c r="N721" s="56">
        <f>'Пр 3 ведом'!O416</f>
        <v>13238.7</v>
      </c>
      <c r="O721" s="56">
        <f>'Пр 3 ведом'!P416</f>
        <v>13238.7</v>
      </c>
      <c r="P721" s="338">
        <f t="shared" si="312"/>
        <v>1</v>
      </c>
    </row>
    <row r="722" spans="1:16" s="204" customFormat="1" ht="12" customHeight="1">
      <c r="A722" s="128" t="s">
        <v>576</v>
      </c>
      <c r="B722" s="200" t="s">
        <v>113</v>
      </c>
      <c r="C722" s="59" t="s">
        <v>12</v>
      </c>
      <c r="D722" s="55" t="s">
        <v>304</v>
      </c>
      <c r="E722" s="55" t="s">
        <v>36</v>
      </c>
      <c r="F722" s="56">
        <f>'Пр 3 ведом'!G417</f>
        <v>14188.5</v>
      </c>
      <c r="G722" s="56">
        <f>'Пр 3 ведом'!H417</f>
        <v>0</v>
      </c>
      <c r="H722" s="56">
        <f>'Пр 3 ведом'!I417</f>
        <v>14188.5</v>
      </c>
      <c r="I722" s="56">
        <f>'Пр 3 ведом'!J417</f>
        <v>0</v>
      </c>
      <c r="J722" s="56">
        <f>'Пр 3 ведом'!K417</f>
        <v>14188.5</v>
      </c>
      <c r="K722" s="56">
        <f>'Пр 3 ведом'!L417</f>
        <v>0</v>
      </c>
      <c r="L722" s="56">
        <f>'Пр 3 ведом'!M417</f>
        <v>14188.5</v>
      </c>
      <c r="M722" s="56">
        <f>'Пр 3 ведом'!N417</f>
        <v>-949.8</v>
      </c>
      <c r="N722" s="56">
        <f>'Пр 3 ведом'!O417</f>
        <v>13238.7</v>
      </c>
      <c r="O722" s="56">
        <f>'Пр 3 ведом'!P417</f>
        <v>13238.7</v>
      </c>
      <c r="P722" s="338">
        <f t="shared" si="312"/>
        <v>1</v>
      </c>
    </row>
    <row r="723" spans="1:16" s="204" customFormat="1" ht="12.75" customHeight="1">
      <c r="A723" s="114" t="s">
        <v>189</v>
      </c>
      <c r="B723" s="310" t="s">
        <v>113</v>
      </c>
      <c r="C723" s="87" t="s">
        <v>83</v>
      </c>
      <c r="D723" s="86"/>
      <c r="E723" s="86"/>
      <c r="F723" s="119">
        <f aca="true" t="shared" si="313" ref="F723:K723">F724+F727</f>
        <v>615</v>
      </c>
      <c r="G723" s="119">
        <f t="shared" si="313"/>
        <v>0</v>
      </c>
      <c r="H723" s="119">
        <f t="shared" si="313"/>
        <v>615</v>
      </c>
      <c r="I723" s="119">
        <f t="shared" si="313"/>
        <v>0</v>
      </c>
      <c r="J723" s="119">
        <f t="shared" si="313"/>
        <v>615</v>
      </c>
      <c r="K723" s="119">
        <f t="shared" si="313"/>
        <v>0</v>
      </c>
      <c r="L723" s="56">
        <f>'Пр 3 ведом'!M418</f>
        <v>615</v>
      </c>
      <c r="M723" s="56">
        <f>'Пр 3 ведом'!N418</f>
        <v>-130</v>
      </c>
      <c r="N723" s="56">
        <f>'Пр 3 ведом'!O418</f>
        <v>485</v>
      </c>
      <c r="O723" s="56">
        <f>'Пр 3 ведом'!P418</f>
        <v>485</v>
      </c>
      <c r="P723" s="338">
        <f t="shared" si="312"/>
        <v>1</v>
      </c>
    </row>
    <row r="724" spans="1:16" s="204" customFormat="1" ht="13.5" customHeight="1" hidden="1">
      <c r="A724" s="58" t="s">
        <v>101</v>
      </c>
      <c r="B724" s="200" t="s">
        <v>113</v>
      </c>
      <c r="C724" s="59" t="s">
        <v>83</v>
      </c>
      <c r="D724" s="55" t="s">
        <v>303</v>
      </c>
      <c r="E724" s="55" t="s">
        <v>47</v>
      </c>
      <c r="F724" s="56">
        <f aca="true" t="shared" si="314" ref="F724:K725">F725</f>
        <v>615</v>
      </c>
      <c r="G724" s="56">
        <f t="shared" si="314"/>
        <v>-615</v>
      </c>
      <c r="H724" s="56">
        <f t="shared" si="314"/>
        <v>0</v>
      </c>
      <c r="I724" s="56">
        <f t="shared" si="314"/>
        <v>0</v>
      </c>
      <c r="J724" s="56">
        <f t="shared" si="314"/>
        <v>0</v>
      </c>
      <c r="K724" s="56">
        <f t="shared" si="314"/>
        <v>0</v>
      </c>
      <c r="L724" s="56">
        <f>'Пр 3 ведом'!M419</f>
        <v>0</v>
      </c>
      <c r="M724" s="56">
        <f>'Пр 3 ведом'!N419</f>
        <v>0</v>
      </c>
      <c r="N724" s="56">
        <f>'Пр 3 ведом'!O419</f>
        <v>0</v>
      </c>
      <c r="O724" s="56">
        <f>'Пр 3 ведом'!P419</f>
        <v>0</v>
      </c>
      <c r="P724" s="338" t="e">
        <f t="shared" si="312"/>
        <v>#DIV/0!</v>
      </c>
    </row>
    <row r="725" spans="1:16" s="204" customFormat="1" ht="13.5" customHeight="1" hidden="1">
      <c r="A725" s="58" t="s">
        <v>185</v>
      </c>
      <c r="B725" s="200" t="s">
        <v>113</v>
      </c>
      <c r="C725" s="59" t="s">
        <v>83</v>
      </c>
      <c r="D725" s="55" t="s">
        <v>305</v>
      </c>
      <c r="E725" s="55" t="s">
        <v>35</v>
      </c>
      <c r="F725" s="56">
        <f t="shared" si="314"/>
        <v>615</v>
      </c>
      <c r="G725" s="56">
        <f t="shared" si="314"/>
        <v>-615</v>
      </c>
      <c r="H725" s="56">
        <f t="shared" si="314"/>
        <v>0</v>
      </c>
      <c r="I725" s="56">
        <f t="shared" si="314"/>
        <v>0</v>
      </c>
      <c r="J725" s="56">
        <f t="shared" si="314"/>
        <v>0</v>
      </c>
      <c r="K725" s="56">
        <f t="shared" si="314"/>
        <v>0</v>
      </c>
      <c r="L725" s="56">
        <f>'Пр 3 ведом'!M420</f>
        <v>0</v>
      </c>
      <c r="M725" s="56">
        <f>'Пр 3 ведом'!N420</f>
        <v>0</v>
      </c>
      <c r="N725" s="56">
        <f>'Пр 3 ведом'!O420</f>
        <v>0</v>
      </c>
      <c r="O725" s="56">
        <f>'Пр 3 ведом'!P420</f>
        <v>0</v>
      </c>
      <c r="P725" s="338" t="e">
        <f t="shared" si="312"/>
        <v>#DIV/0!</v>
      </c>
    </row>
    <row r="726" spans="1:16" s="204" customFormat="1" ht="12.75" customHeight="1" hidden="1">
      <c r="A726" s="128" t="s">
        <v>576</v>
      </c>
      <c r="B726" s="200" t="s">
        <v>113</v>
      </c>
      <c r="C726" s="59" t="s">
        <v>83</v>
      </c>
      <c r="D726" s="55" t="s">
        <v>305</v>
      </c>
      <c r="E726" s="55" t="s">
        <v>36</v>
      </c>
      <c r="F726" s="56">
        <f>'Пр 3 ведом'!G421</f>
        <v>615</v>
      </c>
      <c r="G726" s="56">
        <f>'Пр 3 ведом'!H421</f>
        <v>-615</v>
      </c>
      <c r="H726" s="56">
        <f>'Пр 3 ведом'!I421</f>
        <v>0</v>
      </c>
      <c r="I726" s="56">
        <f>'Пр 3 ведом'!J421</f>
        <v>0</v>
      </c>
      <c r="J726" s="56">
        <f>'Пр 3 ведом'!K421</f>
        <v>0</v>
      </c>
      <c r="K726" s="56">
        <f>'Пр 3 ведом'!L421</f>
        <v>0</v>
      </c>
      <c r="L726" s="56">
        <f>'Пр 3 ведом'!M421</f>
        <v>0</v>
      </c>
      <c r="M726" s="56">
        <f>'Пр 3 ведом'!N421</f>
        <v>0</v>
      </c>
      <c r="N726" s="56">
        <f>'Пр 3 ведом'!O421</f>
        <v>0</v>
      </c>
      <c r="O726" s="56">
        <f>'Пр 3 ведом'!P421</f>
        <v>0</v>
      </c>
      <c r="P726" s="338" t="e">
        <f t="shared" si="312"/>
        <v>#DIV/0!</v>
      </c>
    </row>
    <row r="727" spans="1:16" s="204" customFormat="1" ht="12.75" customHeight="1">
      <c r="A727" s="58" t="s">
        <v>101</v>
      </c>
      <c r="B727" s="55" t="s">
        <v>113</v>
      </c>
      <c r="C727" s="59" t="s">
        <v>83</v>
      </c>
      <c r="D727" s="55" t="s">
        <v>303</v>
      </c>
      <c r="E727" s="55" t="s">
        <v>47</v>
      </c>
      <c r="F727" s="56">
        <f aca="true" t="shared" si="315" ref="F727:K728">F728</f>
        <v>0</v>
      </c>
      <c r="G727" s="56">
        <f t="shared" si="315"/>
        <v>615</v>
      </c>
      <c r="H727" s="56">
        <f t="shared" si="315"/>
        <v>615</v>
      </c>
      <c r="I727" s="56">
        <f t="shared" si="315"/>
        <v>0</v>
      </c>
      <c r="J727" s="56">
        <f t="shared" si="315"/>
        <v>615</v>
      </c>
      <c r="K727" s="56">
        <f t="shared" si="315"/>
        <v>0</v>
      </c>
      <c r="L727" s="56">
        <f>'Пр 3 ведом'!M422</f>
        <v>615</v>
      </c>
      <c r="M727" s="56">
        <f>'Пр 3 ведом'!N422</f>
        <v>-130</v>
      </c>
      <c r="N727" s="56">
        <f>'Пр 3 ведом'!O422</f>
        <v>485</v>
      </c>
      <c r="O727" s="56">
        <f>'Пр 3 ведом'!P422</f>
        <v>485</v>
      </c>
      <c r="P727" s="338">
        <f t="shared" si="312"/>
        <v>1</v>
      </c>
    </row>
    <row r="728" spans="1:16" s="204" customFormat="1" ht="12.75" customHeight="1">
      <c r="A728" s="58" t="s">
        <v>185</v>
      </c>
      <c r="B728" s="55" t="s">
        <v>113</v>
      </c>
      <c r="C728" s="59" t="s">
        <v>83</v>
      </c>
      <c r="D728" s="55" t="s">
        <v>305</v>
      </c>
      <c r="E728" s="55" t="s">
        <v>35</v>
      </c>
      <c r="F728" s="56">
        <f t="shared" si="315"/>
        <v>0</v>
      </c>
      <c r="G728" s="56">
        <f t="shared" si="315"/>
        <v>615</v>
      </c>
      <c r="H728" s="56">
        <f t="shared" si="315"/>
        <v>615</v>
      </c>
      <c r="I728" s="56">
        <f t="shared" si="315"/>
        <v>0</v>
      </c>
      <c r="J728" s="56">
        <f t="shared" si="315"/>
        <v>615</v>
      </c>
      <c r="K728" s="56">
        <f t="shared" si="315"/>
        <v>0</v>
      </c>
      <c r="L728" s="56">
        <f>'Пр 3 ведом'!M423</f>
        <v>615</v>
      </c>
      <c r="M728" s="56">
        <f>'Пр 3 ведом'!N423</f>
        <v>-130</v>
      </c>
      <c r="N728" s="56">
        <f>'Пр 3 ведом'!O423</f>
        <v>485</v>
      </c>
      <c r="O728" s="56">
        <f>'Пр 3 ведом'!P423</f>
        <v>485</v>
      </c>
      <c r="P728" s="338">
        <f t="shared" si="312"/>
        <v>1</v>
      </c>
    </row>
    <row r="729" spans="1:16" s="204" customFormat="1" ht="12.75" customHeight="1">
      <c r="A729" s="128" t="s">
        <v>189</v>
      </c>
      <c r="B729" s="55" t="s">
        <v>113</v>
      </c>
      <c r="C729" s="59" t="s">
        <v>83</v>
      </c>
      <c r="D729" s="55" t="s">
        <v>305</v>
      </c>
      <c r="E729" s="55">
        <v>512</v>
      </c>
      <c r="F729" s="56">
        <f>'Пр 3 ведом'!G424</f>
        <v>0</v>
      </c>
      <c r="G729" s="56">
        <f>'Пр 3 ведом'!H424</f>
        <v>615</v>
      </c>
      <c r="H729" s="56">
        <f>'Пр 3 ведом'!I424</f>
        <v>615</v>
      </c>
      <c r="I729" s="56">
        <f>'Пр 3 ведом'!J424</f>
        <v>0</v>
      </c>
      <c r="J729" s="56">
        <f>'Пр 3 ведом'!K424</f>
        <v>615</v>
      </c>
      <c r="K729" s="56">
        <f>'Пр 3 ведом'!L424</f>
        <v>0</v>
      </c>
      <c r="L729" s="56">
        <f>'Пр 3 ведом'!M424</f>
        <v>615</v>
      </c>
      <c r="M729" s="56">
        <f>'Пр 3 ведом'!N424</f>
        <v>-130</v>
      </c>
      <c r="N729" s="56">
        <f>'Пр 3 ведом'!O424</f>
        <v>485</v>
      </c>
      <c r="O729" s="56">
        <f>'Пр 3 ведом'!P424</f>
        <v>485</v>
      </c>
      <c r="P729" s="338">
        <f t="shared" si="312"/>
        <v>1</v>
      </c>
    </row>
    <row r="730" spans="1:16" s="204" customFormat="1" ht="13.5" customHeight="1">
      <c r="A730" s="114" t="s">
        <v>70</v>
      </c>
      <c r="B730" s="310">
        <v>14</v>
      </c>
      <c r="C730" s="87" t="s">
        <v>14</v>
      </c>
      <c r="D730" s="86"/>
      <c r="E730" s="86"/>
      <c r="F730" s="119">
        <f aca="true" t="shared" si="316" ref="F730:K735">+F731</f>
        <v>127.7</v>
      </c>
      <c r="G730" s="119">
        <f t="shared" si="316"/>
        <v>0</v>
      </c>
      <c r="H730" s="119">
        <f t="shared" si="316"/>
        <v>127.7</v>
      </c>
      <c r="I730" s="119">
        <f t="shared" si="316"/>
        <v>0</v>
      </c>
      <c r="J730" s="119">
        <f t="shared" si="316"/>
        <v>127.7</v>
      </c>
      <c r="K730" s="119">
        <f t="shared" si="316"/>
        <v>0</v>
      </c>
      <c r="L730" s="56">
        <f>'Пр 3 ведом'!M425</f>
        <v>127.7</v>
      </c>
      <c r="M730" s="56">
        <f>'Пр 3 ведом'!N425</f>
        <v>0</v>
      </c>
      <c r="N730" s="56">
        <f>'Пр 3 ведом'!O425</f>
        <v>127.7</v>
      </c>
      <c r="O730" s="56">
        <f>'Пр 3 ведом'!P425</f>
        <v>127.7</v>
      </c>
      <c r="P730" s="338">
        <f t="shared" si="312"/>
        <v>1</v>
      </c>
    </row>
    <row r="731" spans="1:16" s="204" customFormat="1" ht="15" customHeight="1">
      <c r="A731" s="116" t="s">
        <v>114</v>
      </c>
      <c r="B731" s="313" t="s">
        <v>113</v>
      </c>
      <c r="C731" s="171" t="s">
        <v>14</v>
      </c>
      <c r="D731" s="171" t="s">
        <v>303</v>
      </c>
      <c r="E731" s="171" t="s">
        <v>10</v>
      </c>
      <c r="F731" s="56">
        <f t="shared" si="316"/>
        <v>127.7</v>
      </c>
      <c r="G731" s="56">
        <f t="shared" si="316"/>
        <v>0</v>
      </c>
      <c r="H731" s="56">
        <f t="shared" si="316"/>
        <v>127.7</v>
      </c>
      <c r="I731" s="56">
        <f t="shared" si="316"/>
        <v>0</v>
      </c>
      <c r="J731" s="56">
        <f t="shared" si="316"/>
        <v>127.7</v>
      </c>
      <c r="K731" s="56">
        <f t="shared" si="316"/>
        <v>0</v>
      </c>
      <c r="L731" s="56">
        <f>'Пр 3 ведом'!M426</f>
        <v>127.7</v>
      </c>
      <c r="M731" s="56">
        <f>'Пр 3 ведом'!N426</f>
        <v>0</v>
      </c>
      <c r="N731" s="56">
        <f>'Пр 3 ведом'!O426</f>
        <v>127.7</v>
      </c>
      <c r="O731" s="56">
        <f>'Пр 3 ведом'!P426</f>
        <v>127.7</v>
      </c>
      <c r="P731" s="338">
        <f t="shared" si="312"/>
        <v>1</v>
      </c>
    </row>
    <row r="732" spans="1:16" s="204" customFormat="1" ht="45" customHeight="1">
      <c r="A732" s="116" t="s">
        <v>115</v>
      </c>
      <c r="B732" s="313" t="s">
        <v>113</v>
      </c>
      <c r="C732" s="171" t="s">
        <v>14</v>
      </c>
      <c r="D732" s="171" t="s">
        <v>306</v>
      </c>
      <c r="E732" s="171" t="s">
        <v>10</v>
      </c>
      <c r="F732" s="56">
        <f t="shared" si="316"/>
        <v>127.7</v>
      </c>
      <c r="G732" s="56">
        <f t="shared" si="316"/>
        <v>0</v>
      </c>
      <c r="H732" s="56">
        <f t="shared" si="316"/>
        <v>127.7</v>
      </c>
      <c r="I732" s="56">
        <f t="shared" si="316"/>
        <v>0</v>
      </c>
      <c r="J732" s="56">
        <f t="shared" si="316"/>
        <v>127.7</v>
      </c>
      <c r="K732" s="56">
        <f t="shared" si="316"/>
        <v>0</v>
      </c>
      <c r="L732" s="56">
        <f>'Пр 3 ведом'!M427</f>
        <v>127.7</v>
      </c>
      <c r="M732" s="56">
        <f>'Пр 3 ведом'!N427</f>
        <v>0</v>
      </c>
      <c r="N732" s="56">
        <f>'Пр 3 ведом'!O427</f>
        <v>127.7</v>
      </c>
      <c r="O732" s="56">
        <f>'Пр 3 ведом'!P427</f>
        <v>127.7</v>
      </c>
      <c r="P732" s="338">
        <f t="shared" si="312"/>
        <v>1</v>
      </c>
    </row>
    <row r="733" spans="1:16" s="204" customFormat="1" ht="62.25" customHeight="1">
      <c r="A733" s="116" t="s">
        <v>191</v>
      </c>
      <c r="B733" s="313" t="s">
        <v>113</v>
      </c>
      <c r="C733" s="171" t="s">
        <v>14</v>
      </c>
      <c r="D733" s="171" t="s">
        <v>306</v>
      </c>
      <c r="E733" s="171" t="s">
        <v>10</v>
      </c>
      <c r="F733" s="56">
        <f t="shared" si="316"/>
        <v>127.7</v>
      </c>
      <c r="G733" s="56">
        <f t="shared" si="316"/>
        <v>0</v>
      </c>
      <c r="H733" s="56">
        <f t="shared" si="316"/>
        <v>127.7</v>
      </c>
      <c r="I733" s="56">
        <f t="shared" si="316"/>
        <v>0</v>
      </c>
      <c r="J733" s="56">
        <f t="shared" si="316"/>
        <v>127.7</v>
      </c>
      <c r="K733" s="56">
        <f t="shared" si="316"/>
        <v>0</v>
      </c>
      <c r="L733" s="56">
        <f>'Пр 3 ведом'!M428</f>
        <v>127.7</v>
      </c>
      <c r="M733" s="56">
        <f>'Пр 3 ведом'!N428</f>
        <v>0</v>
      </c>
      <c r="N733" s="56">
        <f>'Пр 3 ведом'!O428</f>
        <v>127.7</v>
      </c>
      <c r="O733" s="56">
        <f>'Пр 3 ведом'!P428</f>
        <v>127.7</v>
      </c>
      <c r="P733" s="338">
        <f t="shared" si="312"/>
        <v>1</v>
      </c>
    </row>
    <row r="734" spans="1:16" s="204" customFormat="1" ht="16.5" customHeight="1">
      <c r="A734" s="116" t="s">
        <v>114</v>
      </c>
      <c r="B734" s="313" t="s">
        <v>113</v>
      </c>
      <c r="C734" s="171" t="s">
        <v>14</v>
      </c>
      <c r="D734" s="171" t="s">
        <v>306</v>
      </c>
      <c r="E734" s="171" t="s">
        <v>47</v>
      </c>
      <c r="F734" s="56">
        <f t="shared" si="316"/>
        <v>127.7</v>
      </c>
      <c r="G734" s="56">
        <f t="shared" si="316"/>
        <v>0</v>
      </c>
      <c r="H734" s="56">
        <f t="shared" si="316"/>
        <v>127.7</v>
      </c>
      <c r="I734" s="56">
        <f t="shared" si="316"/>
        <v>0</v>
      </c>
      <c r="J734" s="56">
        <f t="shared" si="316"/>
        <v>127.7</v>
      </c>
      <c r="K734" s="56">
        <f t="shared" si="316"/>
        <v>0</v>
      </c>
      <c r="L734" s="56">
        <f>'Пр 3 ведом'!M429</f>
        <v>127.7</v>
      </c>
      <c r="M734" s="56">
        <f>'Пр 3 ведом'!N429</f>
        <v>0</v>
      </c>
      <c r="N734" s="56">
        <f>'Пр 3 ведом'!O429</f>
        <v>127.7</v>
      </c>
      <c r="O734" s="56">
        <f>'Пр 3 ведом'!P429</f>
        <v>127.7</v>
      </c>
      <c r="P734" s="338">
        <f t="shared" si="312"/>
        <v>1</v>
      </c>
    </row>
    <row r="735" spans="1:16" s="204" customFormat="1" ht="16.5" customHeight="1">
      <c r="A735" s="116" t="s">
        <v>105</v>
      </c>
      <c r="B735" s="313" t="s">
        <v>113</v>
      </c>
      <c r="C735" s="171" t="s">
        <v>14</v>
      </c>
      <c r="D735" s="171" t="s">
        <v>306</v>
      </c>
      <c r="E735" s="171" t="s">
        <v>48</v>
      </c>
      <c r="F735" s="56">
        <f t="shared" si="316"/>
        <v>127.7</v>
      </c>
      <c r="G735" s="56">
        <f t="shared" si="316"/>
        <v>0</v>
      </c>
      <c r="H735" s="56">
        <f t="shared" si="316"/>
        <v>127.7</v>
      </c>
      <c r="I735" s="56">
        <f t="shared" si="316"/>
        <v>0</v>
      </c>
      <c r="J735" s="56">
        <f t="shared" si="316"/>
        <v>127.7</v>
      </c>
      <c r="K735" s="56">
        <f t="shared" si="316"/>
        <v>0</v>
      </c>
      <c r="L735" s="56">
        <f>'Пр 3 ведом'!M430</f>
        <v>127.7</v>
      </c>
      <c r="M735" s="56">
        <f>'Пр 3 ведом'!N430</f>
        <v>0</v>
      </c>
      <c r="N735" s="56">
        <f>'Пр 3 ведом'!O430</f>
        <v>127.7</v>
      </c>
      <c r="O735" s="56">
        <f>'Пр 3 ведом'!P430</f>
        <v>127.7</v>
      </c>
      <c r="P735" s="338">
        <f t="shared" si="312"/>
        <v>1</v>
      </c>
    </row>
    <row r="736" spans="1:16" s="204" customFormat="1" ht="38.25" customHeight="1">
      <c r="A736" s="128" t="s">
        <v>577</v>
      </c>
      <c r="B736" s="313" t="s">
        <v>113</v>
      </c>
      <c r="C736" s="171" t="s">
        <v>14</v>
      </c>
      <c r="D736" s="171" t="s">
        <v>306</v>
      </c>
      <c r="E736" s="171" t="s">
        <v>57</v>
      </c>
      <c r="F736" s="56">
        <f>'Пр 3 ведом'!G431</f>
        <v>127.7</v>
      </c>
      <c r="G736" s="56">
        <f>'Пр 3 ведом'!H431</f>
        <v>0</v>
      </c>
      <c r="H736" s="56">
        <f>'Пр 3 ведом'!I431</f>
        <v>127.7</v>
      </c>
      <c r="I736" s="56">
        <f>'Пр 3 ведом'!J431</f>
        <v>0</v>
      </c>
      <c r="J736" s="56">
        <f>'Пр 3 ведом'!K431</f>
        <v>127.7</v>
      </c>
      <c r="K736" s="56">
        <f>'Пр 3 ведом'!L431</f>
        <v>0</v>
      </c>
      <c r="L736" s="56">
        <f>'Пр 3 ведом'!M431</f>
        <v>127.7</v>
      </c>
      <c r="M736" s="56">
        <f>'Пр 3 ведом'!N431</f>
        <v>0</v>
      </c>
      <c r="N736" s="56">
        <f>'Пр 3 ведом'!O431</f>
        <v>127.7</v>
      </c>
      <c r="O736" s="56">
        <f>'Пр 3 ведом'!P431</f>
        <v>127.7</v>
      </c>
      <c r="P736" s="338">
        <f t="shared" si="312"/>
        <v>1</v>
      </c>
    </row>
  </sheetData>
  <sheetProtection/>
  <autoFilter ref="B13:E736"/>
  <mergeCells count="11">
    <mergeCell ref="A6:F6"/>
    <mergeCell ref="A9:F9"/>
    <mergeCell ref="A7:F7"/>
    <mergeCell ref="A8:F8"/>
    <mergeCell ref="A10:E10"/>
    <mergeCell ref="A11:E11"/>
    <mergeCell ref="A1:E1"/>
    <mergeCell ref="A2:F2"/>
    <mergeCell ref="A3:F3"/>
    <mergeCell ref="A4:F4"/>
    <mergeCell ref="A5:F5"/>
  </mergeCells>
  <printOptions/>
  <pageMargins left="0.984251968503937" right="0.15748031496062992" top="0.4724409448818898" bottom="0.6692913385826772" header="0" footer="0"/>
  <pageSetup horizontalDpi="600" verticalDpi="600" orientation="portrait" paperSize="9" scale="83" r:id="rId1"/>
  <rowBreaks count="3" manualBreakCount="3">
    <brk id="594" max="15" man="1"/>
    <brk id="654" max="15" man="1"/>
    <brk id="69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29"/>
  <sheetViews>
    <sheetView view="pageBreakPreview" zoomScale="85" zoomScaleSheetLayoutView="85" zoomScalePageLayoutView="0" workbookViewId="0" topLeftCell="A13">
      <pane xSplit="6" ySplit="3" topLeftCell="G16" activePane="bottomRight" state="frozen"/>
      <selection pane="topLeft" activeCell="A13" sqref="A13"/>
      <selection pane="topRight" activeCell="G13" sqref="G13"/>
      <selection pane="bottomLeft" activeCell="A16" sqref="A16"/>
      <selection pane="bottomRight" activeCell="B3" sqref="B3:G3"/>
    </sheetView>
  </sheetViews>
  <sheetFormatPr defaultColWidth="9.140625" defaultRowHeight="12.75"/>
  <cols>
    <col min="1" max="1" width="57.140625" style="207" customWidth="1"/>
    <col min="2" max="2" width="4.7109375" style="340" customWidth="1"/>
    <col min="3" max="3" width="5.28125" style="297" customWidth="1"/>
    <col min="4" max="4" width="3.7109375" style="340" customWidth="1"/>
    <col min="5" max="5" width="13.57421875" style="297" customWidth="1"/>
    <col min="6" max="6" width="3.57421875" style="297" customWidth="1"/>
    <col min="7" max="7" width="8.421875" style="212" hidden="1" customWidth="1"/>
    <col min="8" max="8" width="7.00390625" style="297" hidden="1" customWidth="1"/>
    <col min="9" max="9" width="8.00390625" style="297" hidden="1" customWidth="1"/>
    <col min="10" max="10" width="7.140625" style="297" hidden="1" customWidth="1"/>
    <col min="11" max="11" width="12.421875" style="297" hidden="1" customWidth="1"/>
    <col min="12" max="13" width="9.140625" style="204" hidden="1" customWidth="1"/>
    <col min="14" max="14" width="0" style="204" hidden="1" customWidth="1"/>
    <col min="15" max="15" width="9.140625" style="204" customWidth="1"/>
    <col min="16" max="16" width="10.8515625" style="204" customWidth="1"/>
    <col min="17" max="17" width="9.140625" style="204" customWidth="1"/>
    <col min="18" max="16384" width="9.140625" style="41" customWidth="1"/>
  </cols>
  <sheetData>
    <row r="1" spans="1:7" ht="12.75">
      <c r="A1" s="201"/>
      <c r="B1" s="384" t="s">
        <v>534</v>
      </c>
      <c r="C1" s="384"/>
      <c r="D1" s="384"/>
      <c r="E1" s="384"/>
      <c r="F1" s="384"/>
      <c r="G1" s="384"/>
    </row>
    <row r="2" spans="1:7" ht="12.75">
      <c r="A2" s="201"/>
      <c r="B2" s="212" t="s">
        <v>752</v>
      </c>
      <c r="C2" s="212"/>
      <c r="D2" s="212"/>
      <c r="E2" s="212"/>
      <c r="F2" s="212"/>
      <c r="G2" s="212" t="s">
        <v>749</v>
      </c>
    </row>
    <row r="3" spans="1:7" ht="12.75">
      <c r="A3" s="201"/>
      <c r="B3" s="384" t="s">
        <v>62</v>
      </c>
      <c r="C3" s="384"/>
      <c r="D3" s="384"/>
      <c r="E3" s="384"/>
      <c r="F3" s="384"/>
      <c r="G3" s="384"/>
    </row>
    <row r="4" spans="1:7" ht="12.75">
      <c r="A4" s="201"/>
      <c r="B4" s="384" t="s">
        <v>51</v>
      </c>
      <c r="C4" s="384"/>
      <c r="D4" s="384"/>
      <c r="E4" s="384"/>
      <c r="F4" s="384"/>
      <c r="G4" s="384"/>
    </row>
    <row r="5" spans="1:7" ht="12.75">
      <c r="A5" s="201"/>
      <c r="B5" s="384" t="s">
        <v>747</v>
      </c>
      <c r="C5" s="384"/>
      <c r="D5" s="384"/>
      <c r="E5" s="384"/>
      <c r="F5" s="384"/>
      <c r="G5" s="384"/>
    </row>
    <row r="6" spans="1:7" ht="12.75">
      <c r="A6" s="201"/>
      <c r="B6" s="384" t="s">
        <v>652</v>
      </c>
      <c r="C6" s="384"/>
      <c r="D6" s="384"/>
      <c r="E6" s="384"/>
      <c r="F6" s="384"/>
      <c r="G6" s="384"/>
    </row>
    <row r="7" spans="1:8" ht="12.75">
      <c r="A7" s="201"/>
      <c r="B7" s="339" t="s">
        <v>51</v>
      </c>
      <c r="G7" s="341"/>
      <c r="H7" s="342"/>
    </row>
    <row r="8" spans="1:8" ht="12.75">
      <c r="A8" s="201"/>
      <c r="B8" s="339"/>
      <c r="G8" s="341"/>
      <c r="H8" s="342"/>
    </row>
    <row r="9" spans="1:7" ht="12.75">
      <c r="A9" s="201"/>
      <c r="B9" s="384" t="s">
        <v>641</v>
      </c>
      <c r="C9" s="384"/>
      <c r="D9" s="384"/>
      <c r="E9" s="384"/>
      <c r="F9" s="384"/>
      <c r="G9" s="384"/>
    </row>
    <row r="10" spans="1:8" ht="12.75">
      <c r="A10" s="201"/>
      <c r="C10" s="343"/>
      <c r="D10" s="344"/>
      <c r="E10" s="343"/>
      <c r="F10" s="343"/>
      <c r="G10" s="345"/>
      <c r="H10" s="342"/>
    </row>
    <row r="11" spans="1:8" ht="12.75">
      <c r="A11" s="201"/>
      <c r="C11" s="343"/>
      <c r="D11" s="344"/>
      <c r="E11" s="343"/>
      <c r="F11" s="343"/>
      <c r="G11" s="345"/>
      <c r="H11" s="342"/>
    </row>
    <row r="12" spans="1:8" ht="12.75">
      <c r="A12" s="382" t="s">
        <v>535</v>
      </c>
      <c r="B12" s="382"/>
      <c r="C12" s="382"/>
      <c r="D12" s="382"/>
      <c r="E12" s="382"/>
      <c r="F12" s="382"/>
      <c r="G12" s="383"/>
      <c r="H12" s="346"/>
    </row>
    <row r="13" spans="1:8" ht="22.5">
      <c r="A13" s="99"/>
      <c r="G13" s="347" t="s">
        <v>1</v>
      </c>
      <c r="H13" s="342"/>
    </row>
    <row r="14" spans="1:17" ht="36.75" customHeight="1">
      <c r="A14" s="149" t="s">
        <v>176</v>
      </c>
      <c r="B14" s="348" t="s">
        <v>2</v>
      </c>
      <c r="C14" s="302" t="s">
        <v>3</v>
      </c>
      <c r="D14" s="301" t="s">
        <v>4</v>
      </c>
      <c r="E14" s="302" t="s">
        <v>5</v>
      </c>
      <c r="F14" s="302" t="s">
        <v>6</v>
      </c>
      <c r="G14" s="349" t="s">
        <v>211</v>
      </c>
      <c r="H14" s="303" t="s">
        <v>585</v>
      </c>
      <c r="I14" s="349" t="s">
        <v>211</v>
      </c>
      <c r="J14" s="205" t="s">
        <v>585</v>
      </c>
      <c r="K14" s="349" t="s">
        <v>211</v>
      </c>
      <c r="L14" s="205" t="s">
        <v>585</v>
      </c>
      <c r="M14" s="293" t="s">
        <v>211</v>
      </c>
      <c r="N14" s="205" t="s">
        <v>585</v>
      </c>
      <c r="O14" s="293" t="s">
        <v>631</v>
      </c>
      <c r="P14" s="293" t="s">
        <v>632</v>
      </c>
      <c r="Q14" s="293" t="s">
        <v>633</v>
      </c>
    </row>
    <row r="15" spans="1:19" s="44" customFormat="1" ht="18.75" customHeight="1">
      <c r="A15" s="68" t="s">
        <v>7</v>
      </c>
      <c r="B15" s="125"/>
      <c r="C15" s="307"/>
      <c r="D15" s="306"/>
      <c r="E15" s="307"/>
      <c r="F15" s="307"/>
      <c r="G15" s="136">
        <f>G16+G111+G207+G320+G376+G432+G761+G785</f>
        <v>442991.39999999997</v>
      </c>
      <c r="H15" s="136">
        <f>H16+H111+H207+H320+H376+H432+H761+H785</f>
        <v>5321.700000000001</v>
      </c>
      <c r="I15" s="136">
        <f>I16+I111+I207+I320+I376+I432+I761+I785</f>
        <v>448313.1</v>
      </c>
      <c r="J15" s="136">
        <f>J16+J111+J207+J320+J376+J432+J761+J785</f>
        <v>6228.5</v>
      </c>
      <c r="K15" s="119">
        <f aca="true" t="shared" si="0" ref="K15:K28">I15+J15</f>
        <v>454541.6</v>
      </c>
      <c r="L15" s="136">
        <f>L16+L111+L207+L320+L376+L432+L761+L785</f>
        <v>2985.3999999999996</v>
      </c>
      <c r="M15" s="119">
        <f>K15+L15</f>
        <v>457527</v>
      </c>
      <c r="N15" s="136">
        <f>N16+N111+N207+N320+N376+N432+N761+N785</f>
        <v>13260.299999999997</v>
      </c>
      <c r="O15" s="119">
        <f>M15+N15</f>
        <v>470787.3</v>
      </c>
      <c r="P15" s="119">
        <f>P16+P111+P207+P320+P376+P432+P761+P785</f>
        <v>464535.39999999997</v>
      </c>
      <c r="Q15" s="350">
        <f aca="true" t="shared" si="1" ref="Q15:Q78">P15/O15*100%</f>
        <v>0.98672032996642</v>
      </c>
      <c r="R15" s="44">
        <v>464535.4</v>
      </c>
      <c r="S15" s="65">
        <f>R15-P15</f>
        <v>0</v>
      </c>
    </row>
    <row r="16" spans="1:19" s="44" customFormat="1" ht="18.75" customHeight="1">
      <c r="A16" s="69" t="s">
        <v>206</v>
      </c>
      <c r="B16" s="351" t="s">
        <v>205</v>
      </c>
      <c r="C16" s="183"/>
      <c r="D16" s="181"/>
      <c r="E16" s="183"/>
      <c r="F16" s="183"/>
      <c r="G16" s="136">
        <f>G18+G69</f>
        <v>25845.7</v>
      </c>
      <c r="H16" s="136">
        <f>H18+H69</f>
        <v>70.00000000000001</v>
      </c>
      <c r="I16" s="136">
        <f>I18+I69</f>
        <v>25915.7</v>
      </c>
      <c r="J16" s="136">
        <f>J18+J69</f>
        <v>400</v>
      </c>
      <c r="K16" s="56">
        <f>I16+J16</f>
        <v>26315.7</v>
      </c>
      <c r="L16" s="136">
        <f>L18+L69+L105</f>
        <v>197.8</v>
      </c>
      <c r="M16" s="175">
        <f>K16+L16</f>
        <v>26513.5</v>
      </c>
      <c r="N16" s="175">
        <f>N18+N69+N105</f>
        <v>1473.0000000000002</v>
      </c>
      <c r="O16" s="175">
        <f>M16+N16</f>
        <v>27986.5</v>
      </c>
      <c r="P16" s="175">
        <f>P17</f>
        <v>27409.6</v>
      </c>
      <c r="Q16" s="350">
        <f t="shared" si="1"/>
        <v>0.9793864899147803</v>
      </c>
      <c r="R16" s="44">
        <v>27409.6</v>
      </c>
      <c r="S16" s="65">
        <f>R16-P16</f>
        <v>0</v>
      </c>
    </row>
    <row r="17" spans="1:17" s="44" customFormat="1" ht="12.75" customHeight="1">
      <c r="A17" s="179" t="s">
        <v>582</v>
      </c>
      <c r="B17" s="351" t="s">
        <v>205</v>
      </c>
      <c r="C17" s="318" t="s">
        <v>19</v>
      </c>
      <c r="D17" s="181"/>
      <c r="E17" s="183"/>
      <c r="F17" s="183"/>
      <c r="G17" s="136">
        <f>G18+G69</f>
        <v>25845.7</v>
      </c>
      <c r="H17" s="136">
        <f>H18+H69</f>
        <v>70.00000000000001</v>
      </c>
      <c r="I17" s="136">
        <f>I18+I69</f>
        <v>25915.7</v>
      </c>
      <c r="J17" s="136">
        <f>J18+J69</f>
        <v>400</v>
      </c>
      <c r="K17" s="56">
        <f t="shared" si="0"/>
        <v>26315.7</v>
      </c>
      <c r="L17" s="136">
        <f>L18+L69</f>
        <v>25</v>
      </c>
      <c r="M17" s="175">
        <f aca="true" t="shared" si="2" ref="M17:M28">K17+L17</f>
        <v>26340.7</v>
      </c>
      <c r="N17" s="175">
        <f>N18+N69</f>
        <v>1645.8000000000002</v>
      </c>
      <c r="O17" s="175">
        <f>M17+N17</f>
        <v>27986.5</v>
      </c>
      <c r="P17" s="175">
        <f>P18+P69</f>
        <v>27409.6</v>
      </c>
      <c r="Q17" s="350">
        <f t="shared" si="1"/>
        <v>0.9793864899147803</v>
      </c>
    </row>
    <row r="18" spans="1:19" ht="12.75" customHeight="1">
      <c r="A18" s="40" t="s">
        <v>43</v>
      </c>
      <c r="B18" s="351" t="s">
        <v>205</v>
      </c>
      <c r="C18" s="318" t="s">
        <v>19</v>
      </c>
      <c r="D18" s="318" t="s">
        <v>12</v>
      </c>
      <c r="E18" s="299"/>
      <c r="F18" s="299"/>
      <c r="G18" s="119">
        <f>G19</f>
        <v>17878.8</v>
      </c>
      <c r="H18" s="119">
        <f>H19</f>
        <v>0</v>
      </c>
      <c r="I18" s="119">
        <f>I19</f>
        <v>17878.8</v>
      </c>
      <c r="J18" s="119">
        <f>J19</f>
        <v>400</v>
      </c>
      <c r="K18" s="56">
        <f>I18+J18</f>
        <v>18278.8</v>
      </c>
      <c r="L18" s="119">
        <f>L19</f>
        <v>25</v>
      </c>
      <c r="M18" s="175">
        <f t="shared" si="2"/>
        <v>18303.8</v>
      </c>
      <c r="N18" s="175">
        <f>N19</f>
        <v>834.1</v>
      </c>
      <c r="O18" s="175">
        <f>M18+N18</f>
        <v>19137.899999999998</v>
      </c>
      <c r="P18" s="175">
        <f>P19+P61</f>
        <v>18668.6</v>
      </c>
      <c r="Q18" s="350">
        <f t="shared" si="1"/>
        <v>0.9754779782525774</v>
      </c>
      <c r="R18" s="41">
        <v>18668.7</v>
      </c>
      <c r="S18" s="45">
        <f>R18-P18</f>
        <v>0.10000000000218279</v>
      </c>
    </row>
    <row r="19" spans="1:19" ht="12" customHeight="1">
      <c r="A19" s="43" t="s">
        <v>276</v>
      </c>
      <c r="B19" s="352" t="s">
        <v>205</v>
      </c>
      <c r="C19" s="319" t="s">
        <v>19</v>
      </c>
      <c r="D19" s="319" t="s">
        <v>12</v>
      </c>
      <c r="E19" s="171" t="s">
        <v>242</v>
      </c>
      <c r="F19" s="299"/>
      <c r="G19" s="56">
        <f>G20+G37+G51</f>
        <v>17878.8</v>
      </c>
      <c r="H19" s="56">
        <f>H20+H37+H51</f>
        <v>0</v>
      </c>
      <c r="I19" s="56">
        <f>I20+I37+I51</f>
        <v>17878.8</v>
      </c>
      <c r="J19" s="56">
        <f>J20+J37+J51</f>
        <v>400</v>
      </c>
      <c r="K19" s="56">
        <f>I19+J19</f>
        <v>18278.8</v>
      </c>
      <c r="L19" s="56">
        <f>L20+L37+L51</f>
        <v>25</v>
      </c>
      <c r="M19" s="170">
        <f t="shared" si="2"/>
        <v>18303.8</v>
      </c>
      <c r="N19" s="170">
        <f>N20+N37+N51+N61</f>
        <v>834.1</v>
      </c>
      <c r="O19" s="170">
        <f>M19+N19</f>
        <v>19137.899999999998</v>
      </c>
      <c r="P19" s="170">
        <f>P20+P37+P51</f>
        <v>18549</v>
      </c>
      <c r="Q19" s="350">
        <f t="shared" si="1"/>
        <v>0.9692285987490792</v>
      </c>
      <c r="R19" s="41">
        <v>18549.1</v>
      </c>
      <c r="S19" s="45">
        <f>R19-P19</f>
        <v>0.09999999999854481</v>
      </c>
    </row>
    <row r="20" spans="1:17" ht="12.75" customHeight="1">
      <c r="A20" s="43" t="s">
        <v>277</v>
      </c>
      <c r="B20" s="352" t="s">
        <v>205</v>
      </c>
      <c r="C20" s="319" t="s">
        <v>19</v>
      </c>
      <c r="D20" s="319" t="s">
        <v>12</v>
      </c>
      <c r="E20" s="171" t="s">
        <v>243</v>
      </c>
      <c r="F20" s="299"/>
      <c r="G20" s="56">
        <f>G21+G29</f>
        <v>6613.8</v>
      </c>
      <c r="H20" s="56">
        <f>H21+H29</f>
        <v>0</v>
      </c>
      <c r="I20" s="56">
        <f>I21+I29+I25</f>
        <v>6613.8</v>
      </c>
      <c r="J20" s="56">
        <f>J21+J29+J25</f>
        <v>50</v>
      </c>
      <c r="K20" s="56">
        <f>I20+J20</f>
        <v>6663.8</v>
      </c>
      <c r="L20" s="56">
        <f>L21+L29+L25+L33</f>
        <v>25</v>
      </c>
      <c r="M20" s="170">
        <f>M21+M29+M25+M33</f>
        <v>6688.8</v>
      </c>
      <c r="N20" s="170">
        <f>N21+N29+N25+N33</f>
        <v>323.6</v>
      </c>
      <c r="O20" s="170">
        <f>O21+O29+O25+O33</f>
        <v>7012.400000000001</v>
      </c>
      <c r="P20" s="170">
        <f>P21+P29+P33</f>
        <v>6959.3</v>
      </c>
      <c r="Q20" s="350">
        <f t="shared" si="1"/>
        <v>0.9924276995037362</v>
      </c>
    </row>
    <row r="21" spans="1:17" ht="12.75" customHeight="1">
      <c r="A21" s="43" t="s">
        <v>238</v>
      </c>
      <c r="B21" s="352" t="s">
        <v>205</v>
      </c>
      <c r="C21" s="319" t="s">
        <v>19</v>
      </c>
      <c r="D21" s="319" t="s">
        <v>12</v>
      </c>
      <c r="E21" s="171" t="s">
        <v>244</v>
      </c>
      <c r="F21" s="171"/>
      <c r="G21" s="56">
        <f>G22</f>
        <v>6606.8</v>
      </c>
      <c r="H21" s="56">
        <f aca="true" t="shared" si="3" ref="H21:N23">H22</f>
        <v>0</v>
      </c>
      <c r="I21" s="56">
        <f t="shared" si="3"/>
        <v>6606.8</v>
      </c>
      <c r="J21" s="56">
        <f t="shared" si="3"/>
        <v>0</v>
      </c>
      <c r="K21" s="56">
        <f>I21+J21</f>
        <v>6606.8</v>
      </c>
      <c r="L21" s="56">
        <f t="shared" si="3"/>
        <v>0</v>
      </c>
      <c r="M21" s="170">
        <f t="shared" si="2"/>
        <v>6606.8</v>
      </c>
      <c r="N21" s="170">
        <f t="shared" si="3"/>
        <v>323.6</v>
      </c>
      <c r="O21" s="170">
        <f aca="true" t="shared" si="4" ref="O21:O28">M21+N21</f>
        <v>6930.400000000001</v>
      </c>
      <c r="P21" s="170">
        <f>P22+P27</f>
        <v>6927.3</v>
      </c>
      <c r="Q21" s="350">
        <f t="shared" si="1"/>
        <v>0.9995526953711185</v>
      </c>
    </row>
    <row r="22" spans="1:17" ht="22.5" customHeight="1">
      <c r="A22" s="43" t="s">
        <v>117</v>
      </c>
      <c r="B22" s="352" t="s">
        <v>205</v>
      </c>
      <c r="C22" s="171" t="s">
        <v>19</v>
      </c>
      <c r="D22" s="319" t="s">
        <v>12</v>
      </c>
      <c r="E22" s="171" t="s">
        <v>246</v>
      </c>
      <c r="F22" s="171" t="s">
        <v>118</v>
      </c>
      <c r="G22" s="56">
        <f>G23</f>
        <v>6606.8</v>
      </c>
      <c r="H22" s="56">
        <f t="shared" si="3"/>
        <v>0</v>
      </c>
      <c r="I22" s="56">
        <f t="shared" si="3"/>
        <v>6606.8</v>
      </c>
      <c r="J22" s="56">
        <f t="shared" si="3"/>
        <v>0</v>
      </c>
      <c r="K22" s="56">
        <f t="shared" si="0"/>
        <v>6606.8</v>
      </c>
      <c r="L22" s="56">
        <f t="shared" si="3"/>
        <v>0</v>
      </c>
      <c r="M22" s="170">
        <f t="shared" si="2"/>
        <v>6606.8</v>
      </c>
      <c r="N22" s="170">
        <f t="shared" si="3"/>
        <v>323.6</v>
      </c>
      <c r="O22" s="170">
        <f t="shared" si="4"/>
        <v>6930.400000000001</v>
      </c>
      <c r="P22" s="170">
        <f>P23</f>
        <v>6877.3</v>
      </c>
      <c r="Q22" s="350">
        <f t="shared" si="1"/>
        <v>0.992338104582708</v>
      </c>
    </row>
    <row r="23" spans="1:20" ht="12.75" customHeight="1">
      <c r="A23" s="43" t="s">
        <v>119</v>
      </c>
      <c r="B23" s="352" t="s">
        <v>205</v>
      </c>
      <c r="C23" s="171" t="s">
        <v>19</v>
      </c>
      <c r="D23" s="319" t="s">
        <v>12</v>
      </c>
      <c r="E23" s="171" t="s">
        <v>246</v>
      </c>
      <c r="F23" s="171" t="s">
        <v>120</v>
      </c>
      <c r="G23" s="56">
        <f>G24</f>
        <v>6606.8</v>
      </c>
      <c r="H23" s="56">
        <f t="shared" si="3"/>
        <v>0</v>
      </c>
      <c r="I23" s="56">
        <f t="shared" si="3"/>
        <v>6606.8</v>
      </c>
      <c r="J23" s="56">
        <f t="shared" si="3"/>
        <v>0</v>
      </c>
      <c r="K23" s="56">
        <f t="shared" si="0"/>
        <v>6606.8</v>
      </c>
      <c r="L23" s="56">
        <f t="shared" si="3"/>
        <v>0</v>
      </c>
      <c r="M23" s="170">
        <f t="shared" si="2"/>
        <v>6606.8</v>
      </c>
      <c r="N23" s="170">
        <f t="shared" si="3"/>
        <v>323.6</v>
      </c>
      <c r="O23" s="170">
        <f t="shared" si="4"/>
        <v>6930.400000000001</v>
      </c>
      <c r="P23" s="170">
        <f>P24</f>
        <v>6877.3</v>
      </c>
      <c r="Q23" s="350">
        <f t="shared" si="1"/>
        <v>0.992338104582708</v>
      </c>
      <c r="T23" s="45"/>
    </row>
    <row r="24" spans="1:17" ht="33.75" customHeight="1">
      <c r="A24" s="43" t="s">
        <v>121</v>
      </c>
      <c r="B24" s="352" t="s">
        <v>205</v>
      </c>
      <c r="C24" s="171" t="s">
        <v>19</v>
      </c>
      <c r="D24" s="319" t="s">
        <v>12</v>
      </c>
      <c r="E24" s="171" t="s">
        <v>246</v>
      </c>
      <c r="F24" s="171" t="s">
        <v>122</v>
      </c>
      <c r="G24" s="56">
        <f>6480.8-24+150</f>
        <v>6606.8</v>
      </c>
      <c r="H24" s="56">
        <v>0</v>
      </c>
      <c r="I24" s="120">
        <f>G24+H24</f>
        <v>6606.8</v>
      </c>
      <c r="J24" s="120">
        <v>0</v>
      </c>
      <c r="K24" s="56">
        <f t="shared" si="0"/>
        <v>6606.8</v>
      </c>
      <c r="L24" s="120">
        <v>0</v>
      </c>
      <c r="M24" s="170">
        <f t="shared" si="2"/>
        <v>6606.8</v>
      </c>
      <c r="N24" s="176">
        <v>323.6</v>
      </c>
      <c r="O24" s="170">
        <f t="shared" si="4"/>
        <v>6930.400000000001</v>
      </c>
      <c r="P24" s="170">
        <v>6877.3</v>
      </c>
      <c r="Q24" s="350">
        <f t="shared" si="1"/>
        <v>0.992338104582708</v>
      </c>
    </row>
    <row r="25" spans="1:17" ht="45" customHeight="1">
      <c r="A25" s="58" t="s">
        <v>610</v>
      </c>
      <c r="B25" s="352" t="s">
        <v>205</v>
      </c>
      <c r="C25" s="171" t="s">
        <v>19</v>
      </c>
      <c r="D25" s="319" t="s">
        <v>12</v>
      </c>
      <c r="E25" s="171" t="s">
        <v>601</v>
      </c>
      <c r="F25" s="171"/>
      <c r="G25" s="56"/>
      <c r="H25" s="56"/>
      <c r="I25" s="120">
        <f>I26</f>
        <v>0</v>
      </c>
      <c r="J25" s="120">
        <f>J26</f>
        <v>50</v>
      </c>
      <c r="K25" s="56">
        <f t="shared" si="0"/>
        <v>50</v>
      </c>
      <c r="L25" s="120">
        <f>L26</f>
        <v>0</v>
      </c>
      <c r="M25" s="170">
        <f t="shared" si="2"/>
        <v>50</v>
      </c>
      <c r="N25" s="176">
        <f>N26</f>
        <v>0</v>
      </c>
      <c r="O25" s="170">
        <f t="shared" si="4"/>
        <v>50</v>
      </c>
      <c r="P25" s="170">
        <f>P26</f>
        <v>50</v>
      </c>
      <c r="Q25" s="350">
        <f t="shared" si="1"/>
        <v>1</v>
      </c>
    </row>
    <row r="26" spans="1:17" ht="22.5" customHeight="1">
      <c r="A26" s="43" t="s">
        <v>117</v>
      </c>
      <c r="B26" s="352" t="s">
        <v>205</v>
      </c>
      <c r="C26" s="171" t="s">
        <v>19</v>
      </c>
      <c r="D26" s="319" t="s">
        <v>12</v>
      </c>
      <c r="E26" s="171" t="s">
        <v>601</v>
      </c>
      <c r="F26" s="171" t="s">
        <v>118</v>
      </c>
      <c r="G26" s="56">
        <f aca="true" t="shared" si="5" ref="G26:N27">G27</f>
        <v>7</v>
      </c>
      <c r="H26" s="56">
        <f t="shared" si="5"/>
        <v>0</v>
      </c>
      <c r="I26" s="56">
        <f t="shared" si="5"/>
        <v>0</v>
      </c>
      <c r="J26" s="56">
        <f t="shared" si="5"/>
        <v>50</v>
      </c>
      <c r="K26" s="56">
        <f t="shared" si="0"/>
        <v>50</v>
      </c>
      <c r="L26" s="56">
        <f t="shared" si="5"/>
        <v>0</v>
      </c>
      <c r="M26" s="170">
        <f t="shared" si="2"/>
        <v>50</v>
      </c>
      <c r="N26" s="170">
        <f t="shared" si="5"/>
        <v>0</v>
      </c>
      <c r="O26" s="170">
        <f t="shared" si="4"/>
        <v>50</v>
      </c>
      <c r="P26" s="170">
        <f>P27</f>
        <v>50</v>
      </c>
      <c r="Q26" s="350">
        <f t="shared" si="1"/>
        <v>1</v>
      </c>
    </row>
    <row r="27" spans="1:17" ht="12.75" customHeight="1">
      <c r="A27" s="43" t="s">
        <v>119</v>
      </c>
      <c r="B27" s="352" t="s">
        <v>205</v>
      </c>
      <c r="C27" s="171" t="s">
        <v>19</v>
      </c>
      <c r="D27" s="319" t="s">
        <v>12</v>
      </c>
      <c r="E27" s="171" t="s">
        <v>601</v>
      </c>
      <c r="F27" s="171" t="s">
        <v>120</v>
      </c>
      <c r="G27" s="56">
        <f t="shared" si="5"/>
        <v>7</v>
      </c>
      <c r="H27" s="56">
        <f t="shared" si="5"/>
        <v>0</v>
      </c>
      <c r="I27" s="56">
        <f t="shared" si="5"/>
        <v>0</v>
      </c>
      <c r="J27" s="56">
        <f t="shared" si="5"/>
        <v>50</v>
      </c>
      <c r="K27" s="56">
        <f t="shared" si="0"/>
        <v>50</v>
      </c>
      <c r="L27" s="56">
        <f t="shared" si="5"/>
        <v>0</v>
      </c>
      <c r="M27" s="170">
        <f t="shared" si="2"/>
        <v>50</v>
      </c>
      <c r="N27" s="170">
        <f t="shared" si="5"/>
        <v>0</v>
      </c>
      <c r="O27" s="170">
        <f t="shared" si="4"/>
        <v>50</v>
      </c>
      <c r="P27" s="170">
        <f>P28</f>
        <v>50</v>
      </c>
      <c r="Q27" s="350">
        <f t="shared" si="1"/>
        <v>1</v>
      </c>
    </row>
    <row r="28" spans="1:17" ht="33.75" customHeight="1">
      <c r="A28" s="43" t="s">
        <v>121</v>
      </c>
      <c r="B28" s="352" t="s">
        <v>205</v>
      </c>
      <c r="C28" s="171" t="s">
        <v>19</v>
      </c>
      <c r="D28" s="319" t="s">
        <v>12</v>
      </c>
      <c r="E28" s="171" t="s">
        <v>601</v>
      </c>
      <c r="F28" s="171" t="s">
        <v>122</v>
      </c>
      <c r="G28" s="56">
        <v>7</v>
      </c>
      <c r="H28" s="56">
        <v>0</v>
      </c>
      <c r="I28" s="120">
        <v>0</v>
      </c>
      <c r="J28" s="307">
        <v>50</v>
      </c>
      <c r="K28" s="56">
        <f t="shared" si="0"/>
        <v>50</v>
      </c>
      <c r="L28" s="307">
        <v>0</v>
      </c>
      <c r="M28" s="170">
        <f t="shared" si="2"/>
        <v>50</v>
      </c>
      <c r="N28" s="183">
        <v>0</v>
      </c>
      <c r="O28" s="170">
        <f t="shared" si="4"/>
        <v>50</v>
      </c>
      <c r="P28" s="170">
        <v>50</v>
      </c>
      <c r="Q28" s="350">
        <f t="shared" si="1"/>
        <v>1</v>
      </c>
    </row>
    <row r="29" spans="1:17" ht="12.75" customHeight="1">
      <c r="A29" s="43" t="s">
        <v>34</v>
      </c>
      <c r="B29" s="352" t="s">
        <v>205</v>
      </c>
      <c r="C29" s="319" t="s">
        <v>19</v>
      </c>
      <c r="D29" s="319" t="s">
        <v>12</v>
      </c>
      <c r="E29" s="171" t="s">
        <v>245</v>
      </c>
      <c r="F29" s="299"/>
      <c r="G29" s="56">
        <f aca="true" t="shared" si="6" ref="G29:O31">G30</f>
        <v>7</v>
      </c>
      <c r="H29" s="56">
        <f t="shared" si="6"/>
        <v>0</v>
      </c>
      <c r="I29" s="56">
        <f t="shared" si="6"/>
        <v>7</v>
      </c>
      <c r="J29" s="56">
        <f t="shared" si="6"/>
        <v>0</v>
      </c>
      <c r="K29" s="56">
        <f t="shared" si="6"/>
        <v>7</v>
      </c>
      <c r="L29" s="56">
        <f t="shared" si="6"/>
        <v>-1</v>
      </c>
      <c r="M29" s="170">
        <f t="shared" si="6"/>
        <v>6</v>
      </c>
      <c r="N29" s="170">
        <f t="shared" si="6"/>
        <v>0</v>
      </c>
      <c r="O29" s="170">
        <f t="shared" si="6"/>
        <v>6</v>
      </c>
      <c r="P29" s="170">
        <f>P30</f>
        <v>6</v>
      </c>
      <c r="Q29" s="350">
        <f t="shared" si="1"/>
        <v>1</v>
      </c>
    </row>
    <row r="30" spans="1:17" ht="22.5" customHeight="1">
      <c r="A30" s="43" t="s">
        <v>117</v>
      </c>
      <c r="B30" s="352" t="s">
        <v>205</v>
      </c>
      <c r="C30" s="171" t="s">
        <v>19</v>
      </c>
      <c r="D30" s="319" t="s">
        <v>12</v>
      </c>
      <c r="E30" s="171" t="s">
        <v>245</v>
      </c>
      <c r="F30" s="171" t="s">
        <v>118</v>
      </c>
      <c r="G30" s="56">
        <f t="shared" si="6"/>
        <v>7</v>
      </c>
      <c r="H30" s="56">
        <f t="shared" si="6"/>
        <v>0</v>
      </c>
      <c r="I30" s="56">
        <f t="shared" si="6"/>
        <v>7</v>
      </c>
      <c r="J30" s="56">
        <f t="shared" si="6"/>
        <v>0</v>
      </c>
      <c r="K30" s="56">
        <f t="shared" si="6"/>
        <v>7</v>
      </c>
      <c r="L30" s="56">
        <f t="shared" si="6"/>
        <v>-1</v>
      </c>
      <c r="M30" s="170">
        <f t="shared" si="6"/>
        <v>6</v>
      </c>
      <c r="N30" s="170">
        <f t="shared" si="6"/>
        <v>0</v>
      </c>
      <c r="O30" s="170">
        <f t="shared" si="6"/>
        <v>6</v>
      </c>
      <c r="P30" s="170">
        <f>P31</f>
        <v>6</v>
      </c>
      <c r="Q30" s="350">
        <f t="shared" si="1"/>
        <v>1</v>
      </c>
    </row>
    <row r="31" spans="1:17" ht="12.75" customHeight="1">
      <c r="A31" s="43" t="s">
        <v>119</v>
      </c>
      <c r="B31" s="352" t="s">
        <v>205</v>
      </c>
      <c r="C31" s="171" t="s">
        <v>19</v>
      </c>
      <c r="D31" s="319" t="s">
        <v>12</v>
      </c>
      <c r="E31" s="171" t="s">
        <v>245</v>
      </c>
      <c r="F31" s="171" t="s">
        <v>120</v>
      </c>
      <c r="G31" s="56">
        <f t="shared" si="6"/>
        <v>7</v>
      </c>
      <c r="H31" s="56">
        <f t="shared" si="6"/>
        <v>0</v>
      </c>
      <c r="I31" s="56">
        <f t="shared" si="6"/>
        <v>7</v>
      </c>
      <c r="J31" s="56">
        <f t="shared" si="6"/>
        <v>0</v>
      </c>
      <c r="K31" s="56">
        <f t="shared" si="6"/>
        <v>7</v>
      </c>
      <c r="L31" s="56">
        <f t="shared" si="6"/>
        <v>-1</v>
      </c>
      <c r="M31" s="170">
        <f t="shared" si="6"/>
        <v>6</v>
      </c>
      <c r="N31" s="170">
        <f t="shared" si="6"/>
        <v>0</v>
      </c>
      <c r="O31" s="170">
        <f t="shared" si="6"/>
        <v>6</v>
      </c>
      <c r="P31" s="170">
        <f>P32</f>
        <v>6</v>
      </c>
      <c r="Q31" s="350">
        <f t="shared" si="1"/>
        <v>1</v>
      </c>
    </row>
    <row r="32" spans="1:17" ht="33.75" customHeight="1">
      <c r="A32" s="43" t="s">
        <v>121</v>
      </c>
      <c r="B32" s="352" t="s">
        <v>205</v>
      </c>
      <c r="C32" s="171" t="s">
        <v>19</v>
      </c>
      <c r="D32" s="319" t="s">
        <v>12</v>
      </c>
      <c r="E32" s="171" t="s">
        <v>245</v>
      </c>
      <c r="F32" s="171" t="s">
        <v>122</v>
      </c>
      <c r="G32" s="56">
        <v>7</v>
      </c>
      <c r="H32" s="56">
        <v>0</v>
      </c>
      <c r="I32" s="120">
        <f>G32+H32</f>
        <v>7</v>
      </c>
      <c r="J32" s="120">
        <v>0</v>
      </c>
      <c r="K32" s="56">
        <f>I32+J32</f>
        <v>7</v>
      </c>
      <c r="L32" s="120">
        <v>-1</v>
      </c>
      <c r="M32" s="170">
        <f>K32+L32</f>
        <v>6</v>
      </c>
      <c r="N32" s="176"/>
      <c r="O32" s="170">
        <f>M32+N32</f>
        <v>6</v>
      </c>
      <c r="P32" s="170">
        <v>6</v>
      </c>
      <c r="Q32" s="350">
        <f t="shared" si="1"/>
        <v>1</v>
      </c>
    </row>
    <row r="33" spans="1:17" ht="33.75" customHeight="1">
      <c r="A33" s="43" t="s">
        <v>627</v>
      </c>
      <c r="B33" s="352" t="s">
        <v>205</v>
      </c>
      <c r="C33" s="171" t="s">
        <v>19</v>
      </c>
      <c r="D33" s="319" t="s">
        <v>12</v>
      </c>
      <c r="E33" s="171" t="s">
        <v>626</v>
      </c>
      <c r="F33" s="171"/>
      <c r="G33" s="56"/>
      <c r="H33" s="56"/>
      <c r="I33" s="120"/>
      <c r="J33" s="120"/>
      <c r="K33" s="56">
        <f>K34</f>
        <v>0</v>
      </c>
      <c r="L33" s="56">
        <f aca="true" t="shared" si="7" ref="L33:O35">L34</f>
        <v>26</v>
      </c>
      <c r="M33" s="170">
        <f t="shared" si="7"/>
        <v>26</v>
      </c>
      <c r="N33" s="170">
        <f t="shared" si="7"/>
        <v>0</v>
      </c>
      <c r="O33" s="170">
        <f t="shared" si="7"/>
        <v>26</v>
      </c>
      <c r="P33" s="170">
        <f>P34</f>
        <v>26</v>
      </c>
      <c r="Q33" s="350">
        <f t="shared" si="1"/>
        <v>1</v>
      </c>
    </row>
    <row r="34" spans="1:17" ht="22.5" customHeight="1">
      <c r="A34" s="43" t="s">
        <v>117</v>
      </c>
      <c r="B34" s="352" t="s">
        <v>205</v>
      </c>
      <c r="C34" s="171" t="s">
        <v>19</v>
      </c>
      <c r="D34" s="319" t="s">
        <v>12</v>
      </c>
      <c r="E34" s="171" t="s">
        <v>626</v>
      </c>
      <c r="F34" s="171" t="s">
        <v>118</v>
      </c>
      <c r="G34" s="56"/>
      <c r="H34" s="56"/>
      <c r="I34" s="120"/>
      <c r="J34" s="120"/>
      <c r="K34" s="56">
        <f>K35</f>
        <v>0</v>
      </c>
      <c r="L34" s="56">
        <f t="shared" si="7"/>
        <v>26</v>
      </c>
      <c r="M34" s="170">
        <f t="shared" si="7"/>
        <v>26</v>
      </c>
      <c r="N34" s="170">
        <f t="shared" si="7"/>
        <v>0</v>
      </c>
      <c r="O34" s="170">
        <f t="shared" si="7"/>
        <v>26</v>
      </c>
      <c r="P34" s="170">
        <f>P35</f>
        <v>26</v>
      </c>
      <c r="Q34" s="350">
        <f t="shared" si="1"/>
        <v>1</v>
      </c>
    </row>
    <row r="35" spans="1:17" ht="12.75" customHeight="1">
      <c r="A35" s="43" t="s">
        <v>119</v>
      </c>
      <c r="B35" s="352" t="s">
        <v>205</v>
      </c>
      <c r="C35" s="171" t="s">
        <v>19</v>
      </c>
      <c r="D35" s="319" t="s">
        <v>12</v>
      </c>
      <c r="E35" s="171" t="s">
        <v>626</v>
      </c>
      <c r="F35" s="171" t="s">
        <v>120</v>
      </c>
      <c r="G35" s="56"/>
      <c r="H35" s="56"/>
      <c r="I35" s="120"/>
      <c r="J35" s="120"/>
      <c r="K35" s="56">
        <f>K36</f>
        <v>0</v>
      </c>
      <c r="L35" s="56">
        <f t="shared" si="7"/>
        <v>26</v>
      </c>
      <c r="M35" s="170">
        <f t="shared" si="7"/>
        <v>26</v>
      </c>
      <c r="N35" s="170">
        <f t="shared" si="7"/>
        <v>0</v>
      </c>
      <c r="O35" s="170">
        <f t="shared" si="7"/>
        <v>26</v>
      </c>
      <c r="P35" s="170">
        <f>P36</f>
        <v>26</v>
      </c>
      <c r="Q35" s="350">
        <f t="shared" si="1"/>
        <v>1</v>
      </c>
    </row>
    <row r="36" spans="1:17" ht="33.75" customHeight="1">
      <c r="A36" s="43" t="s">
        <v>121</v>
      </c>
      <c r="B36" s="352" t="s">
        <v>205</v>
      </c>
      <c r="C36" s="171" t="s">
        <v>19</v>
      </c>
      <c r="D36" s="319" t="s">
        <v>12</v>
      </c>
      <c r="E36" s="171" t="s">
        <v>626</v>
      </c>
      <c r="F36" s="171" t="s">
        <v>122</v>
      </c>
      <c r="G36" s="56"/>
      <c r="H36" s="56"/>
      <c r="I36" s="120"/>
      <c r="J36" s="120"/>
      <c r="K36" s="56">
        <v>0</v>
      </c>
      <c r="L36" s="120">
        <v>26</v>
      </c>
      <c r="M36" s="170">
        <f>K36+L36</f>
        <v>26</v>
      </c>
      <c r="N36" s="176"/>
      <c r="O36" s="170">
        <f>M36+N36</f>
        <v>26</v>
      </c>
      <c r="P36" s="170">
        <v>26</v>
      </c>
      <c r="Q36" s="350">
        <f t="shared" si="1"/>
        <v>1</v>
      </c>
    </row>
    <row r="37" spans="1:17" ht="22.5" customHeight="1">
      <c r="A37" s="43" t="s">
        <v>237</v>
      </c>
      <c r="B37" s="352" t="s">
        <v>205</v>
      </c>
      <c r="C37" s="319" t="s">
        <v>19</v>
      </c>
      <c r="D37" s="319" t="s">
        <v>12</v>
      </c>
      <c r="E37" s="171" t="s">
        <v>247</v>
      </c>
      <c r="F37" s="171"/>
      <c r="G37" s="56">
        <f aca="true" t="shared" si="8" ref="G37:P38">G38</f>
        <v>11078</v>
      </c>
      <c r="H37" s="56">
        <f t="shared" si="8"/>
        <v>0</v>
      </c>
      <c r="I37" s="56">
        <f aca="true" t="shared" si="9" ref="I37:O37">I38+I47</f>
        <v>11078</v>
      </c>
      <c r="J37" s="56">
        <f t="shared" si="9"/>
        <v>350</v>
      </c>
      <c r="K37" s="56">
        <f t="shared" si="9"/>
        <v>11428</v>
      </c>
      <c r="L37" s="56">
        <f t="shared" si="9"/>
        <v>0</v>
      </c>
      <c r="M37" s="170">
        <f t="shared" si="9"/>
        <v>11428</v>
      </c>
      <c r="N37" s="170">
        <f t="shared" si="9"/>
        <v>394.9</v>
      </c>
      <c r="O37" s="170">
        <f t="shared" si="9"/>
        <v>11822.9</v>
      </c>
      <c r="P37" s="170">
        <f>P38+P47</f>
        <v>11406.7</v>
      </c>
      <c r="Q37" s="350">
        <f t="shared" si="1"/>
        <v>0.9647971309915504</v>
      </c>
    </row>
    <row r="38" spans="1:17" ht="12.75" customHeight="1">
      <c r="A38" s="43" t="s">
        <v>165</v>
      </c>
      <c r="B38" s="352" t="s">
        <v>205</v>
      </c>
      <c r="C38" s="319" t="s">
        <v>19</v>
      </c>
      <c r="D38" s="319" t="s">
        <v>12</v>
      </c>
      <c r="E38" s="171" t="s">
        <v>249</v>
      </c>
      <c r="F38" s="299"/>
      <c r="G38" s="56">
        <f t="shared" si="8"/>
        <v>11078</v>
      </c>
      <c r="H38" s="56">
        <f t="shared" si="8"/>
        <v>0</v>
      </c>
      <c r="I38" s="56">
        <f t="shared" si="8"/>
        <v>11078</v>
      </c>
      <c r="J38" s="56">
        <f t="shared" si="8"/>
        <v>0</v>
      </c>
      <c r="K38" s="56">
        <f t="shared" si="8"/>
        <v>11078</v>
      </c>
      <c r="L38" s="56">
        <f t="shared" si="8"/>
        <v>0</v>
      </c>
      <c r="M38" s="170">
        <f t="shared" si="8"/>
        <v>11078</v>
      </c>
      <c r="N38" s="170">
        <f t="shared" si="8"/>
        <v>394.9</v>
      </c>
      <c r="O38" s="170">
        <f t="shared" si="8"/>
        <v>11472.9</v>
      </c>
      <c r="P38" s="170">
        <f t="shared" si="8"/>
        <v>11056.7</v>
      </c>
      <c r="Q38" s="350">
        <f t="shared" si="1"/>
        <v>0.9637232086046249</v>
      </c>
    </row>
    <row r="39" spans="1:17" ht="34.5" customHeight="1">
      <c r="A39" s="43" t="s">
        <v>279</v>
      </c>
      <c r="B39" s="352" t="s">
        <v>205</v>
      </c>
      <c r="C39" s="319" t="s">
        <v>19</v>
      </c>
      <c r="D39" s="319" t="s">
        <v>12</v>
      </c>
      <c r="E39" s="171" t="s">
        <v>278</v>
      </c>
      <c r="F39" s="171"/>
      <c r="G39" s="56">
        <f aca="true" t="shared" si="10" ref="G39:M39">G40+G44</f>
        <v>11078</v>
      </c>
      <c r="H39" s="56">
        <f t="shared" si="10"/>
        <v>0</v>
      </c>
      <c r="I39" s="56">
        <f t="shared" si="10"/>
        <v>11078</v>
      </c>
      <c r="J39" s="56">
        <f t="shared" si="10"/>
        <v>0</v>
      </c>
      <c r="K39" s="56">
        <f t="shared" si="10"/>
        <v>11078</v>
      </c>
      <c r="L39" s="56">
        <f t="shared" si="10"/>
        <v>0</v>
      </c>
      <c r="M39" s="170">
        <f t="shared" si="10"/>
        <v>11078</v>
      </c>
      <c r="N39" s="170">
        <f>N40+N44</f>
        <v>394.9</v>
      </c>
      <c r="O39" s="170">
        <f>O40+O44</f>
        <v>11472.9</v>
      </c>
      <c r="P39" s="170">
        <f>P40+P44</f>
        <v>11056.7</v>
      </c>
      <c r="Q39" s="350">
        <f t="shared" si="1"/>
        <v>0.9637232086046249</v>
      </c>
    </row>
    <row r="40" spans="1:17" ht="33.75" customHeight="1">
      <c r="A40" s="43" t="s">
        <v>123</v>
      </c>
      <c r="B40" s="352" t="s">
        <v>205</v>
      </c>
      <c r="C40" s="319" t="s">
        <v>19</v>
      </c>
      <c r="D40" s="319" t="s">
        <v>12</v>
      </c>
      <c r="E40" s="171" t="s">
        <v>278</v>
      </c>
      <c r="F40" s="171" t="s">
        <v>124</v>
      </c>
      <c r="G40" s="56">
        <f aca="true" t="shared" si="11" ref="G40:O40">G41</f>
        <v>2232</v>
      </c>
      <c r="H40" s="56">
        <f t="shared" si="11"/>
        <v>0</v>
      </c>
      <c r="I40" s="56">
        <f t="shared" si="11"/>
        <v>2232</v>
      </c>
      <c r="J40" s="56">
        <f t="shared" si="11"/>
        <v>0</v>
      </c>
      <c r="K40" s="56">
        <f t="shared" si="11"/>
        <v>2232</v>
      </c>
      <c r="L40" s="56">
        <f t="shared" si="11"/>
        <v>0</v>
      </c>
      <c r="M40" s="170">
        <f t="shared" si="11"/>
        <v>2232</v>
      </c>
      <c r="N40" s="170">
        <f t="shared" si="11"/>
        <v>-304.6</v>
      </c>
      <c r="O40" s="170">
        <f t="shared" si="11"/>
        <v>1927.4</v>
      </c>
      <c r="P40" s="170">
        <f>P41</f>
        <v>1836.7</v>
      </c>
      <c r="Q40" s="350">
        <f t="shared" si="1"/>
        <v>0.9529417868631317</v>
      </c>
    </row>
    <row r="41" spans="1:17" ht="12.75" customHeight="1">
      <c r="A41" s="43" t="s">
        <v>166</v>
      </c>
      <c r="B41" s="352" t="s">
        <v>205</v>
      </c>
      <c r="C41" s="319" t="s">
        <v>19</v>
      </c>
      <c r="D41" s="319" t="s">
        <v>12</v>
      </c>
      <c r="E41" s="171" t="s">
        <v>278</v>
      </c>
      <c r="F41" s="171">
        <v>110</v>
      </c>
      <c r="G41" s="56">
        <f aca="true" t="shared" si="12" ref="G41:M41">G42+G43</f>
        <v>2232</v>
      </c>
      <c r="H41" s="56">
        <f t="shared" si="12"/>
        <v>0</v>
      </c>
      <c r="I41" s="56">
        <f t="shared" si="12"/>
        <v>2232</v>
      </c>
      <c r="J41" s="56">
        <f t="shared" si="12"/>
        <v>0</v>
      </c>
      <c r="K41" s="56">
        <f t="shared" si="12"/>
        <v>2232</v>
      </c>
      <c r="L41" s="56">
        <f t="shared" si="12"/>
        <v>0</v>
      </c>
      <c r="M41" s="170">
        <f t="shared" si="12"/>
        <v>2232</v>
      </c>
      <c r="N41" s="170">
        <f>N42+N43</f>
        <v>-304.6</v>
      </c>
      <c r="O41" s="170">
        <f>O42+O43</f>
        <v>1927.4</v>
      </c>
      <c r="P41" s="170">
        <f>P42+P43</f>
        <v>1836.7</v>
      </c>
      <c r="Q41" s="350">
        <f t="shared" si="1"/>
        <v>0.9529417868631317</v>
      </c>
    </row>
    <row r="42" spans="1:17" ht="12.75" customHeight="1">
      <c r="A42" s="43" t="s">
        <v>127</v>
      </c>
      <c r="B42" s="352" t="s">
        <v>205</v>
      </c>
      <c r="C42" s="319" t="s">
        <v>19</v>
      </c>
      <c r="D42" s="319" t="s">
        <v>12</v>
      </c>
      <c r="E42" s="171" t="s">
        <v>278</v>
      </c>
      <c r="F42" s="171">
        <v>111</v>
      </c>
      <c r="G42" s="56">
        <v>1714</v>
      </c>
      <c r="H42" s="56">
        <v>0</v>
      </c>
      <c r="I42" s="120">
        <f>G42+H42</f>
        <v>1714</v>
      </c>
      <c r="J42" s="120">
        <v>0</v>
      </c>
      <c r="K42" s="56">
        <f>I42+J42</f>
        <v>1714</v>
      </c>
      <c r="L42" s="120">
        <v>0</v>
      </c>
      <c r="M42" s="170">
        <f>K42+L42</f>
        <v>1714</v>
      </c>
      <c r="N42" s="176">
        <v>-243.5</v>
      </c>
      <c r="O42" s="170">
        <f>M42+N42</f>
        <v>1470.5</v>
      </c>
      <c r="P42" s="170">
        <v>1413.9</v>
      </c>
      <c r="Q42" s="350">
        <f t="shared" si="1"/>
        <v>0.961509690581435</v>
      </c>
    </row>
    <row r="43" spans="1:17" ht="22.5" customHeight="1">
      <c r="A43" s="180" t="s">
        <v>415</v>
      </c>
      <c r="B43" s="352" t="s">
        <v>205</v>
      </c>
      <c r="C43" s="319" t="s">
        <v>19</v>
      </c>
      <c r="D43" s="319" t="s">
        <v>12</v>
      </c>
      <c r="E43" s="171" t="s">
        <v>278</v>
      </c>
      <c r="F43" s="171">
        <v>119</v>
      </c>
      <c r="G43" s="56">
        <v>518</v>
      </c>
      <c r="H43" s="353">
        <v>0</v>
      </c>
      <c r="I43" s="120">
        <f>G43+H43</f>
        <v>518</v>
      </c>
      <c r="J43" s="120">
        <v>0</v>
      </c>
      <c r="K43" s="56">
        <f>I43+J43</f>
        <v>518</v>
      </c>
      <c r="L43" s="120">
        <v>0</v>
      </c>
      <c r="M43" s="170">
        <f>K43+L43</f>
        <v>518</v>
      </c>
      <c r="N43" s="176">
        <v>-61.1</v>
      </c>
      <c r="O43" s="170">
        <f>M43+N43</f>
        <v>456.9</v>
      </c>
      <c r="P43" s="170">
        <v>422.8</v>
      </c>
      <c r="Q43" s="350">
        <f t="shared" si="1"/>
        <v>0.9253666010067849</v>
      </c>
    </row>
    <row r="44" spans="1:17" ht="22.5" customHeight="1">
      <c r="A44" s="173" t="s">
        <v>578</v>
      </c>
      <c r="B44" s="352" t="s">
        <v>205</v>
      </c>
      <c r="C44" s="171" t="s">
        <v>19</v>
      </c>
      <c r="D44" s="319" t="s">
        <v>12</v>
      </c>
      <c r="E44" s="171" t="s">
        <v>278</v>
      </c>
      <c r="F44" s="171" t="s">
        <v>118</v>
      </c>
      <c r="G44" s="56">
        <f aca="true" t="shared" si="13" ref="G44:P49">G45</f>
        <v>8846</v>
      </c>
      <c r="H44" s="56">
        <f t="shared" si="13"/>
        <v>0</v>
      </c>
      <c r="I44" s="56">
        <f t="shared" si="13"/>
        <v>8846</v>
      </c>
      <c r="J44" s="56">
        <f t="shared" si="13"/>
        <v>0</v>
      </c>
      <c r="K44" s="56">
        <f t="shared" si="13"/>
        <v>8846</v>
      </c>
      <c r="L44" s="56">
        <f t="shared" si="13"/>
        <v>0</v>
      </c>
      <c r="M44" s="170">
        <f t="shared" si="13"/>
        <v>8846</v>
      </c>
      <c r="N44" s="170">
        <f t="shared" si="13"/>
        <v>699.5</v>
      </c>
      <c r="O44" s="170">
        <f t="shared" si="13"/>
        <v>9545.5</v>
      </c>
      <c r="P44" s="170">
        <f t="shared" si="13"/>
        <v>9220</v>
      </c>
      <c r="Q44" s="350">
        <f t="shared" si="1"/>
        <v>0.9659001623801792</v>
      </c>
    </row>
    <row r="45" spans="1:17" ht="12.75" customHeight="1">
      <c r="A45" s="43" t="s">
        <v>119</v>
      </c>
      <c r="B45" s="352" t="s">
        <v>205</v>
      </c>
      <c r="C45" s="171" t="s">
        <v>19</v>
      </c>
      <c r="D45" s="319" t="s">
        <v>12</v>
      </c>
      <c r="E45" s="171" t="s">
        <v>278</v>
      </c>
      <c r="F45" s="171" t="s">
        <v>120</v>
      </c>
      <c r="G45" s="56">
        <f t="shared" si="13"/>
        <v>8846</v>
      </c>
      <c r="H45" s="56">
        <f t="shared" si="13"/>
        <v>0</v>
      </c>
      <c r="I45" s="56">
        <f t="shared" si="13"/>
        <v>8846</v>
      </c>
      <c r="J45" s="56">
        <f t="shared" si="13"/>
        <v>0</v>
      </c>
      <c r="K45" s="56">
        <f t="shared" si="13"/>
        <v>8846</v>
      </c>
      <c r="L45" s="56">
        <f t="shared" si="13"/>
        <v>0</v>
      </c>
      <c r="M45" s="170">
        <f t="shared" si="13"/>
        <v>8846</v>
      </c>
      <c r="N45" s="170">
        <f t="shared" si="13"/>
        <v>699.5</v>
      </c>
      <c r="O45" s="170">
        <f t="shared" si="13"/>
        <v>9545.5</v>
      </c>
      <c r="P45" s="170">
        <f t="shared" si="13"/>
        <v>9220</v>
      </c>
      <c r="Q45" s="350">
        <f t="shared" si="1"/>
        <v>0.9659001623801792</v>
      </c>
    </row>
    <row r="46" spans="1:17" ht="33.75" customHeight="1">
      <c r="A46" s="43" t="s">
        <v>121</v>
      </c>
      <c r="B46" s="352" t="s">
        <v>205</v>
      </c>
      <c r="C46" s="171" t="s">
        <v>19</v>
      </c>
      <c r="D46" s="319" t="s">
        <v>12</v>
      </c>
      <c r="E46" s="171" t="s">
        <v>278</v>
      </c>
      <c r="F46" s="171" t="s">
        <v>122</v>
      </c>
      <c r="G46" s="56">
        <f>8696+150</f>
        <v>8846</v>
      </c>
      <c r="H46" s="56">
        <v>0</v>
      </c>
      <c r="I46" s="120">
        <f>G46+H46</f>
        <v>8846</v>
      </c>
      <c r="J46" s="120">
        <v>0</v>
      </c>
      <c r="K46" s="56">
        <f>I46+J46</f>
        <v>8846</v>
      </c>
      <c r="L46" s="120">
        <v>0</v>
      </c>
      <c r="M46" s="170">
        <f>K46+L46</f>
        <v>8846</v>
      </c>
      <c r="N46" s="176">
        <v>699.5</v>
      </c>
      <c r="O46" s="170">
        <f>M46+N46</f>
        <v>9545.5</v>
      </c>
      <c r="P46" s="170">
        <v>9220</v>
      </c>
      <c r="Q46" s="350">
        <f t="shared" si="1"/>
        <v>0.9659001623801792</v>
      </c>
    </row>
    <row r="47" spans="1:17" ht="33.75" customHeight="1">
      <c r="A47" s="112" t="s">
        <v>609</v>
      </c>
      <c r="B47" s="352" t="s">
        <v>205</v>
      </c>
      <c r="C47" s="171" t="s">
        <v>19</v>
      </c>
      <c r="D47" s="319" t="s">
        <v>12</v>
      </c>
      <c r="E47" s="171" t="s">
        <v>602</v>
      </c>
      <c r="F47" s="171"/>
      <c r="G47" s="56"/>
      <c r="H47" s="56"/>
      <c r="I47" s="120">
        <f aca="true" t="shared" si="14" ref="I47:P47">I48</f>
        <v>0</v>
      </c>
      <c r="J47" s="120">
        <f t="shared" si="14"/>
        <v>350</v>
      </c>
      <c r="K47" s="120">
        <f t="shared" si="14"/>
        <v>350</v>
      </c>
      <c r="L47" s="120">
        <f t="shared" si="14"/>
        <v>0</v>
      </c>
      <c r="M47" s="176">
        <f t="shared" si="14"/>
        <v>350</v>
      </c>
      <c r="N47" s="176">
        <f t="shared" si="14"/>
        <v>0</v>
      </c>
      <c r="O47" s="176">
        <f t="shared" si="14"/>
        <v>350</v>
      </c>
      <c r="P47" s="176">
        <f t="shared" si="14"/>
        <v>350</v>
      </c>
      <c r="Q47" s="350">
        <f t="shared" si="1"/>
        <v>1</v>
      </c>
    </row>
    <row r="48" spans="1:17" ht="22.5" customHeight="1">
      <c r="A48" s="173" t="s">
        <v>578</v>
      </c>
      <c r="B48" s="352" t="s">
        <v>205</v>
      </c>
      <c r="C48" s="171" t="s">
        <v>19</v>
      </c>
      <c r="D48" s="319" t="s">
        <v>12</v>
      </c>
      <c r="E48" s="171" t="s">
        <v>602</v>
      </c>
      <c r="F48" s="171" t="s">
        <v>118</v>
      </c>
      <c r="G48" s="56">
        <f t="shared" si="13"/>
        <v>8846</v>
      </c>
      <c r="H48" s="56">
        <f t="shared" si="13"/>
        <v>0</v>
      </c>
      <c r="I48" s="56">
        <f t="shared" si="13"/>
        <v>0</v>
      </c>
      <c r="J48" s="56">
        <f t="shared" si="13"/>
        <v>350</v>
      </c>
      <c r="K48" s="56">
        <f t="shared" si="13"/>
        <v>350</v>
      </c>
      <c r="L48" s="56">
        <f t="shared" si="13"/>
        <v>0</v>
      </c>
      <c r="M48" s="170">
        <f t="shared" si="13"/>
        <v>350</v>
      </c>
      <c r="N48" s="170">
        <f t="shared" si="13"/>
        <v>0</v>
      </c>
      <c r="O48" s="170">
        <f t="shared" si="13"/>
        <v>350</v>
      </c>
      <c r="P48" s="170">
        <f t="shared" si="13"/>
        <v>350</v>
      </c>
      <c r="Q48" s="350">
        <f t="shared" si="1"/>
        <v>1</v>
      </c>
    </row>
    <row r="49" spans="1:17" ht="12.75" customHeight="1">
      <c r="A49" s="43" t="s">
        <v>119</v>
      </c>
      <c r="B49" s="352" t="s">
        <v>205</v>
      </c>
      <c r="C49" s="171" t="s">
        <v>19</v>
      </c>
      <c r="D49" s="319" t="s">
        <v>12</v>
      </c>
      <c r="E49" s="171" t="s">
        <v>602</v>
      </c>
      <c r="F49" s="171" t="s">
        <v>120</v>
      </c>
      <c r="G49" s="56">
        <f t="shared" si="13"/>
        <v>8846</v>
      </c>
      <c r="H49" s="56">
        <f t="shared" si="13"/>
        <v>0</v>
      </c>
      <c r="I49" s="56">
        <f t="shared" si="13"/>
        <v>0</v>
      </c>
      <c r="J49" s="56">
        <f t="shared" si="13"/>
        <v>350</v>
      </c>
      <c r="K49" s="56">
        <f t="shared" si="13"/>
        <v>350</v>
      </c>
      <c r="L49" s="56">
        <f t="shared" si="13"/>
        <v>0</v>
      </c>
      <c r="M49" s="170">
        <f t="shared" si="13"/>
        <v>350</v>
      </c>
      <c r="N49" s="170">
        <f t="shared" si="13"/>
        <v>0</v>
      </c>
      <c r="O49" s="170">
        <f t="shared" si="13"/>
        <v>350</v>
      </c>
      <c r="P49" s="170">
        <f t="shared" si="13"/>
        <v>350</v>
      </c>
      <c r="Q49" s="350">
        <f t="shared" si="1"/>
        <v>1</v>
      </c>
    </row>
    <row r="50" spans="1:17" ht="33.75" customHeight="1">
      <c r="A50" s="43" t="s">
        <v>121</v>
      </c>
      <c r="B50" s="352" t="s">
        <v>205</v>
      </c>
      <c r="C50" s="171" t="s">
        <v>19</v>
      </c>
      <c r="D50" s="319" t="s">
        <v>12</v>
      </c>
      <c r="E50" s="171" t="s">
        <v>602</v>
      </c>
      <c r="F50" s="171" t="s">
        <v>122</v>
      </c>
      <c r="G50" s="56">
        <f>8696+150</f>
        <v>8846</v>
      </c>
      <c r="H50" s="56">
        <v>0</v>
      </c>
      <c r="I50" s="120">
        <v>0</v>
      </c>
      <c r="J50" s="120">
        <v>350</v>
      </c>
      <c r="K50" s="56">
        <f>I50+J50</f>
        <v>350</v>
      </c>
      <c r="L50" s="120">
        <v>0</v>
      </c>
      <c r="M50" s="170">
        <f>K50+L50</f>
        <v>350</v>
      </c>
      <c r="N50" s="176">
        <v>0</v>
      </c>
      <c r="O50" s="170">
        <f>M50+N50</f>
        <v>350</v>
      </c>
      <c r="P50" s="170">
        <v>350</v>
      </c>
      <c r="Q50" s="350">
        <f t="shared" si="1"/>
        <v>1</v>
      </c>
    </row>
    <row r="51" spans="1:17" ht="22.5" customHeight="1">
      <c r="A51" s="43" t="s">
        <v>232</v>
      </c>
      <c r="B51" s="352" t="s">
        <v>205</v>
      </c>
      <c r="C51" s="319" t="s">
        <v>19</v>
      </c>
      <c r="D51" s="319" t="s">
        <v>12</v>
      </c>
      <c r="E51" s="171" t="s">
        <v>248</v>
      </c>
      <c r="F51" s="171"/>
      <c r="G51" s="56">
        <f aca="true" t="shared" si="15" ref="G51:P51">G52</f>
        <v>187</v>
      </c>
      <c r="H51" s="56">
        <f t="shared" si="15"/>
        <v>0</v>
      </c>
      <c r="I51" s="56">
        <f t="shared" si="15"/>
        <v>187</v>
      </c>
      <c r="J51" s="56">
        <f t="shared" si="15"/>
        <v>0</v>
      </c>
      <c r="K51" s="56">
        <f t="shared" si="15"/>
        <v>187</v>
      </c>
      <c r="L51" s="56">
        <f t="shared" si="15"/>
        <v>0</v>
      </c>
      <c r="M51" s="170">
        <f t="shared" si="15"/>
        <v>187</v>
      </c>
      <c r="N51" s="170">
        <f t="shared" si="15"/>
        <v>-4</v>
      </c>
      <c r="O51" s="170">
        <f t="shared" si="15"/>
        <v>183</v>
      </c>
      <c r="P51" s="170">
        <f t="shared" si="15"/>
        <v>183</v>
      </c>
      <c r="Q51" s="350">
        <f t="shared" si="1"/>
        <v>1</v>
      </c>
    </row>
    <row r="52" spans="1:17" ht="22.5" customHeight="1">
      <c r="A52" s="43" t="s">
        <v>280</v>
      </c>
      <c r="B52" s="352" t="s">
        <v>205</v>
      </c>
      <c r="C52" s="319" t="s">
        <v>19</v>
      </c>
      <c r="D52" s="319" t="s">
        <v>12</v>
      </c>
      <c r="E52" s="171" t="s">
        <v>283</v>
      </c>
      <c r="F52" s="171"/>
      <c r="G52" s="56">
        <f aca="true" t="shared" si="16" ref="G52:M52">G53+G57</f>
        <v>187</v>
      </c>
      <c r="H52" s="56">
        <f t="shared" si="16"/>
        <v>0</v>
      </c>
      <c r="I52" s="56">
        <f t="shared" si="16"/>
        <v>187</v>
      </c>
      <c r="J52" s="56">
        <f t="shared" si="16"/>
        <v>0</v>
      </c>
      <c r="K52" s="56">
        <f t="shared" si="16"/>
        <v>187</v>
      </c>
      <c r="L52" s="56">
        <f t="shared" si="16"/>
        <v>0</v>
      </c>
      <c r="M52" s="170">
        <f t="shared" si="16"/>
        <v>187</v>
      </c>
      <c r="N52" s="170">
        <f>N53+N57</f>
        <v>-4</v>
      </c>
      <c r="O52" s="170">
        <f>O53+O57</f>
        <v>183</v>
      </c>
      <c r="P52" s="170">
        <f>P53+P57</f>
        <v>183</v>
      </c>
      <c r="Q52" s="350">
        <f t="shared" si="1"/>
        <v>1</v>
      </c>
    </row>
    <row r="53" spans="1:17" ht="33.75" customHeight="1">
      <c r="A53" s="43" t="s">
        <v>123</v>
      </c>
      <c r="B53" s="352" t="s">
        <v>205</v>
      </c>
      <c r="C53" s="319" t="s">
        <v>19</v>
      </c>
      <c r="D53" s="319" t="s">
        <v>12</v>
      </c>
      <c r="E53" s="171" t="s">
        <v>283</v>
      </c>
      <c r="F53" s="171">
        <v>100</v>
      </c>
      <c r="G53" s="56">
        <f aca="true" t="shared" si="17" ref="G53:P53">G54</f>
        <v>0</v>
      </c>
      <c r="H53" s="56">
        <f t="shared" si="17"/>
        <v>0</v>
      </c>
      <c r="I53" s="56">
        <f t="shared" si="17"/>
        <v>0</v>
      </c>
      <c r="J53" s="56">
        <f t="shared" si="17"/>
        <v>0</v>
      </c>
      <c r="K53" s="56">
        <f t="shared" si="17"/>
        <v>0</v>
      </c>
      <c r="L53" s="56">
        <f t="shared" si="17"/>
        <v>0</v>
      </c>
      <c r="M53" s="170">
        <f t="shared" si="17"/>
        <v>0</v>
      </c>
      <c r="N53" s="170">
        <f t="shared" si="17"/>
        <v>0</v>
      </c>
      <c r="O53" s="170">
        <f t="shared" si="17"/>
        <v>0</v>
      </c>
      <c r="P53" s="170">
        <f t="shared" si="17"/>
        <v>0</v>
      </c>
      <c r="Q53" s="350" t="e">
        <f t="shared" si="1"/>
        <v>#DIV/0!</v>
      </c>
    </row>
    <row r="54" spans="1:17" ht="12.75" customHeight="1">
      <c r="A54" s="43" t="s">
        <v>166</v>
      </c>
      <c r="B54" s="352" t="s">
        <v>205</v>
      </c>
      <c r="C54" s="319" t="s">
        <v>19</v>
      </c>
      <c r="D54" s="319" t="s">
        <v>12</v>
      </c>
      <c r="E54" s="171" t="s">
        <v>283</v>
      </c>
      <c r="F54" s="171">
        <v>110</v>
      </c>
      <c r="G54" s="56">
        <f aca="true" t="shared" si="18" ref="G54:M54">G55+G56</f>
        <v>0</v>
      </c>
      <c r="H54" s="56">
        <f t="shared" si="18"/>
        <v>0</v>
      </c>
      <c r="I54" s="56">
        <f t="shared" si="18"/>
        <v>0</v>
      </c>
      <c r="J54" s="56">
        <f t="shared" si="18"/>
        <v>0</v>
      </c>
      <c r="K54" s="56">
        <f t="shared" si="18"/>
        <v>0</v>
      </c>
      <c r="L54" s="56">
        <f t="shared" si="18"/>
        <v>0</v>
      </c>
      <c r="M54" s="170">
        <f t="shared" si="18"/>
        <v>0</v>
      </c>
      <c r="N54" s="170">
        <f>N55+N56</f>
        <v>0</v>
      </c>
      <c r="O54" s="170">
        <f>O55+O56</f>
        <v>0</v>
      </c>
      <c r="P54" s="170">
        <f>P55+P56</f>
        <v>0</v>
      </c>
      <c r="Q54" s="350" t="e">
        <f t="shared" si="1"/>
        <v>#DIV/0!</v>
      </c>
    </row>
    <row r="55" spans="1:17" ht="12.75" customHeight="1">
      <c r="A55" s="43" t="s">
        <v>127</v>
      </c>
      <c r="B55" s="352" t="s">
        <v>205</v>
      </c>
      <c r="C55" s="319" t="s">
        <v>19</v>
      </c>
      <c r="D55" s="319" t="s">
        <v>12</v>
      </c>
      <c r="E55" s="171" t="s">
        <v>283</v>
      </c>
      <c r="F55" s="171">
        <v>111</v>
      </c>
      <c r="G55" s="56">
        <v>0</v>
      </c>
      <c r="H55" s="56">
        <v>0</v>
      </c>
      <c r="I55" s="120">
        <f aca="true" t="shared" si="19" ref="I55:K56">G55+H55</f>
        <v>0</v>
      </c>
      <c r="J55" s="120">
        <f t="shared" si="19"/>
        <v>0</v>
      </c>
      <c r="K55" s="120">
        <f t="shared" si="19"/>
        <v>0</v>
      </c>
      <c r="L55" s="120">
        <f aca="true" t="shared" si="20" ref="L55:P56">J55+K55</f>
        <v>0</v>
      </c>
      <c r="M55" s="176">
        <f t="shared" si="20"/>
        <v>0</v>
      </c>
      <c r="N55" s="176">
        <f t="shared" si="20"/>
        <v>0</v>
      </c>
      <c r="O55" s="176">
        <f t="shared" si="20"/>
        <v>0</v>
      </c>
      <c r="P55" s="176">
        <f t="shared" si="20"/>
        <v>0</v>
      </c>
      <c r="Q55" s="350" t="e">
        <f t="shared" si="1"/>
        <v>#DIV/0!</v>
      </c>
    </row>
    <row r="56" spans="1:17" ht="22.5" customHeight="1">
      <c r="A56" s="173" t="s">
        <v>570</v>
      </c>
      <c r="B56" s="352" t="s">
        <v>205</v>
      </c>
      <c r="C56" s="319" t="s">
        <v>19</v>
      </c>
      <c r="D56" s="319" t="s">
        <v>12</v>
      </c>
      <c r="E56" s="171" t="s">
        <v>283</v>
      </c>
      <c r="F56" s="171">
        <v>112</v>
      </c>
      <c r="G56" s="56">
        <v>0</v>
      </c>
      <c r="H56" s="56">
        <v>0</v>
      </c>
      <c r="I56" s="120">
        <f t="shared" si="19"/>
        <v>0</v>
      </c>
      <c r="J56" s="120">
        <f t="shared" si="19"/>
        <v>0</v>
      </c>
      <c r="K56" s="120">
        <f t="shared" si="19"/>
        <v>0</v>
      </c>
      <c r="L56" s="120">
        <f t="shared" si="20"/>
        <v>0</v>
      </c>
      <c r="M56" s="176">
        <f t="shared" si="20"/>
        <v>0</v>
      </c>
      <c r="N56" s="176">
        <f t="shared" si="20"/>
        <v>0</v>
      </c>
      <c r="O56" s="176">
        <f t="shared" si="20"/>
        <v>0</v>
      </c>
      <c r="P56" s="176">
        <f t="shared" si="20"/>
        <v>0</v>
      </c>
      <c r="Q56" s="350" t="e">
        <f t="shared" si="1"/>
        <v>#DIV/0!</v>
      </c>
    </row>
    <row r="57" spans="1:17" ht="22.5" customHeight="1">
      <c r="A57" s="43" t="s">
        <v>418</v>
      </c>
      <c r="B57" s="352" t="s">
        <v>205</v>
      </c>
      <c r="C57" s="319" t="s">
        <v>19</v>
      </c>
      <c r="D57" s="319" t="s">
        <v>12</v>
      </c>
      <c r="E57" s="171" t="s">
        <v>283</v>
      </c>
      <c r="F57" s="171" t="s">
        <v>131</v>
      </c>
      <c r="G57" s="56">
        <f aca="true" t="shared" si="21" ref="G57:P57">G58</f>
        <v>187</v>
      </c>
      <c r="H57" s="56">
        <f t="shared" si="21"/>
        <v>0</v>
      </c>
      <c r="I57" s="56">
        <f t="shared" si="21"/>
        <v>187</v>
      </c>
      <c r="J57" s="56">
        <f t="shared" si="21"/>
        <v>0</v>
      </c>
      <c r="K57" s="56">
        <f t="shared" si="21"/>
        <v>187</v>
      </c>
      <c r="L57" s="56">
        <f t="shared" si="21"/>
        <v>0</v>
      </c>
      <c r="M57" s="170">
        <f t="shared" si="21"/>
        <v>187</v>
      </c>
      <c r="N57" s="170">
        <f t="shared" si="21"/>
        <v>-4</v>
      </c>
      <c r="O57" s="170">
        <f t="shared" si="21"/>
        <v>183</v>
      </c>
      <c r="P57" s="170">
        <f t="shared" si="21"/>
        <v>183</v>
      </c>
      <c r="Q57" s="350">
        <f t="shared" si="1"/>
        <v>1</v>
      </c>
    </row>
    <row r="58" spans="1:17" ht="22.5" customHeight="1">
      <c r="A58" s="43" t="s">
        <v>132</v>
      </c>
      <c r="B58" s="352" t="s">
        <v>205</v>
      </c>
      <c r="C58" s="319" t="s">
        <v>19</v>
      </c>
      <c r="D58" s="319" t="s">
        <v>12</v>
      </c>
      <c r="E58" s="171" t="s">
        <v>283</v>
      </c>
      <c r="F58" s="171" t="s">
        <v>133</v>
      </c>
      <c r="G58" s="56">
        <f aca="true" t="shared" si="22" ref="G58:M58">G60+G59</f>
        <v>187</v>
      </c>
      <c r="H58" s="56">
        <f t="shared" si="22"/>
        <v>0</v>
      </c>
      <c r="I58" s="56">
        <f t="shared" si="22"/>
        <v>187</v>
      </c>
      <c r="J58" s="56">
        <f t="shared" si="22"/>
        <v>0</v>
      </c>
      <c r="K58" s="56">
        <f t="shared" si="22"/>
        <v>187</v>
      </c>
      <c r="L58" s="56">
        <f t="shared" si="22"/>
        <v>0</v>
      </c>
      <c r="M58" s="170">
        <f t="shared" si="22"/>
        <v>187</v>
      </c>
      <c r="N58" s="170">
        <f>N60+N59</f>
        <v>-4</v>
      </c>
      <c r="O58" s="170">
        <f>O60+O59</f>
        <v>183</v>
      </c>
      <c r="P58" s="170">
        <f>P60+P59</f>
        <v>183</v>
      </c>
      <c r="Q58" s="350">
        <f t="shared" si="1"/>
        <v>1</v>
      </c>
    </row>
    <row r="59" spans="1:17" ht="22.5" customHeight="1">
      <c r="A59" s="173" t="s">
        <v>587</v>
      </c>
      <c r="B59" s="352" t="s">
        <v>205</v>
      </c>
      <c r="C59" s="319" t="s">
        <v>19</v>
      </c>
      <c r="D59" s="319" t="s">
        <v>12</v>
      </c>
      <c r="E59" s="171" t="s">
        <v>283</v>
      </c>
      <c r="F59" s="171">
        <v>242</v>
      </c>
      <c r="G59" s="56">
        <v>0</v>
      </c>
      <c r="H59" s="56">
        <v>30</v>
      </c>
      <c r="I59" s="120">
        <f>G59+H59</f>
        <v>30</v>
      </c>
      <c r="J59" s="120">
        <v>0</v>
      </c>
      <c r="K59" s="56">
        <f>I59+J59</f>
        <v>30</v>
      </c>
      <c r="L59" s="120">
        <v>0</v>
      </c>
      <c r="M59" s="170">
        <f>K59+L59</f>
        <v>30</v>
      </c>
      <c r="N59" s="176">
        <v>-30</v>
      </c>
      <c r="O59" s="170">
        <f>M59+N59</f>
        <v>0</v>
      </c>
      <c r="P59" s="170">
        <v>0</v>
      </c>
      <c r="Q59" s="350" t="e">
        <f t="shared" si="1"/>
        <v>#DIV/0!</v>
      </c>
    </row>
    <row r="60" spans="1:17" ht="22.5" customHeight="1">
      <c r="A60" s="173" t="s">
        <v>573</v>
      </c>
      <c r="B60" s="352" t="s">
        <v>205</v>
      </c>
      <c r="C60" s="319" t="s">
        <v>19</v>
      </c>
      <c r="D60" s="319" t="s">
        <v>12</v>
      </c>
      <c r="E60" s="171" t="s">
        <v>283</v>
      </c>
      <c r="F60" s="171" t="s">
        <v>135</v>
      </c>
      <c r="G60" s="56">
        <v>187</v>
      </c>
      <c r="H60" s="56">
        <v>-30</v>
      </c>
      <c r="I60" s="120">
        <f>G60+H60</f>
        <v>157</v>
      </c>
      <c r="J60" s="120">
        <v>0</v>
      </c>
      <c r="K60" s="56">
        <f>I60+J60</f>
        <v>157</v>
      </c>
      <c r="L60" s="120">
        <v>0</v>
      </c>
      <c r="M60" s="170">
        <f>K60+L60</f>
        <v>157</v>
      </c>
      <c r="N60" s="176">
        <v>26</v>
      </c>
      <c r="O60" s="170">
        <f>M60+N60</f>
        <v>183</v>
      </c>
      <c r="P60" s="170">
        <v>183</v>
      </c>
      <c r="Q60" s="350">
        <f t="shared" si="1"/>
        <v>1</v>
      </c>
    </row>
    <row r="61" spans="1:17" ht="12.75" customHeight="1">
      <c r="A61" s="114" t="s">
        <v>210</v>
      </c>
      <c r="B61" s="181" t="s">
        <v>205</v>
      </c>
      <c r="C61" s="319" t="s">
        <v>19</v>
      </c>
      <c r="D61" s="319" t="s">
        <v>12</v>
      </c>
      <c r="E61" s="171" t="s">
        <v>618</v>
      </c>
      <c r="F61" s="171"/>
      <c r="G61" s="56"/>
      <c r="H61" s="56"/>
      <c r="I61" s="120"/>
      <c r="J61" s="120"/>
      <c r="K61" s="56">
        <f>K62</f>
        <v>0</v>
      </c>
      <c r="L61" s="120"/>
      <c r="M61" s="170">
        <f>M62</f>
        <v>0</v>
      </c>
      <c r="N61" s="170">
        <f>N62</f>
        <v>119.6</v>
      </c>
      <c r="O61" s="170">
        <f>O62</f>
        <v>119.6</v>
      </c>
      <c r="P61" s="170">
        <f>P62</f>
        <v>119.6</v>
      </c>
      <c r="Q61" s="350">
        <f t="shared" si="1"/>
        <v>1</v>
      </c>
    </row>
    <row r="62" spans="1:17" ht="12.75" customHeight="1">
      <c r="A62" s="172" t="s">
        <v>619</v>
      </c>
      <c r="B62" s="181" t="s">
        <v>205</v>
      </c>
      <c r="C62" s="319" t="s">
        <v>19</v>
      </c>
      <c r="D62" s="319" t="s">
        <v>12</v>
      </c>
      <c r="E62" s="171" t="s">
        <v>617</v>
      </c>
      <c r="F62" s="171"/>
      <c r="G62" s="56"/>
      <c r="H62" s="56"/>
      <c r="I62" s="120"/>
      <c r="J62" s="120"/>
      <c r="K62" s="56">
        <f>K63+K66</f>
        <v>0</v>
      </c>
      <c r="L62" s="120"/>
      <c r="M62" s="170">
        <f>M63+M66</f>
        <v>0</v>
      </c>
      <c r="N62" s="170">
        <f>N63+N66</f>
        <v>119.6</v>
      </c>
      <c r="O62" s="170">
        <f>O63+O66</f>
        <v>119.6</v>
      </c>
      <c r="P62" s="170">
        <f>P63+P66</f>
        <v>119.6</v>
      </c>
      <c r="Q62" s="350">
        <f t="shared" si="1"/>
        <v>1</v>
      </c>
    </row>
    <row r="63" spans="1:17" ht="33.75" customHeight="1">
      <c r="A63" s="58" t="s">
        <v>123</v>
      </c>
      <c r="B63" s="181" t="s">
        <v>205</v>
      </c>
      <c r="C63" s="319" t="s">
        <v>19</v>
      </c>
      <c r="D63" s="319" t="s">
        <v>12</v>
      </c>
      <c r="E63" s="171" t="s">
        <v>617</v>
      </c>
      <c r="F63" s="171">
        <v>100</v>
      </c>
      <c r="G63" s="56"/>
      <c r="H63" s="56"/>
      <c r="I63" s="120"/>
      <c r="J63" s="120"/>
      <c r="K63" s="56">
        <f>K64</f>
        <v>0</v>
      </c>
      <c r="L63" s="120"/>
      <c r="M63" s="170">
        <f aca="true" t="shared" si="23" ref="M63:P64">M64</f>
        <v>0</v>
      </c>
      <c r="N63" s="170">
        <f t="shared" si="23"/>
        <v>10</v>
      </c>
      <c r="O63" s="170">
        <f t="shared" si="23"/>
        <v>10</v>
      </c>
      <c r="P63" s="170">
        <f t="shared" si="23"/>
        <v>10</v>
      </c>
      <c r="Q63" s="350">
        <f t="shared" si="1"/>
        <v>1</v>
      </c>
    </row>
    <row r="64" spans="1:17" ht="12.75" customHeight="1">
      <c r="A64" s="58" t="s">
        <v>166</v>
      </c>
      <c r="B64" s="181" t="s">
        <v>205</v>
      </c>
      <c r="C64" s="319" t="s">
        <v>19</v>
      </c>
      <c r="D64" s="319" t="s">
        <v>12</v>
      </c>
      <c r="E64" s="171" t="s">
        <v>617</v>
      </c>
      <c r="F64" s="171">
        <v>110</v>
      </c>
      <c r="G64" s="56"/>
      <c r="H64" s="56"/>
      <c r="I64" s="120"/>
      <c r="J64" s="120"/>
      <c r="K64" s="56">
        <f>K65</f>
        <v>0</v>
      </c>
      <c r="L64" s="120"/>
      <c r="M64" s="170">
        <f t="shared" si="23"/>
        <v>0</v>
      </c>
      <c r="N64" s="170">
        <f t="shared" si="23"/>
        <v>10</v>
      </c>
      <c r="O64" s="170">
        <f t="shared" si="23"/>
        <v>10</v>
      </c>
      <c r="P64" s="170">
        <f t="shared" si="23"/>
        <v>10</v>
      </c>
      <c r="Q64" s="350">
        <f t="shared" si="1"/>
        <v>1</v>
      </c>
    </row>
    <row r="65" spans="1:17" ht="12.75" customHeight="1">
      <c r="A65" s="172" t="s">
        <v>628</v>
      </c>
      <c r="B65" s="181" t="s">
        <v>205</v>
      </c>
      <c r="C65" s="319" t="s">
        <v>19</v>
      </c>
      <c r="D65" s="319" t="s">
        <v>12</v>
      </c>
      <c r="E65" s="171" t="s">
        <v>617</v>
      </c>
      <c r="F65" s="171">
        <v>112</v>
      </c>
      <c r="G65" s="56"/>
      <c r="H65" s="56"/>
      <c r="I65" s="120"/>
      <c r="J65" s="120"/>
      <c r="K65" s="56">
        <v>0</v>
      </c>
      <c r="L65" s="120"/>
      <c r="M65" s="170">
        <f>K65+L65</f>
        <v>0</v>
      </c>
      <c r="N65" s="170">
        <v>10</v>
      </c>
      <c r="O65" s="170">
        <f>M65+N65</f>
        <v>10</v>
      </c>
      <c r="P65" s="170">
        <v>10</v>
      </c>
      <c r="Q65" s="350">
        <f t="shared" si="1"/>
        <v>1</v>
      </c>
    </row>
    <row r="66" spans="1:17" ht="22.5" customHeight="1">
      <c r="A66" s="58" t="s">
        <v>578</v>
      </c>
      <c r="B66" s="181" t="s">
        <v>205</v>
      </c>
      <c r="C66" s="319" t="s">
        <v>19</v>
      </c>
      <c r="D66" s="319" t="s">
        <v>12</v>
      </c>
      <c r="E66" s="171" t="s">
        <v>617</v>
      </c>
      <c r="F66" s="171">
        <v>600</v>
      </c>
      <c r="G66" s="56"/>
      <c r="H66" s="56"/>
      <c r="I66" s="120"/>
      <c r="J66" s="120"/>
      <c r="K66" s="56">
        <f>K67</f>
        <v>0</v>
      </c>
      <c r="L66" s="120"/>
      <c r="M66" s="170">
        <f aca="true" t="shared" si="24" ref="M66:P67">M67</f>
        <v>0</v>
      </c>
      <c r="N66" s="170">
        <f t="shared" si="24"/>
        <v>109.6</v>
      </c>
      <c r="O66" s="170">
        <f t="shared" si="24"/>
        <v>109.6</v>
      </c>
      <c r="P66" s="170">
        <f t="shared" si="24"/>
        <v>109.6</v>
      </c>
      <c r="Q66" s="350">
        <f t="shared" si="1"/>
        <v>1</v>
      </c>
    </row>
    <row r="67" spans="1:17" ht="12.75" customHeight="1">
      <c r="A67" s="58" t="s">
        <v>119</v>
      </c>
      <c r="B67" s="181" t="s">
        <v>205</v>
      </c>
      <c r="C67" s="319" t="s">
        <v>19</v>
      </c>
      <c r="D67" s="319" t="s">
        <v>12</v>
      </c>
      <c r="E67" s="171" t="s">
        <v>617</v>
      </c>
      <c r="F67" s="171">
        <v>610</v>
      </c>
      <c r="G67" s="56"/>
      <c r="H67" s="56"/>
      <c r="I67" s="120"/>
      <c r="J67" s="120"/>
      <c r="K67" s="56">
        <f>K68</f>
        <v>0</v>
      </c>
      <c r="L67" s="120"/>
      <c r="M67" s="170">
        <f t="shared" si="24"/>
        <v>0</v>
      </c>
      <c r="N67" s="170">
        <f t="shared" si="24"/>
        <v>109.6</v>
      </c>
      <c r="O67" s="170">
        <f t="shared" si="24"/>
        <v>109.6</v>
      </c>
      <c r="P67" s="170">
        <f t="shared" si="24"/>
        <v>109.6</v>
      </c>
      <c r="Q67" s="350">
        <f t="shared" si="1"/>
        <v>1</v>
      </c>
    </row>
    <row r="68" spans="1:17" ht="33.75" customHeight="1">
      <c r="A68" s="58" t="s">
        <v>121</v>
      </c>
      <c r="B68" s="181" t="s">
        <v>205</v>
      </c>
      <c r="C68" s="319" t="s">
        <v>19</v>
      </c>
      <c r="D68" s="319" t="s">
        <v>12</v>
      </c>
      <c r="E68" s="171" t="s">
        <v>617</v>
      </c>
      <c r="F68" s="171">
        <v>611</v>
      </c>
      <c r="G68" s="56"/>
      <c r="H68" s="56"/>
      <c r="I68" s="120"/>
      <c r="J68" s="120"/>
      <c r="K68" s="56">
        <v>0</v>
      </c>
      <c r="L68" s="120"/>
      <c r="M68" s="170">
        <f>K68+L68</f>
        <v>0</v>
      </c>
      <c r="N68" s="176">
        <v>109.6</v>
      </c>
      <c r="O68" s="170">
        <f>M68+N68</f>
        <v>109.6</v>
      </c>
      <c r="P68" s="170">
        <v>109.6</v>
      </c>
      <c r="Q68" s="350">
        <f t="shared" si="1"/>
        <v>1</v>
      </c>
    </row>
    <row r="69" spans="1:19" ht="12.75" customHeight="1">
      <c r="A69" s="40" t="s">
        <v>50</v>
      </c>
      <c r="B69" s="351" t="s">
        <v>205</v>
      </c>
      <c r="C69" s="299" t="s">
        <v>19</v>
      </c>
      <c r="D69" s="318" t="s">
        <v>15</v>
      </c>
      <c r="E69" s="299"/>
      <c r="F69" s="299"/>
      <c r="G69" s="56">
        <f aca="true" t="shared" si="25" ref="G69:M69">G80+G70+G75</f>
        <v>7966.900000000001</v>
      </c>
      <c r="H69" s="56">
        <f t="shared" si="25"/>
        <v>70.00000000000001</v>
      </c>
      <c r="I69" s="56">
        <f t="shared" si="25"/>
        <v>8036.900000000001</v>
      </c>
      <c r="J69" s="56">
        <f t="shared" si="25"/>
        <v>0</v>
      </c>
      <c r="K69" s="56">
        <f t="shared" si="25"/>
        <v>8036.900000000001</v>
      </c>
      <c r="L69" s="56">
        <f t="shared" si="25"/>
        <v>0</v>
      </c>
      <c r="M69" s="175">
        <f t="shared" si="25"/>
        <v>8036.900000000001</v>
      </c>
      <c r="N69" s="175">
        <f>N80+N70+N75</f>
        <v>811.7</v>
      </c>
      <c r="O69" s="175">
        <f>O80+O70+O75</f>
        <v>8848.6</v>
      </c>
      <c r="P69" s="175">
        <f>P80+P70+P75</f>
        <v>8741</v>
      </c>
      <c r="Q69" s="350">
        <f t="shared" si="1"/>
        <v>0.9878398842754785</v>
      </c>
      <c r="R69" s="41">
        <v>8741</v>
      </c>
      <c r="S69" s="45">
        <f>R69-P69</f>
        <v>0</v>
      </c>
    </row>
    <row r="70" spans="1:17" ht="21" customHeight="1">
      <c r="A70" s="40" t="s">
        <v>454</v>
      </c>
      <c r="B70" s="351" t="s">
        <v>205</v>
      </c>
      <c r="C70" s="299" t="s">
        <v>19</v>
      </c>
      <c r="D70" s="318" t="s">
        <v>15</v>
      </c>
      <c r="E70" s="299" t="s">
        <v>455</v>
      </c>
      <c r="F70" s="299"/>
      <c r="G70" s="56">
        <f>G71</f>
        <v>100</v>
      </c>
      <c r="H70" s="56">
        <f aca="true" t="shared" si="26" ref="H70:P73">H71</f>
        <v>-1.3</v>
      </c>
      <c r="I70" s="56">
        <f t="shared" si="26"/>
        <v>98.7</v>
      </c>
      <c r="J70" s="56">
        <f t="shared" si="26"/>
        <v>0</v>
      </c>
      <c r="K70" s="56">
        <f t="shared" si="26"/>
        <v>98.7</v>
      </c>
      <c r="L70" s="56">
        <f t="shared" si="26"/>
        <v>0</v>
      </c>
      <c r="M70" s="175">
        <f t="shared" si="26"/>
        <v>98.7</v>
      </c>
      <c r="N70" s="175">
        <f t="shared" si="26"/>
        <v>0</v>
      </c>
      <c r="O70" s="175">
        <f t="shared" si="26"/>
        <v>98.7</v>
      </c>
      <c r="P70" s="175">
        <f t="shared" si="26"/>
        <v>98.7</v>
      </c>
      <c r="Q70" s="350">
        <f t="shared" si="1"/>
        <v>1</v>
      </c>
    </row>
    <row r="71" spans="1:17" ht="33.75" customHeight="1">
      <c r="A71" s="43" t="s">
        <v>456</v>
      </c>
      <c r="B71" s="352" t="s">
        <v>205</v>
      </c>
      <c r="C71" s="319" t="s">
        <v>19</v>
      </c>
      <c r="D71" s="319" t="s">
        <v>15</v>
      </c>
      <c r="E71" s="171" t="s">
        <v>453</v>
      </c>
      <c r="F71" s="171"/>
      <c r="G71" s="56">
        <f>G72</f>
        <v>100</v>
      </c>
      <c r="H71" s="56">
        <f t="shared" si="26"/>
        <v>-1.3</v>
      </c>
      <c r="I71" s="56">
        <f t="shared" si="26"/>
        <v>98.7</v>
      </c>
      <c r="J71" s="56">
        <f t="shared" si="26"/>
        <v>0</v>
      </c>
      <c r="K71" s="56">
        <f t="shared" si="26"/>
        <v>98.7</v>
      </c>
      <c r="L71" s="56">
        <f t="shared" si="26"/>
        <v>0</v>
      </c>
      <c r="M71" s="170">
        <f t="shared" si="26"/>
        <v>98.7</v>
      </c>
      <c r="N71" s="170">
        <f t="shared" si="26"/>
        <v>0</v>
      </c>
      <c r="O71" s="170">
        <f t="shared" si="26"/>
        <v>98.7</v>
      </c>
      <c r="P71" s="170">
        <f t="shared" si="26"/>
        <v>98.7</v>
      </c>
      <c r="Q71" s="350">
        <f t="shared" si="1"/>
        <v>1</v>
      </c>
    </row>
    <row r="72" spans="1:17" ht="22.5" customHeight="1">
      <c r="A72" s="43" t="s">
        <v>418</v>
      </c>
      <c r="B72" s="352" t="s">
        <v>205</v>
      </c>
      <c r="C72" s="319" t="s">
        <v>19</v>
      </c>
      <c r="D72" s="319" t="s">
        <v>15</v>
      </c>
      <c r="E72" s="171" t="s">
        <v>453</v>
      </c>
      <c r="F72" s="171" t="s">
        <v>131</v>
      </c>
      <c r="G72" s="56">
        <f>G73</f>
        <v>100</v>
      </c>
      <c r="H72" s="56">
        <f t="shared" si="26"/>
        <v>-1.3</v>
      </c>
      <c r="I72" s="56">
        <f t="shared" si="26"/>
        <v>98.7</v>
      </c>
      <c r="J72" s="56">
        <f t="shared" si="26"/>
        <v>0</v>
      </c>
      <c r="K72" s="56">
        <f t="shared" si="26"/>
        <v>98.7</v>
      </c>
      <c r="L72" s="56">
        <f t="shared" si="26"/>
        <v>0</v>
      </c>
      <c r="M72" s="170">
        <f t="shared" si="26"/>
        <v>98.7</v>
      </c>
      <c r="N72" s="170">
        <f t="shared" si="26"/>
        <v>0</v>
      </c>
      <c r="O72" s="170">
        <f t="shared" si="26"/>
        <v>98.7</v>
      </c>
      <c r="P72" s="170">
        <f t="shared" si="26"/>
        <v>98.7</v>
      </c>
      <c r="Q72" s="350">
        <f t="shared" si="1"/>
        <v>1</v>
      </c>
    </row>
    <row r="73" spans="1:17" ht="22.5" customHeight="1">
      <c r="A73" s="173" t="s">
        <v>572</v>
      </c>
      <c r="B73" s="352" t="s">
        <v>205</v>
      </c>
      <c r="C73" s="319" t="s">
        <v>19</v>
      </c>
      <c r="D73" s="319" t="s">
        <v>15</v>
      </c>
      <c r="E73" s="171" t="s">
        <v>453</v>
      </c>
      <c r="F73" s="171" t="s">
        <v>133</v>
      </c>
      <c r="G73" s="56">
        <f>G74</f>
        <v>100</v>
      </c>
      <c r="H73" s="56">
        <f t="shared" si="26"/>
        <v>-1.3</v>
      </c>
      <c r="I73" s="56">
        <f t="shared" si="26"/>
        <v>98.7</v>
      </c>
      <c r="J73" s="56">
        <f t="shared" si="26"/>
        <v>0</v>
      </c>
      <c r="K73" s="56">
        <f t="shared" si="26"/>
        <v>98.7</v>
      </c>
      <c r="L73" s="56">
        <f t="shared" si="26"/>
        <v>0</v>
      </c>
      <c r="M73" s="170">
        <f t="shared" si="26"/>
        <v>98.7</v>
      </c>
      <c r="N73" s="170">
        <f t="shared" si="26"/>
        <v>0</v>
      </c>
      <c r="O73" s="170">
        <f t="shared" si="26"/>
        <v>98.7</v>
      </c>
      <c r="P73" s="170">
        <f t="shared" si="26"/>
        <v>98.7</v>
      </c>
      <c r="Q73" s="350">
        <f t="shared" si="1"/>
        <v>1</v>
      </c>
    </row>
    <row r="74" spans="1:17" ht="22.5" customHeight="1">
      <c r="A74" s="173" t="s">
        <v>573</v>
      </c>
      <c r="B74" s="352" t="s">
        <v>205</v>
      </c>
      <c r="C74" s="319" t="s">
        <v>19</v>
      </c>
      <c r="D74" s="319" t="s">
        <v>15</v>
      </c>
      <c r="E74" s="171" t="s">
        <v>453</v>
      </c>
      <c r="F74" s="171" t="s">
        <v>135</v>
      </c>
      <c r="G74" s="56">
        <v>100</v>
      </c>
      <c r="H74" s="56">
        <v>-1.3</v>
      </c>
      <c r="I74" s="120">
        <f>G74+H74</f>
        <v>98.7</v>
      </c>
      <c r="J74" s="120"/>
      <c r="K74" s="56">
        <f>I74+J74</f>
        <v>98.7</v>
      </c>
      <c r="L74" s="120"/>
      <c r="M74" s="170">
        <f>K74+L74</f>
        <v>98.7</v>
      </c>
      <c r="N74" s="176"/>
      <c r="O74" s="170">
        <f>M74+N74</f>
        <v>98.7</v>
      </c>
      <c r="P74" s="170">
        <v>98.7</v>
      </c>
      <c r="Q74" s="350">
        <f t="shared" si="1"/>
        <v>1</v>
      </c>
    </row>
    <row r="75" spans="1:17" ht="12.75" customHeight="1">
      <c r="A75" s="89" t="s">
        <v>521</v>
      </c>
      <c r="B75" s="352" t="s">
        <v>205</v>
      </c>
      <c r="C75" s="319" t="s">
        <v>19</v>
      </c>
      <c r="D75" s="319" t="s">
        <v>15</v>
      </c>
      <c r="E75" s="171" t="s">
        <v>522</v>
      </c>
      <c r="F75" s="171"/>
      <c r="G75" s="56">
        <f>G76</f>
        <v>50</v>
      </c>
      <c r="H75" s="56">
        <f aca="true" t="shared" si="27" ref="H75:P78">H76</f>
        <v>0</v>
      </c>
      <c r="I75" s="56">
        <f t="shared" si="27"/>
        <v>50</v>
      </c>
      <c r="J75" s="56">
        <f t="shared" si="27"/>
        <v>0</v>
      </c>
      <c r="K75" s="56">
        <f t="shared" si="27"/>
        <v>50</v>
      </c>
      <c r="L75" s="56">
        <f t="shared" si="27"/>
        <v>0</v>
      </c>
      <c r="M75" s="170">
        <f t="shared" si="27"/>
        <v>50</v>
      </c>
      <c r="N75" s="170">
        <f t="shared" si="27"/>
        <v>0</v>
      </c>
      <c r="O75" s="170">
        <f t="shared" si="27"/>
        <v>50</v>
      </c>
      <c r="P75" s="170">
        <f t="shared" si="27"/>
        <v>50</v>
      </c>
      <c r="Q75" s="350">
        <f t="shared" si="1"/>
        <v>1</v>
      </c>
    </row>
    <row r="76" spans="1:17" ht="24" customHeight="1">
      <c r="A76" s="110" t="s">
        <v>523</v>
      </c>
      <c r="B76" s="352" t="s">
        <v>205</v>
      </c>
      <c r="C76" s="319" t="s">
        <v>19</v>
      </c>
      <c r="D76" s="319" t="s">
        <v>15</v>
      </c>
      <c r="E76" s="171" t="s">
        <v>520</v>
      </c>
      <c r="F76" s="171"/>
      <c r="G76" s="56">
        <f>G77</f>
        <v>50</v>
      </c>
      <c r="H76" s="56">
        <f t="shared" si="27"/>
        <v>0</v>
      </c>
      <c r="I76" s="56">
        <f t="shared" si="27"/>
        <v>50</v>
      </c>
      <c r="J76" s="56">
        <f t="shared" si="27"/>
        <v>0</v>
      </c>
      <c r="K76" s="56">
        <f t="shared" si="27"/>
        <v>50</v>
      </c>
      <c r="L76" s="56">
        <f t="shared" si="27"/>
        <v>0</v>
      </c>
      <c r="M76" s="170">
        <f t="shared" si="27"/>
        <v>50</v>
      </c>
      <c r="N76" s="170">
        <f t="shared" si="27"/>
        <v>0</v>
      </c>
      <c r="O76" s="170">
        <f t="shared" si="27"/>
        <v>50</v>
      </c>
      <c r="P76" s="170">
        <f t="shared" si="27"/>
        <v>50</v>
      </c>
      <c r="Q76" s="350">
        <f t="shared" si="1"/>
        <v>1</v>
      </c>
    </row>
    <row r="77" spans="1:17" ht="22.5" customHeight="1">
      <c r="A77" s="43" t="s">
        <v>418</v>
      </c>
      <c r="B77" s="352" t="s">
        <v>205</v>
      </c>
      <c r="C77" s="319" t="s">
        <v>19</v>
      </c>
      <c r="D77" s="319" t="s">
        <v>15</v>
      </c>
      <c r="E77" s="171" t="s">
        <v>520</v>
      </c>
      <c r="F77" s="171" t="s">
        <v>131</v>
      </c>
      <c r="G77" s="56">
        <f>G78</f>
        <v>50</v>
      </c>
      <c r="H77" s="56">
        <f t="shared" si="27"/>
        <v>0</v>
      </c>
      <c r="I77" s="56">
        <f t="shared" si="27"/>
        <v>50</v>
      </c>
      <c r="J77" s="56">
        <f t="shared" si="27"/>
        <v>0</v>
      </c>
      <c r="K77" s="56">
        <f t="shared" si="27"/>
        <v>50</v>
      </c>
      <c r="L77" s="56">
        <f t="shared" si="27"/>
        <v>0</v>
      </c>
      <c r="M77" s="170">
        <f t="shared" si="27"/>
        <v>50</v>
      </c>
      <c r="N77" s="170">
        <f t="shared" si="27"/>
        <v>0</v>
      </c>
      <c r="O77" s="170">
        <f t="shared" si="27"/>
        <v>50</v>
      </c>
      <c r="P77" s="170">
        <f t="shared" si="27"/>
        <v>50</v>
      </c>
      <c r="Q77" s="350">
        <f t="shared" si="1"/>
        <v>1</v>
      </c>
    </row>
    <row r="78" spans="1:17" ht="22.5" customHeight="1">
      <c r="A78" s="173" t="s">
        <v>572</v>
      </c>
      <c r="B78" s="352" t="s">
        <v>205</v>
      </c>
      <c r="C78" s="319" t="s">
        <v>19</v>
      </c>
      <c r="D78" s="319" t="s">
        <v>15</v>
      </c>
      <c r="E78" s="171" t="s">
        <v>520</v>
      </c>
      <c r="F78" s="171" t="s">
        <v>133</v>
      </c>
      <c r="G78" s="56">
        <f>G79</f>
        <v>50</v>
      </c>
      <c r="H78" s="56">
        <f t="shared" si="27"/>
        <v>0</v>
      </c>
      <c r="I78" s="56">
        <f t="shared" si="27"/>
        <v>50</v>
      </c>
      <c r="J78" s="56">
        <f t="shared" si="27"/>
        <v>0</v>
      </c>
      <c r="K78" s="56">
        <f t="shared" si="27"/>
        <v>50</v>
      </c>
      <c r="L78" s="56">
        <f t="shared" si="27"/>
        <v>0</v>
      </c>
      <c r="M78" s="170">
        <f t="shared" si="27"/>
        <v>50</v>
      </c>
      <c r="N78" s="170">
        <f t="shared" si="27"/>
        <v>0</v>
      </c>
      <c r="O78" s="170">
        <f t="shared" si="27"/>
        <v>50</v>
      </c>
      <c r="P78" s="170">
        <f t="shared" si="27"/>
        <v>50</v>
      </c>
      <c r="Q78" s="350">
        <f t="shared" si="1"/>
        <v>1</v>
      </c>
    </row>
    <row r="79" spans="1:17" ht="22.5" customHeight="1">
      <c r="A79" s="173" t="s">
        <v>573</v>
      </c>
      <c r="B79" s="352" t="s">
        <v>205</v>
      </c>
      <c r="C79" s="319" t="s">
        <v>19</v>
      </c>
      <c r="D79" s="319" t="s">
        <v>15</v>
      </c>
      <c r="E79" s="171" t="s">
        <v>520</v>
      </c>
      <c r="F79" s="171" t="s">
        <v>135</v>
      </c>
      <c r="G79" s="56">
        <v>50</v>
      </c>
      <c r="H79" s="56">
        <v>0</v>
      </c>
      <c r="I79" s="120">
        <f>G79+H79</f>
        <v>50</v>
      </c>
      <c r="J79" s="120">
        <v>0</v>
      </c>
      <c r="K79" s="56">
        <f>I79+J79</f>
        <v>50</v>
      </c>
      <c r="L79" s="120">
        <v>0</v>
      </c>
      <c r="M79" s="170">
        <f>K79+L79</f>
        <v>50</v>
      </c>
      <c r="N79" s="176">
        <v>0</v>
      </c>
      <c r="O79" s="170">
        <f>M79+N79</f>
        <v>50</v>
      </c>
      <c r="P79" s="170">
        <v>50</v>
      </c>
      <c r="Q79" s="350">
        <f aca="true" t="shared" si="28" ref="Q79:Q142">P79/O79*100%</f>
        <v>1</v>
      </c>
    </row>
    <row r="80" spans="1:17" ht="22.5" customHeight="1">
      <c r="A80" s="43" t="s">
        <v>232</v>
      </c>
      <c r="B80" s="352" t="s">
        <v>205</v>
      </c>
      <c r="C80" s="319" t="s">
        <v>19</v>
      </c>
      <c r="D80" s="319" t="s">
        <v>15</v>
      </c>
      <c r="E80" s="171" t="s">
        <v>248</v>
      </c>
      <c r="F80" s="171"/>
      <c r="G80" s="56">
        <f aca="true" t="shared" si="29" ref="G80:M80">G81+G95</f>
        <v>7816.900000000001</v>
      </c>
      <c r="H80" s="56">
        <f t="shared" si="29"/>
        <v>71.30000000000001</v>
      </c>
      <c r="I80" s="56">
        <f t="shared" si="29"/>
        <v>7888.200000000001</v>
      </c>
      <c r="J80" s="56">
        <f t="shared" si="29"/>
        <v>0</v>
      </c>
      <c r="K80" s="56">
        <f t="shared" si="29"/>
        <v>7888.200000000001</v>
      </c>
      <c r="L80" s="56">
        <f t="shared" si="29"/>
        <v>0</v>
      </c>
      <c r="M80" s="170">
        <f t="shared" si="29"/>
        <v>7888.200000000001</v>
      </c>
      <c r="N80" s="170">
        <f>N81+N95</f>
        <v>811.7</v>
      </c>
      <c r="O80" s="170">
        <f>O81+O95</f>
        <v>8699.9</v>
      </c>
      <c r="P80" s="170">
        <f>P81+P95</f>
        <v>8592.3</v>
      </c>
      <c r="Q80" s="350">
        <f t="shared" si="28"/>
        <v>0.9876320417476062</v>
      </c>
    </row>
    <row r="81" spans="1:17" ht="22.5" customHeight="1">
      <c r="A81" s="43" t="s">
        <v>282</v>
      </c>
      <c r="B81" s="352" t="s">
        <v>205</v>
      </c>
      <c r="C81" s="171" t="s">
        <v>19</v>
      </c>
      <c r="D81" s="319" t="s">
        <v>15</v>
      </c>
      <c r="E81" s="171" t="s">
        <v>281</v>
      </c>
      <c r="F81" s="171"/>
      <c r="G81" s="56">
        <f aca="true" t="shared" si="30" ref="G81:M81">G82+G87+G91+G86</f>
        <v>492.3</v>
      </c>
      <c r="H81" s="56">
        <f t="shared" si="30"/>
        <v>71.30000000000001</v>
      </c>
      <c r="I81" s="56">
        <f t="shared" si="30"/>
        <v>563.6</v>
      </c>
      <c r="J81" s="56">
        <f t="shared" si="30"/>
        <v>0</v>
      </c>
      <c r="K81" s="56">
        <f t="shared" si="30"/>
        <v>563.6</v>
      </c>
      <c r="L81" s="56">
        <f t="shared" si="30"/>
        <v>0</v>
      </c>
      <c r="M81" s="170">
        <f t="shared" si="30"/>
        <v>563.6</v>
      </c>
      <c r="N81" s="170">
        <f>N82+N87+N91+N86</f>
        <v>-15.399999999999999</v>
      </c>
      <c r="O81" s="170">
        <f>O82+O87+O91+O86</f>
        <v>548.2</v>
      </c>
      <c r="P81" s="170">
        <f>P82+P87+P91+P86</f>
        <v>539.8000000000001</v>
      </c>
      <c r="Q81" s="350">
        <f t="shared" si="28"/>
        <v>0.9846771251368114</v>
      </c>
    </row>
    <row r="82" spans="1:17" ht="33.75" customHeight="1">
      <c r="A82" s="43" t="s">
        <v>123</v>
      </c>
      <c r="B82" s="352" t="s">
        <v>205</v>
      </c>
      <c r="C82" s="171" t="s">
        <v>19</v>
      </c>
      <c r="D82" s="319" t="s">
        <v>15</v>
      </c>
      <c r="E82" s="171" t="s">
        <v>260</v>
      </c>
      <c r="F82" s="171">
        <v>100</v>
      </c>
      <c r="G82" s="56">
        <f aca="true" t="shared" si="31" ref="G82:P82">G83</f>
        <v>426</v>
      </c>
      <c r="H82" s="56">
        <f t="shared" si="31"/>
        <v>71.30000000000001</v>
      </c>
      <c r="I82" s="56">
        <f t="shared" si="31"/>
        <v>497.29999999999995</v>
      </c>
      <c r="J82" s="56">
        <f t="shared" si="31"/>
        <v>0</v>
      </c>
      <c r="K82" s="56">
        <f t="shared" si="31"/>
        <v>497.29999999999995</v>
      </c>
      <c r="L82" s="56">
        <f t="shared" si="31"/>
        <v>0</v>
      </c>
      <c r="M82" s="170">
        <f t="shared" si="31"/>
        <v>497.29999999999995</v>
      </c>
      <c r="N82" s="170">
        <f t="shared" si="31"/>
        <v>-14.6</v>
      </c>
      <c r="O82" s="170">
        <f t="shared" si="31"/>
        <v>482.69999999999993</v>
      </c>
      <c r="P82" s="170">
        <f t="shared" si="31"/>
        <v>474.3</v>
      </c>
      <c r="Q82" s="350">
        <f t="shared" si="28"/>
        <v>0.9825978868862649</v>
      </c>
    </row>
    <row r="83" spans="1:17" ht="33.75" customHeight="1">
      <c r="A83" s="43" t="s">
        <v>123</v>
      </c>
      <c r="B83" s="352" t="s">
        <v>205</v>
      </c>
      <c r="C83" s="171" t="s">
        <v>19</v>
      </c>
      <c r="D83" s="319" t="s">
        <v>15</v>
      </c>
      <c r="E83" s="171" t="s">
        <v>260</v>
      </c>
      <c r="F83" s="171">
        <v>120</v>
      </c>
      <c r="G83" s="56">
        <f aca="true" t="shared" si="32" ref="G83:M83">G84+G85</f>
        <v>426</v>
      </c>
      <c r="H83" s="56">
        <f t="shared" si="32"/>
        <v>71.30000000000001</v>
      </c>
      <c r="I83" s="56">
        <f t="shared" si="32"/>
        <v>497.29999999999995</v>
      </c>
      <c r="J83" s="56">
        <f t="shared" si="32"/>
        <v>0</v>
      </c>
      <c r="K83" s="56">
        <f t="shared" si="32"/>
        <v>497.29999999999995</v>
      </c>
      <c r="L83" s="56">
        <f t="shared" si="32"/>
        <v>0</v>
      </c>
      <c r="M83" s="170">
        <f t="shared" si="32"/>
        <v>497.29999999999995</v>
      </c>
      <c r="N83" s="170">
        <f>N84+N85</f>
        <v>-14.6</v>
      </c>
      <c r="O83" s="170">
        <f>O84+O85</f>
        <v>482.69999999999993</v>
      </c>
      <c r="P83" s="170">
        <f>P84+P85</f>
        <v>474.3</v>
      </c>
      <c r="Q83" s="350">
        <f t="shared" si="28"/>
        <v>0.9825978868862649</v>
      </c>
    </row>
    <row r="84" spans="1:17" ht="12.75" customHeight="1">
      <c r="A84" s="180" t="s">
        <v>416</v>
      </c>
      <c r="B84" s="352" t="s">
        <v>205</v>
      </c>
      <c r="C84" s="171" t="s">
        <v>19</v>
      </c>
      <c r="D84" s="319" t="s">
        <v>15</v>
      </c>
      <c r="E84" s="171" t="s">
        <v>260</v>
      </c>
      <c r="F84" s="171">
        <v>121</v>
      </c>
      <c r="G84" s="56">
        <v>327</v>
      </c>
      <c r="H84" s="56">
        <v>54.7</v>
      </c>
      <c r="I84" s="120">
        <f>G84+H84</f>
        <v>381.7</v>
      </c>
      <c r="J84" s="120">
        <v>0</v>
      </c>
      <c r="K84" s="56">
        <f>I84+J84</f>
        <v>381.7</v>
      </c>
      <c r="L84" s="120">
        <v>0</v>
      </c>
      <c r="M84" s="170">
        <f>K84+L84</f>
        <v>381.7</v>
      </c>
      <c r="N84" s="176">
        <v>-13.1</v>
      </c>
      <c r="O84" s="170">
        <f>M84+N84</f>
        <v>368.59999999999997</v>
      </c>
      <c r="P84" s="170">
        <v>368.6</v>
      </c>
      <c r="Q84" s="350">
        <f t="shared" si="28"/>
        <v>1.0000000000000002</v>
      </c>
    </row>
    <row r="85" spans="1:17" ht="33.75" customHeight="1">
      <c r="A85" s="180" t="s">
        <v>417</v>
      </c>
      <c r="B85" s="352" t="s">
        <v>205</v>
      </c>
      <c r="C85" s="171" t="s">
        <v>19</v>
      </c>
      <c r="D85" s="319" t="s">
        <v>15</v>
      </c>
      <c r="E85" s="171" t="s">
        <v>260</v>
      </c>
      <c r="F85" s="171">
        <v>129</v>
      </c>
      <c r="G85" s="56">
        <v>99</v>
      </c>
      <c r="H85" s="56">
        <v>16.6</v>
      </c>
      <c r="I85" s="120">
        <f>G85+H85</f>
        <v>115.6</v>
      </c>
      <c r="J85" s="120">
        <v>0</v>
      </c>
      <c r="K85" s="56">
        <f>I85+J85</f>
        <v>115.6</v>
      </c>
      <c r="L85" s="120">
        <v>0</v>
      </c>
      <c r="M85" s="170">
        <f>K85+L85</f>
        <v>115.6</v>
      </c>
      <c r="N85" s="176">
        <v>-1.5</v>
      </c>
      <c r="O85" s="170">
        <f>M85+N85</f>
        <v>114.1</v>
      </c>
      <c r="P85" s="170">
        <v>105.7</v>
      </c>
      <c r="Q85" s="350">
        <f t="shared" si="28"/>
        <v>0.9263803680981596</v>
      </c>
    </row>
    <row r="86" spans="1:17" ht="22.5" customHeight="1">
      <c r="A86" s="150" t="s">
        <v>571</v>
      </c>
      <c r="B86" s="352" t="s">
        <v>205</v>
      </c>
      <c r="C86" s="171" t="s">
        <v>19</v>
      </c>
      <c r="D86" s="319" t="s">
        <v>15</v>
      </c>
      <c r="E86" s="171" t="s">
        <v>261</v>
      </c>
      <c r="F86" s="171">
        <v>122</v>
      </c>
      <c r="G86" s="56">
        <v>2.2</v>
      </c>
      <c r="H86" s="56">
        <v>0</v>
      </c>
      <c r="I86" s="120">
        <f>G86+H86</f>
        <v>2.2</v>
      </c>
      <c r="J86" s="120">
        <v>0</v>
      </c>
      <c r="K86" s="56">
        <f>I86+J86</f>
        <v>2.2</v>
      </c>
      <c r="L86" s="120">
        <v>0</v>
      </c>
      <c r="M86" s="170">
        <f>K86+L86</f>
        <v>2.2</v>
      </c>
      <c r="N86" s="176">
        <v>5</v>
      </c>
      <c r="O86" s="170">
        <f>M86+N86</f>
        <v>7.2</v>
      </c>
      <c r="P86" s="170">
        <v>7.2</v>
      </c>
      <c r="Q86" s="350">
        <f t="shared" si="28"/>
        <v>1</v>
      </c>
    </row>
    <row r="87" spans="1:17" ht="22.5" customHeight="1">
      <c r="A87" s="43" t="s">
        <v>418</v>
      </c>
      <c r="B87" s="352" t="s">
        <v>205</v>
      </c>
      <c r="C87" s="171" t="s">
        <v>19</v>
      </c>
      <c r="D87" s="319" t="s">
        <v>15</v>
      </c>
      <c r="E87" s="171" t="s">
        <v>261</v>
      </c>
      <c r="F87" s="171">
        <v>200</v>
      </c>
      <c r="G87" s="56">
        <f aca="true" t="shared" si="33" ref="G87:P87">G88</f>
        <v>60</v>
      </c>
      <c r="H87" s="56">
        <f t="shared" si="33"/>
        <v>0</v>
      </c>
      <c r="I87" s="56">
        <f t="shared" si="33"/>
        <v>60</v>
      </c>
      <c r="J87" s="56">
        <f t="shared" si="33"/>
        <v>0</v>
      </c>
      <c r="K87" s="56">
        <f t="shared" si="33"/>
        <v>60</v>
      </c>
      <c r="L87" s="56">
        <f t="shared" si="33"/>
        <v>0</v>
      </c>
      <c r="M87" s="170">
        <f t="shared" si="33"/>
        <v>60</v>
      </c>
      <c r="N87" s="170">
        <f t="shared" si="33"/>
        <v>-4.800000000000001</v>
      </c>
      <c r="O87" s="170">
        <f t="shared" si="33"/>
        <v>55.2</v>
      </c>
      <c r="P87" s="170">
        <f t="shared" si="33"/>
        <v>55.2</v>
      </c>
      <c r="Q87" s="350">
        <f t="shared" si="28"/>
        <v>1</v>
      </c>
    </row>
    <row r="88" spans="1:17" ht="22.5" customHeight="1">
      <c r="A88" s="173" t="s">
        <v>572</v>
      </c>
      <c r="B88" s="352" t="s">
        <v>205</v>
      </c>
      <c r="C88" s="171" t="s">
        <v>19</v>
      </c>
      <c r="D88" s="319" t="s">
        <v>15</v>
      </c>
      <c r="E88" s="171" t="s">
        <v>261</v>
      </c>
      <c r="F88" s="171">
        <v>240</v>
      </c>
      <c r="G88" s="56">
        <f aca="true" t="shared" si="34" ref="G88:L88">G90</f>
        <v>60</v>
      </c>
      <c r="H88" s="56">
        <f t="shared" si="34"/>
        <v>0</v>
      </c>
      <c r="I88" s="56">
        <f t="shared" si="34"/>
        <v>60</v>
      </c>
      <c r="J88" s="56">
        <f t="shared" si="34"/>
        <v>0</v>
      </c>
      <c r="K88" s="56">
        <f t="shared" si="34"/>
        <v>60</v>
      </c>
      <c r="L88" s="56">
        <f t="shared" si="34"/>
        <v>0</v>
      </c>
      <c r="M88" s="170">
        <f>M90+M89</f>
        <v>60</v>
      </c>
      <c r="N88" s="170">
        <f>N90+N89</f>
        <v>-4.800000000000001</v>
      </c>
      <c r="O88" s="170">
        <f>O90+O89</f>
        <v>55.2</v>
      </c>
      <c r="P88" s="170">
        <f>P90+P89</f>
        <v>55.2</v>
      </c>
      <c r="Q88" s="350">
        <f t="shared" si="28"/>
        <v>1</v>
      </c>
    </row>
    <row r="89" spans="1:17" ht="12.75" customHeight="1">
      <c r="A89" s="173"/>
      <c r="B89" s="352" t="s">
        <v>205</v>
      </c>
      <c r="C89" s="171" t="s">
        <v>19</v>
      </c>
      <c r="D89" s="319" t="s">
        <v>15</v>
      </c>
      <c r="E89" s="171" t="s">
        <v>261</v>
      </c>
      <c r="F89" s="171">
        <v>242</v>
      </c>
      <c r="G89" s="56"/>
      <c r="H89" s="56"/>
      <c r="I89" s="56"/>
      <c r="J89" s="56"/>
      <c r="K89" s="56"/>
      <c r="L89" s="56"/>
      <c r="M89" s="170">
        <f>K89+L89</f>
        <v>0</v>
      </c>
      <c r="N89" s="170">
        <v>30.7</v>
      </c>
      <c r="O89" s="170">
        <f>M89+N89</f>
        <v>30.7</v>
      </c>
      <c r="P89" s="170">
        <v>30.7</v>
      </c>
      <c r="Q89" s="350">
        <f t="shared" si="28"/>
        <v>1</v>
      </c>
    </row>
    <row r="90" spans="1:17" ht="22.5" customHeight="1">
      <c r="A90" s="173" t="s">
        <v>573</v>
      </c>
      <c r="B90" s="352" t="s">
        <v>205</v>
      </c>
      <c r="C90" s="171" t="s">
        <v>19</v>
      </c>
      <c r="D90" s="319" t="s">
        <v>15</v>
      </c>
      <c r="E90" s="171" t="s">
        <v>261</v>
      </c>
      <c r="F90" s="171">
        <v>244</v>
      </c>
      <c r="G90" s="56">
        <v>60</v>
      </c>
      <c r="H90" s="137">
        <v>0</v>
      </c>
      <c r="I90" s="120">
        <f>G90+H90</f>
        <v>60</v>
      </c>
      <c r="J90" s="120">
        <v>0</v>
      </c>
      <c r="K90" s="56">
        <f>I90+J90</f>
        <v>60</v>
      </c>
      <c r="L90" s="120">
        <v>0</v>
      </c>
      <c r="M90" s="170">
        <f>K90+L90</f>
        <v>60</v>
      </c>
      <c r="N90" s="176">
        <v>-35.5</v>
      </c>
      <c r="O90" s="170">
        <f>M90+N90</f>
        <v>24.5</v>
      </c>
      <c r="P90" s="170">
        <v>24.5</v>
      </c>
      <c r="Q90" s="350">
        <f t="shared" si="28"/>
        <v>1</v>
      </c>
    </row>
    <row r="91" spans="1:17" s="36" customFormat="1" ht="12.75" customHeight="1">
      <c r="A91" s="173" t="s">
        <v>579</v>
      </c>
      <c r="B91" s="352" t="s">
        <v>205</v>
      </c>
      <c r="C91" s="316" t="s">
        <v>19</v>
      </c>
      <c r="D91" s="186" t="s">
        <v>15</v>
      </c>
      <c r="E91" s="171" t="s">
        <v>261</v>
      </c>
      <c r="F91" s="316" t="s">
        <v>137</v>
      </c>
      <c r="G91" s="137">
        <f aca="true" t="shared" si="35" ref="G91:M91">G92+G93+G94</f>
        <v>4.1</v>
      </c>
      <c r="H91" s="137">
        <f t="shared" si="35"/>
        <v>0</v>
      </c>
      <c r="I91" s="137">
        <f t="shared" si="35"/>
        <v>4.1</v>
      </c>
      <c r="J91" s="137">
        <f t="shared" si="35"/>
        <v>0</v>
      </c>
      <c r="K91" s="137">
        <f t="shared" si="35"/>
        <v>4.1</v>
      </c>
      <c r="L91" s="137">
        <f t="shared" si="35"/>
        <v>0</v>
      </c>
      <c r="M91" s="184">
        <f t="shared" si="35"/>
        <v>4.1</v>
      </c>
      <c r="N91" s="184">
        <f>N92+N93+N94</f>
        <v>-1</v>
      </c>
      <c r="O91" s="184">
        <f>O92+O93+O94</f>
        <v>3.1</v>
      </c>
      <c r="P91" s="184">
        <f>P92+P93+P94</f>
        <v>3.1</v>
      </c>
      <c r="Q91" s="350">
        <f t="shared" si="28"/>
        <v>1</v>
      </c>
    </row>
    <row r="92" spans="1:17" s="36" customFormat="1" ht="12.75" customHeight="1">
      <c r="A92" s="33" t="s">
        <v>17</v>
      </c>
      <c r="B92" s="352" t="s">
        <v>205</v>
      </c>
      <c r="C92" s="316" t="s">
        <v>19</v>
      </c>
      <c r="D92" s="186" t="s">
        <v>15</v>
      </c>
      <c r="E92" s="171" t="s">
        <v>261</v>
      </c>
      <c r="F92" s="316" t="s">
        <v>138</v>
      </c>
      <c r="G92" s="137">
        <v>3.1</v>
      </c>
      <c r="H92" s="137">
        <v>-1</v>
      </c>
      <c r="I92" s="120">
        <f>G92+H92</f>
        <v>2.1</v>
      </c>
      <c r="J92" s="120">
        <v>0</v>
      </c>
      <c r="K92" s="56">
        <f>I92+J92</f>
        <v>2.1</v>
      </c>
      <c r="L92" s="120">
        <v>0</v>
      </c>
      <c r="M92" s="170">
        <f>K92+L92</f>
        <v>2.1</v>
      </c>
      <c r="N92" s="176">
        <v>1</v>
      </c>
      <c r="O92" s="170">
        <f>M92+N92</f>
        <v>3.1</v>
      </c>
      <c r="P92" s="170">
        <v>3.1</v>
      </c>
      <c r="Q92" s="350">
        <f t="shared" si="28"/>
        <v>1</v>
      </c>
    </row>
    <row r="93" spans="1:17" s="36" customFormat="1" ht="12.75" customHeight="1">
      <c r="A93" s="173" t="s">
        <v>580</v>
      </c>
      <c r="B93" s="352" t="s">
        <v>205</v>
      </c>
      <c r="C93" s="316" t="s">
        <v>19</v>
      </c>
      <c r="D93" s="186" t="s">
        <v>15</v>
      </c>
      <c r="E93" s="171" t="s">
        <v>261</v>
      </c>
      <c r="F93" s="316">
        <v>852</v>
      </c>
      <c r="G93" s="137">
        <v>1</v>
      </c>
      <c r="H93" s="56">
        <v>-1</v>
      </c>
      <c r="I93" s="120">
        <f>G93+H93</f>
        <v>0</v>
      </c>
      <c r="J93" s="120">
        <v>0</v>
      </c>
      <c r="K93" s="56">
        <f>I93+J93</f>
        <v>0</v>
      </c>
      <c r="L93" s="120">
        <v>0</v>
      </c>
      <c r="M93" s="170">
        <f>K93+L93</f>
        <v>0</v>
      </c>
      <c r="N93" s="176">
        <v>0</v>
      </c>
      <c r="O93" s="170">
        <f>M93+N93</f>
        <v>0</v>
      </c>
      <c r="P93" s="170">
        <f>N93+O93</f>
        <v>0</v>
      </c>
      <c r="Q93" s="350" t="e">
        <f t="shared" si="28"/>
        <v>#DIV/0!</v>
      </c>
    </row>
    <row r="94" spans="1:17" s="36" customFormat="1" ht="12.75" customHeight="1">
      <c r="A94" s="173" t="s">
        <v>590</v>
      </c>
      <c r="B94" s="352" t="s">
        <v>205</v>
      </c>
      <c r="C94" s="316" t="s">
        <v>19</v>
      </c>
      <c r="D94" s="186" t="s">
        <v>15</v>
      </c>
      <c r="E94" s="171" t="s">
        <v>261</v>
      </c>
      <c r="F94" s="316">
        <v>853</v>
      </c>
      <c r="G94" s="137">
        <v>0</v>
      </c>
      <c r="H94" s="56">
        <v>2</v>
      </c>
      <c r="I94" s="120">
        <f>G94+H94</f>
        <v>2</v>
      </c>
      <c r="J94" s="120">
        <v>0</v>
      </c>
      <c r="K94" s="56">
        <f>I94+J94</f>
        <v>2</v>
      </c>
      <c r="L94" s="120">
        <v>0</v>
      </c>
      <c r="M94" s="170">
        <f>K94+L94</f>
        <v>2</v>
      </c>
      <c r="N94" s="176">
        <v>-2</v>
      </c>
      <c r="O94" s="170">
        <f>M94+N94</f>
        <v>0</v>
      </c>
      <c r="P94" s="170">
        <v>0</v>
      </c>
      <c r="Q94" s="350" t="e">
        <f t="shared" si="28"/>
        <v>#DIV/0!</v>
      </c>
    </row>
    <row r="95" spans="1:17" ht="22.5" customHeight="1">
      <c r="A95" s="43" t="s">
        <v>280</v>
      </c>
      <c r="B95" s="352" t="s">
        <v>205</v>
      </c>
      <c r="C95" s="171" t="s">
        <v>19</v>
      </c>
      <c r="D95" s="319" t="s">
        <v>15</v>
      </c>
      <c r="E95" s="171" t="s">
        <v>262</v>
      </c>
      <c r="F95" s="171"/>
      <c r="G95" s="56">
        <f aca="true" t="shared" si="36" ref="G95:M95">G96+G101+G100</f>
        <v>7324.6</v>
      </c>
      <c r="H95" s="56">
        <f t="shared" si="36"/>
        <v>0</v>
      </c>
      <c r="I95" s="56">
        <f t="shared" si="36"/>
        <v>7324.6</v>
      </c>
      <c r="J95" s="56">
        <f t="shared" si="36"/>
        <v>0</v>
      </c>
      <c r="K95" s="56">
        <f t="shared" si="36"/>
        <v>7324.6</v>
      </c>
      <c r="L95" s="56">
        <f t="shared" si="36"/>
        <v>0</v>
      </c>
      <c r="M95" s="170">
        <f t="shared" si="36"/>
        <v>7324.6</v>
      </c>
      <c r="N95" s="170">
        <f>N96+N101+N100</f>
        <v>827.1</v>
      </c>
      <c r="O95" s="170">
        <f>O96+O101+O100</f>
        <v>8151.7</v>
      </c>
      <c r="P95" s="170">
        <f>P96+P101+P100</f>
        <v>8052.5</v>
      </c>
      <c r="Q95" s="350">
        <f t="shared" si="28"/>
        <v>0.9878307592281365</v>
      </c>
    </row>
    <row r="96" spans="1:17" ht="33.75" customHeight="1">
      <c r="A96" s="43" t="s">
        <v>123</v>
      </c>
      <c r="B96" s="352" t="s">
        <v>205</v>
      </c>
      <c r="C96" s="171" t="s">
        <v>19</v>
      </c>
      <c r="D96" s="319" t="s">
        <v>15</v>
      </c>
      <c r="E96" s="171" t="s">
        <v>263</v>
      </c>
      <c r="F96" s="171">
        <v>100</v>
      </c>
      <c r="G96" s="56">
        <f aca="true" t="shared" si="37" ref="G96:P96">G97</f>
        <v>7271</v>
      </c>
      <c r="H96" s="56">
        <f t="shared" si="37"/>
        <v>0</v>
      </c>
      <c r="I96" s="56">
        <f t="shared" si="37"/>
        <v>7271</v>
      </c>
      <c r="J96" s="56">
        <f t="shared" si="37"/>
        <v>0</v>
      </c>
      <c r="K96" s="56">
        <f t="shared" si="37"/>
        <v>7271</v>
      </c>
      <c r="L96" s="56">
        <f t="shared" si="37"/>
        <v>0</v>
      </c>
      <c r="M96" s="170">
        <f t="shared" si="37"/>
        <v>7271</v>
      </c>
      <c r="N96" s="170">
        <f t="shared" si="37"/>
        <v>812.9</v>
      </c>
      <c r="O96" s="170">
        <f t="shared" si="37"/>
        <v>8083.9</v>
      </c>
      <c r="P96" s="170">
        <f t="shared" si="37"/>
        <v>7984.7</v>
      </c>
      <c r="Q96" s="350">
        <f t="shared" si="28"/>
        <v>0.9877286953079578</v>
      </c>
    </row>
    <row r="97" spans="1:17" ht="12.75" customHeight="1">
      <c r="A97" s="43" t="s">
        <v>166</v>
      </c>
      <c r="B97" s="352" t="s">
        <v>205</v>
      </c>
      <c r="C97" s="171" t="s">
        <v>19</v>
      </c>
      <c r="D97" s="319" t="s">
        <v>15</v>
      </c>
      <c r="E97" s="171" t="s">
        <v>263</v>
      </c>
      <c r="F97" s="171">
        <v>110</v>
      </c>
      <c r="G97" s="56">
        <f aca="true" t="shared" si="38" ref="G97:M97">G98+G99</f>
        <v>7271</v>
      </c>
      <c r="H97" s="56">
        <f t="shared" si="38"/>
        <v>0</v>
      </c>
      <c r="I97" s="56">
        <f t="shared" si="38"/>
        <v>7271</v>
      </c>
      <c r="J97" s="56">
        <f t="shared" si="38"/>
        <v>0</v>
      </c>
      <c r="K97" s="56">
        <f t="shared" si="38"/>
        <v>7271</v>
      </c>
      <c r="L97" s="56">
        <f t="shared" si="38"/>
        <v>0</v>
      </c>
      <c r="M97" s="170">
        <f t="shared" si="38"/>
        <v>7271</v>
      </c>
      <c r="N97" s="170">
        <f>N98+N99</f>
        <v>812.9</v>
      </c>
      <c r="O97" s="170">
        <f>O98+O99</f>
        <v>8083.9</v>
      </c>
      <c r="P97" s="170">
        <f>P98+P99</f>
        <v>7984.7</v>
      </c>
      <c r="Q97" s="350">
        <f t="shared" si="28"/>
        <v>0.9877286953079578</v>
      </c>
    </row>
    <row r="98" spans="1:17" ht="12.75" customHeight="1">
      <c r="A98" s="182" t="s">
        <v>414</v>
      </c>
      <c r="B98" s="352" t="s">
        <v>205</v>
      </c>
      <c r="C98" s="171" t="s">
        <v>19</v>
      </c>
      <c r="D98" s="319" t="s">
        <v>15</v>
      </c>
      <c r="E98" s="171" t="s">
        <v>263</v>
      </c>
      <c r="F98" s="171">
        <v>111</v>
      </c>
      <c r="G98" s="56">
        <v>5582.4</v>
      </c>
      <c r="H98" s="56">
        <v>0</v>
      </c>
      <c r="I98" s="120">
        <f>G98+H98</f>
        <v>5582.4</v>
      </c>
      <c r="J98" s="120"/>
      <c r="K98" s="56">
        <f>I98+J98</f>
        <v>5582.4</v>
      </c>
      <c r="L98" s="120"/>
      <c r="M98" s="170">
        <f>K98+L98</f>
        <v>5582.4</v>
      </c>
      <c r="N98" s="176">
        <v>671</v>
      </c>
      <c r="O98" s="170">
        <f>M98+N98</f>
        <v>6253.4</v>
      </c>
      <c r="P98" s="170">
        <v>6154.2</v>
      </c>
      <c r="Q98" s="350">
        <f t="shared" si="28"/>
        <v>0.9841366296734577</v>
      </c>
    </row>
    <row r="99" spans="1:17" ht="22.5" customHeight="1">
      <c r="A99" s="180" t="s">
        <v>415</v>
      </c>
      <c r="B99" s="352" t="s">
        <v>205</v>
      </c>
      <c r="C99" s="171" t="s">
        <v>19</v>
      </c>
      <c r="D99" s="319" t="s">
        <v>15</v>
      </c>
      <c r="E99" s="171" t="s">
        <v>263</v>
      </c>
      <c r="F99" s="171">
        <v>119</v>
      </c>
      <c r="G99" s="56">
        <v>1688.6</v>
      </c>
      <c r="H99" s="56">
        <v>0</v>
      </c>
      <c r="I99" s="120">
        <f>G99+H99</f>
        <v>1688.6</v>
      </c>
      <c r="J99" s="120">
        <v>0</v>
      </c>
      <c r="K99" s="56">
        <f>I99+J99</f>
        <v>1688.6</v>
      </c>
      <c r="L99" s="120">
        <v>0</v>
      </c>
      <c r="M99" s="170">
        <f>K99+L99</f>
        <v>1688.6</v>
      </c>
      <c r="N99" s="176">
        <v>141.9</v>
      </c>
      <c r="O99" s="170">
        <f>M99+N99</f>
        <v>1830.5</v>
      </c>
      <c r="P99" s="170">
        <v>1830.5</v>
      </c>
      <c r="Q99" s="350">
        <f t="shared" si="28"/>
        <v>1</v>
      </c>
    </row>
    <row r="100" spans="1:17" ht="22.5" customHeight="1">
      <c r="A100" s="173" t="s">
        <v>570</v>
      </c>
      <c r="B100" s="352" t="s">
        <v>205</v>
      </c>
      <c r="C100" s="171" t="s">
        <v>19</v>
      </c>
      <c r="D100" s="319" t="s">
        <v>15</v>
      </c>
      <c r="E100" s="171" t="s">
        <v>264</v>
      </c>
      <c r="F100" s="171">
        <v>112</v>
      </c>
      <c r="G100" s="56">
        <v>0</v>
      </c>
      <c r="H100" s="56">
        <v>0</v>
      </c>
      <c r="I100" s="120">
        <f>G100+H100</f>
        <v>0</v>
      </c>
      <c r="J100" s="120">
        <v>0</v>
      </c>
      <c r="K100" s="56">
        <f>I100+J100</f>
        <v>0</v>
      </c>
      <c r="L100" s="120">
        <v>0</v>
      </c>
      <c r="M100" s="170">
        <f>K100+L100</f>
        <v>0</v>
      </c>
      <c r="N100" s="176">
        <v>0</v>
      </c>
      <c r="O100" s="170">
        <f>M100+N100</f>
        <v>0</v>
      </c>
      <c r="P100" s="170">
        <f>N100+O100</f>
        <v>0</v>
      </c>
      <c r="Q100" s="350" t="e">
        <f t="shared" si="28"/>
        <v>#DIV/0!</v>
      </c>
    </row>
    <row r="101" spans="1:17" ht="22.5" customHeight="1">
      <c r="A101" s="43" t="s">
        <v>418</v>
      </c>
      <c r="B101" s="352" t="s">
        <v>205</v>
      </c>
      <c r="C101" s="171" t="s">
        <v>19</v>
      </c>
      <c r="D101" s="319" t="s">
        <v>15</v>
      </c>
      <c r="E101" s="171" t="s">
        <v>264</v>
      </c>
      <c r="F101" s="171" t="s">
        <v>131</v>
      </c>
      <c r="G101" s="56">
        <f aca="true" t="shared" si="39" ref="G101:P101">SUM(G102)</f>
        <v>53.6</v>
      </c>
      <c r="H101" s="56">
        <f t="shared" si="39"/>
        <v>0</v>
      </c>
      <c r="I101" s="56">
        <f t="shared" si="39"/>
        <v>53.6</v>
      </c>
      <c r="J101" s="56">
        <f t="shared" si="39"/>
        <v>0</v>
      </c>
      <c r="K101" s="56">
        <f t="shared" si="39"/>
        <v>53.6</v>
      </c>
      <c r="L101" s="56">
        <f t="shared" si="39"/>
        <v>0</v>
      </c>
      <c r="M101" s="170">
        <f t="shared" si="39"/>
        <v>53.6</v>
      </c>
      <c r="N101" s="170">
        <f t="shared" si="39"/>
        <v>14.2</v>
      </c>
      <c r="O101" s="170">
        <f t="shared" si="39"/>
        <v>67.80000000000001</v>
      </c>
      <c r="P101" s="170">
        <f t="shared" si="39"/>
        <v>67.8</v>
      </c>
      <c r="Q101" s="350">
        <f t="shared" si="28"/>
        <v>0.9999999999999998</v>
      </c>
    </row>
    <row r="102" spans="1:17" ht="22.5" customHeight="1">
      <c r="A102" s="173" t="s">
        <v>572</v>
      </c>
      <c r="B102" s="352" t="s">
        <v>205</v>
      </c>
      <c r="C102" s="171" t="s">
        <v>19</v>
      </c>
      <c r="D102" s="319" t="s">
        <v>15</v>
      </c>
      <c r="E102" s="171" t="s">
        <v>264</v>
      </c>
      <c r="F102" s="171" t="s">
        <v>133</v>
      </c>
      <c r="G102" s="56">
        <f aca="true" t="shared" si="40" ref="G102:M102">G104+G103</f>
        <v>53.6</v>
      </c>
      <c r="H102" s="56">
        <f t="shared" si="40"/>
        <v>0</v>
      </c>
      <c r="I102" s="56">
        <f t="shared" si="40"/>
        <v>53.6</v>
      </c>
      <c r="J102" s="56">
        <f t="shared" si="40"/>
        <v>0</v>
      </c>
      <c r="K102" s="56">
        <f t="shared" si="40"/>
        <v>53.6</v>
      </c>
      <c r="L102" s="56">
        <f t="shared" si="40"/>
        <v>0</v>
      </c>
      <c r="M102" s="170">
        <f t="shared" si="40"/>
        <v>53.6</v>
      </c>
      <c r="N102" s="170">
        <f>N104+N103</f>
        <v>14.2</v>
      </c>
      <c r="O102" s="170">
        <f>O104+O103</f>
        <v>67.80000000000001</v>
      </c>
      <c r="P102" s="170">
        <f>P104+P103</f>
        <v>67.8</v>
      </c>
      <c r="Q102" s="350">
        <f t="shared" si="28"/>
        <v>0.9999999999999998</v>
      </c>
    </row>
    <row r="103" spans="1:17" ht="22.5" customHeight="1">
      <c r="A103" s="173" t="s">
        <v>587</v>
      </c>
      <c r="B103" s="352" t="s">
        <v>205</v>
      </c>
      <c r="C103" s="171" t="s">
        <v>19</v>
      </c>
      <c r="D103" s="319" t="s">
        <v>15</v>
      </c>
      <c r="E103" s="171" t="s">
        <v>264</v>
      </c>
      <c r="F103" s="171">
        <v>242</v>
      </c>
      <c r="G103" s="56">
        <v>0</v>
      </c>
      <c r="H103" s="56">
        <v>20.6</v>
      </c>
      <c r="I103" s="120">
        <f>G103+H103</f>
        <v>20.6</v>
      </c>
      <c r="J103" s="120">
        <v>0</v>
      </c>
      <c r="K103" s="56">
        <f>I103+J103</f>
        <v>20.6</v>
      </c>
      <c r="L103" s="120">
        <v>0</v>
      </c>
      <c r="M103" s="170">
        <f>K103+L103</f>
        <v>20.6</v>
      </c>
      <c r="N103" s="176">
        <v>5.1</v>
      </c>
      <c r="O103" s="170">
        <f>M103+N103</f>
        <v>25.700000000000003</v>
      </c>
      <c r="P103" s="170">
        <v>25.7</v>
      </c>
      <c r="Q103" s="350">
        <f t="shared" si="28"/>
        <v>0.9999999999999999</v>
      </c>
    </row>
    <row r="104" spans="1:17" ht="22.5" customHeight="1">
      <c r="A104" s="173" t="s">
        <v>573</v>
      </c>
      <c r="B104" s="352" t="s">
        <v>205</v>
      </c>
      <c r="C104" s="171" t="s">
        <v>19</v>
      </c>
      <c r="D104" s="319" t="s">
        <v>15</v>
      </c>
      <c r="E104" s="171" t="s">
        <v>264</v>
      </c>
      <c r="F104" s="171" t="s">
        <v>135</v>
      </c>
      <c r="G104" s="56">
        <v>53.6</v>
      </c>
      <c r="H104" s="56">
        <v>-20.6</v>
      </c>
      <c r="I104" s="120">
        <f>G104+H104</f>
        <v>33</v>
      </c>
      <c r="J104" s="120">
        <v>0</v>
      </c>
      <c r="K104" s="56">
        <f>I104+J104</f>
        <v>33</v>
      </c>
      <c r="L104" s="120">
        <v>0</v>
      </c>
      <c r="M104" s="170">
        <f>K104+L104</f>
        <v>33</v>
      </c>
      <c r="N104" s="176">
        <v>9.1</v>
      </c>
      <c r="O104" s="170">
        <f>M104+N104</f>
        <v>42.1</v>
      </c>
      <c r="P104" s="170">
        <v>42.1</v>
      </c>
      <c r="Q104" s="350">
        <f t="shared" si="28"/>
        <v>1</v>
      </c>
    </row>
    <row r="105" spans="1:17" ht="12.75">
      <c r="A105" s="40" t="s">
        <v>38</v>
      </c>
      <c r="B105" s="351" t="s">
        <v>205</v>
      </c>
      <c r="C105" s="299">
        <v>10</v>
      </c>
      <c r="D105" s="318" t="s">
        <v>14</v>
      </c>
      <c r="E105" s="299"/>
      <c r="F105" s="299"/>
      <c r="G105" s="119"/>
      <c r="H105" s="119"/>
      <c r="I105" s="138"/>
      <c r="J105" s="138"/>
      <c r="K105" s="119">
        <f>K106</f>
        <v>0</v>
      </c>
      <c r="L105" s="119">
        <f aca="true" t="shared" si="41" ref="L105:P109">L106</f>
        <v>172.8</v>
      </c>
      <c r="M105" s="175">
        <f t="shared" si="41"/>
        <v>172.8</v>
      </c>
      <c r="N105" s="175">
        <f t="shared" si="41"/>
        <v>-172.8</v>
      </c>
      <c r="O105" s="175">
        <f t="shared" si="41"/>
        <v>0</v>
      </c>
      <c r="P105" s="175">
        <f t="shared" si="41"/>
        <v>0</v>
      </c>
      <c r="Q105" s="350" t="e">
        <f t="shared" si="28"/>
        <v>#DIV/0!</v>
      </c>
    </row>
    <row r="106" spans="1:17" ht="12.75">
      <c r="A106" s="185" t="s">
        <v>619</v>
      </c>
      <c r="B106" s="351" t="s">
        <v>205</v>
      </c>
      <c r="C106" s="299">
        <v>10</v>
      </c>
      <c r="D106" s="318" t="s">
        <v>14</v>
      </c>
      <c r="E106" s="299" t="s">
        <v>618</v>
      </c>
      <c r="F106" s="299"/>
      <c r="G106" s="56"/>
      <c r="H106" s="56"/>
      <c r="I106" s="120"/>
      <c r="J106" s="120"/>
      <c r="K106" s="56">
        <f>K107</f>
        <v>0</v>
      </c>
      <c r="L106" s="56">
        <f t="shared" si="41"/>
        <v>172.8</v>
      </c>
      <c r="M106" s="175">
        <f t="shared" si="41"/>
        <v>172.8</v>
      </c>
      <c r="N106" s="175">
        <f t="shared" si="41"/>
        <v>-172.8</v>
      </c>
      <c r="O106" s="175">
        <f t="shared" si="41"/>
        <v>0</v>
      </c>
      <c r="P106" s="175">
        <f t="shared" si="41"/>
        <v>0</v>
      </c>
      <c r="Q106" s="350" t="e">
        <f t="shared" si="28"/>
        <v>#DIV/0!</v>
      </c>
    </row>
    <row r="107" spans="1:17" ht="12.75">
      <c r="A107" s="173" t="s">
        <v>619</v>
      </c>
      <c r="B107" s="352" t="s">
        <v>205</v>
      </c>
      <c r="C107" s="171">
        <v>10</v>
      </c>
      <c r="D107" s="319" t="s">
        <v>14</v>
      </c>
      <c r="E107" s="171" t="s">
        <v>617</v>
      </c>
      <c r="F107" s="171"/>
      <c r="G107" s="56"/>
      <c r="H107" s="56"/>
      <c r="I107" s="120"/>
      <c r="J107" s="120"/>
      <c r="K107" s="56">
        <f>K108</f>
        <v>0</v>
      </c>
      <c r="L107" s="56">
        <f t="shared" si="41"/>
        <v>172.8</v>
      </c>
      <c r="M107" s="170">
        <f t="shared" si="41"/>
        <v>172.8</v>
      </c>
      <c r="N107" s="170">
        <f t="shared" si="41"/>
        <v>-172.8</v>
      </c>
      <c r="O107" s="170">
        <f t="shared" si="41"/>
        <v>0</v>
      </c>
      <c r="P107" s="170">
        <f t="shared" si="41"/>
        <v>0</v>
      </c>
      <c r="Q107" s="350" t="e">
        <f t="shared" si="28"/>
        <v>#DIV/0!</v>
      </c>
    </row>
    <row r="108" spans="1:17" ht="12.75">
      <c r="A108" s="33" t="s">
        <v>58</v>
      </c>
      <c r="B108" s="352" t="s">
        <v>205</v>
      </c>
      <c r="C108" s="171">
        <v>10</v>
      </c>
      <c r="D108" s="319" t="s">
        <v>14</v>
      </c>
      <c r="E108" s="171" t="s">
        <v>617</v>
      </c>
      <c r="F108" s="171">
        <v>300</v>
      </c>
      <c r="G108" s="56"/>
      <c r="H108" s="56"/>
      <c r="I108" s="120"/>
      <c r="J108" s="120"/>
      <c r="K108" s="56">
        <f>K109</f>
        <v>0</v>
      </c>
      <c r="L108" s="56">
        <f t="shared" si="41"/>
        <v>172.8</v>
      </c>
      <c r="M108" s="170">
        <f t="shared" si="41"/>
        <v>172.8</v>
      </c>
      <c r="N108" s="170">
        <f t="shared" si="41"/>
        <v>-172.8</v>
      </c>
      <c r="O108" s="170">
        <f t="shared" si="41"/>
        <v>0</v>
      </c>
      <c r="P108" s="170">
        <f t="shared" si="41"/>
        <v>0</v>
      </c>
      <c r="Q108" s="350" t="e">
        <f t="shared" si="28"/>
        <v>#DIV/0!</v>
      </c>
    </row>
    <row r="109" spans="1:17" ht="12.75">
      <c r="A109" s="33" t="s">
        <v>32</v>
      </c>
      <c r="B109" s="352" t="s">
        <v>205</v>
      </c>
      <c r="C109" s="171">
        <v>10</v>
      </c>
      <c r="D109" s="319" t="s">
        <v>14</v>
      </c>
      <c r="E109" s="171" t="s">
        <v>617</v>
      </c>
      <c r="F109" s="171">
        <v>310</v>
      </c>
      <c r="G109" s="56"/>
      <c r="H109" s="56"/>
      <c r="I109" s="120"/>
      <c r="J109" s="120"/>
      <c r="K109" s="56">
        <f>K110</f>
        <v>0</v>
      </c>
      <c r="L109" s="56">
        <f t="shared" si="41"/>
        <v>172.8</v>
      </c>
      <c r="M109" s="170">
        <f t="shared" si="41"/>
        <v>172.8</v>
      </c>
      <c r="N109" s="170">
        <f t="shared" si="41"/>
        <v>-172.8</v>
      </c>
      <c r="O109" s="170">
        <f t="shared" si="41"/>
        <v>0</v>
      </c>
      <c r="P109" s="170">
        <f t="shared" si="41"/>
        <v>0</v>
      </c>
      <c r="Q109" s="350" t="e">
        <f t="shared" si="28"/>
        <v>#DIV/0!</v>
      </c>
    </row>
    <row r="110" spans="1:17" ht="22.5">
      <c r="A110" s="173" t="s">
        <v>575</v>
      </c>
      <c r="B110" s="352" t="s">
        <v>205</v>
      </c>
      <c r="C110" s="171">
        <v>10</v>
      </c>
      <c r="D110" s="319" t="s">
        <v>14</v>
      </c>
      <c r="E110" s="171" t="s">
        <v>617</v>
      </c>
      <c r="F110" s="171">
        <v>611</v>
      </c>
      <c r="G110" s="56"/>
      <c r="H110" s="56"/>
      <c r="I110" s="120"/>
      <c r="J110" s="120"/>
      <c r="K110" s="56">
        <v>0</v>
      </c>
      <c r="L110" s="120">
        <v>172.8</v>
      </c>
      <c r="M110" s="170">
        <f>K110+L110</f>
        <v>172.8</v>
      </c>
      <c r="N110" s="176">
        <v>-172.8</v>
      </c>
      <c r="O110" s="170">
        <f>M110+N110</f>
        <v>0</v>
      </c>
      <c r="P110" s="170">
        <v>0</v>
      </c>
      <c r="Q110" s="350" t="e">
        <f t="shared" si="28"/>
        <v>#DIV/0!</v>
      </c>
    </row>
    <row r="111" spans="1:19" ht="12.75" customHeight="1">
      <c r="A111" s="69" t="s">
        <v>30</v>
      </c>
      <c r="B111" s="325" t="s">
        <v>31</v>
      </c>
      <c r="C111" s="354" t="s">
        <v>8</v>
      </c>
      <c r="D111" s="355" t="s">
        <v>8</v>
      </c>
      <c r="E111" s="354" t="s">
        <v>9</v>
      </c>
      <c r="F111" s="354" t="s">
        <v>10</v>
      </c>
      <c r="G111" s="136">
        <f aca="true" t="shared" si="42" ref="G111:P111">G112</f>
        <v>66072.3</v>
      </c>
      <c r="H111" s="136">
        <f t="shared" si="42"/>
        <v>-571.8000000000001</v>
      </c>
      <c r="I111" s="136">
        <f t="shared" si="42"/>
        <v>65500.5</v>
      </c>
      <c r="J111" s="136">
        <f t="shared" si="42"/>
        <v>3000</v>
      </c>
      <c r="K111" s="136">
        <f t="shared" si="42"/>
        <v>68500.5</v>
      </c>
      <c r="L111" s="136">
        <f t="shared" si="42"/>
        <v>0</v>
      </c>
      <c r="M111" s="188">
        <f t="shared" si="42"/>
        <v>68500.5</v>
      </c>
      <c r="N111" s="188">
        <f t="shared" si="42"/>
        <v>-2455.3</v>
      </c>
      <c r="O111" s="188">
        <f t="shared" si="42"/>
        <v>66045.2</v>
      </c>
      <c r="P111" s="188">
        <f t="shared" si="42"/>
        <v>65745.70000000001</v>
      </c>
      <c r="Q111" s="350">
        <f t="shared" si="28"/>
        <v>0.995465226844646</v>
      </c>
      <c r="R111" s="41">
        <v>65745.7</v>
      </c>
      <c r="S111" s="45">
        <f>R111-P111</f>
        <v>0</v>
      </c>
    </row>
    <row r="112" spans="1:17" ht="12.75">
      <c r="A112" s="40" t="s">
        <v>37</v>
      </c>
      <c r="B112" s="325" t="s">
        <v>31</v>
      </c>
      <c r="C112" s="299" t="s">
        <v>16</v>
      </c>
      <c r="D112" s="318" t="s">
        <v>8</v>
      </c>
      <c r="E112" s="299" t="s">
        <v>9</v>
      </c>
      <c r="F112" s="299" t="s">
        <v>10</v>
      </c>
      <c r="G112" s="119">
        <f aca="true" t="shared" si="43" ref="G112:M112">G113+G121+G177</f>
        <v>66072.3</v>
      </c>
      <c r="H112" s="119">
        <f t="shared" si="43"/>
        <v>-571.8000000000001</v>
      </c>
      <c r="I112" s="119">
        <f t="shared" si="43"/>
        <v>65500.5</v>
      </c>
      <c r="J112" s="119">
        <f t="shared" si="43"/>
        <v>3000</v>
      </c>
      <c r="K112" s="119">
        <f t="shared" si="43"/>
        <v>68500.5</v>
      </c>
      <c r="L112" s="119">
        <f t="shared" si="43"/>
        <v>0</v>
      </c>
      <c r="M112" s="175">
        <f t="shared" si="43"/>
        <v>68500.5</v>
      </c>
      <c r="N112" s="175">
        <f>N113+N121+N177</f>
        <v>-2455.3</v>
      </c>
      <c r="O112" s="175">
        <f>O113+O121+O177</f>
        <v>66045.2</v>
      </c>
      <c r="P112" s="175">
        <f>P113+P121+P177</f>
        <v>65745.70000000001</v>
      </c>
      <c r="Q112" s="350">
        <f t="shared" si="28"/>
        <v>0.995465226844646</v>
      </c>
    </row>
    <row r="113" spans="1:17" ht="12.75">
      <c r="A113" s="40" t="s">
        <v>171</v>
      </c>
      <c r="B113" s="325" t="s">
        <v>31</v>
      </c>
      <c r="C113" s="299" t="s">
        <v>16</v>
      </c>
      <c r="D113" s="318" t="s">
        <v>12</v>
      </c>
      <c r="E113" s="299" t="s">
        <v>9</v>
      </c>
      <c r="F113" s="299" t="s">
        <v>10</v>
      </c>
      <c r="G113" s="119">
        <f aca="true" t="shared" si="44" ref="G113:P119">G114</f>
        <v>717.2</v>
      </c>
      <c r="H113" s="119">
        <f t="shared" si="44"/>
        <v>-717.2</v>
      </c>
      <c r="I113" s="119">
        <f t="shared" si="44"/>
        <v>0</v>
      </c>
      <c r="J113" s="119">
        <f t="shared" si="44"/>
        <v>0</v>
      </c>
      <c r="K113" s="119">
        <f t="shared" si="44"/>
        <v>0</v>
      </c>
      <c r="L113" s="119">
        <f t="shared" si="44"/>
        <v>0</v>
      </c>
      <c r="M113" s="175">
        <f t="shared" si="44"/>
        <v>0</v>
      </c>
      <c r="N113" s="175">
        <f t="shared" si="44"/>
        <v>0</v>
      </c>
      <c r="O113" s="175">
        <f t="shared" si="44"/>
        <v>0</v>
      </c>
      <c r="P113" s="175">
        <f t="shared" si="44"/>
        <v>0</v>
      </c>
      <c r="Q113" s="350" t="e">
        <f t="shared" si="28"/>
        <v>#DIV/0!</v>
      </c>
    </row>
    <row r="114" spans="1:17" ht="22.5">
      <c r="A114" s="43" t="s">
        <v>429</v>
      </c>
      <c r="B114" s="327" t="s">
        <v>31</v>
      </c>
      <c r="C114" s="171" t="s">
        <v>16</v>
      </c>
      <c r="D114" s="319" t="s">
        <v>12</v>
      </c>
      <c r="E114" s="171" t="s">
        <v>336</v>
      </c>
      <c r="F114" s="299"/>
      <c r="G114" s="119">
        <f t="shared" si="44"/>
        <v>717.2</v>
      </c>
      <c r="H114" s="119">
        <f t="shared" si="44"/>
        <v>-717.2</v>
      </c>
      <c r="I114" s="119">
        <f t="shared" si="44"/>
        <v>0</v>
      </c>
      <c r="J114" s="119">
        <f t="shared" si="44"/>
        <v>0</v>
      </c>
      <c r="K114" s="119">
        <f t="shared" si="44"/>
        <v>0</v>
      </c>
      <c r="L114" s="119">
        <f t="shared" si="44"/>
        <v>0</v>
      </c>
      <c r="M114" s="175">
        <f t="shared" si="44"/>
        <v>0</v>
      </c>
      <c r="N114" s="175">
        <f t="shared" si="44"/>
        <v>0</v>
      </c>
      <c r="O114" s="175">
        <f t="shared" si="44"/>
        <v>0</v>
      </c>
      <c r="P114" s="175">
        <f t="shared" si="44"/>
        <v>0</v>
      </c>
      <c r="Q114" s="350" t="e">
        <f t="shared" si="28"/>
        <v>#DIV/0!</v>
      </c>
    </row>
    <row r="115" spans="1:17" ht="12.75">
      <c r="A115" s="43" t="s">
        <v>289</v>
      </c>
      <c r="B115" s="327" t="s">
        <v>31</v>
      </c>
      <c r="C115" s="171">
        <v>10</v>
      </c>
      <c r="D115" s="319" t="s">
        <v>12</v>
      </c>
      <c r="E115" s="171" t="s">
        <v>370</v>
      </c>
      <c r="F115" s="171"/>
      <c r="G115" s="56">
        <f t="shared" si="44"/>
        <v>717.2</v>
      </c>
      <c r="H115" s="56">
        <f t="shared" si="44"/>
        <v>-717.2</v>
      </c>
      <c r="I115" s="56">
        <f t="shared" si="44"/>
        <v>0</v>
      </c>
      <c r="J115" s="56">
        <f t="shared" si="44"/>
        <v>0</v>
      </c>
      <c r="K115" s="56">
        <f t="shared" si="44"/>
        <v>0</v>
      </c>
      <c r="L115" s="56">
        <f t="shared" si="44"/>
        <v>0</v>
      </c>
      <c r="M115" s="170">
        <f t="shared" si="44"/>
        <v>0</v>
      </c>
      <c r="N115" s="170">
        <f t="shared" si="44"/>
        <v>0</v>
      </c>
      <c r="O115" s="170">
        <f t="shared" si="44"/>
        <v>0</v>
      </c>
      <c r="P115" s="170">
        <f t="shared" si="44"/>
        <v>0</v>
      </c>
      <c r="Q115" s="350" t="e">
        <f t="shared" si="28"/>
        <v>#DIV/0!</v>
      </c>
    </row>
    <row r="116" spans="1:17" ht="21">
      <c r="A116" s="126" t="s">
        <v>448</v>
      </c>
      <c r="B116" s="327" t="s">
        <v>31</v>
      </c>
      <c r="C116" s="171">
        <v>10</v>
      </c>
      <c r="D116" s="319" t="s">
        <v>12</v>
      </c>
      <c r="E116" s="171" t="s">
        <v>449</v>
      </c>
      <c r="F116" s="171"/>
      <c r="G116" s="56">
        <f t="shared" si="44"/>
        <v>717.2</v>
      </c>
      <c r="H116" s="56">
        <f t="shared" si="44"/>
        <v>-717.2</v>
      </c>
      <c r="I116" s="56">
        <f t="shared" si="44"/>
        <v>0</v>
      </c>
      <c r="J116" s="56">
        <f t="shared" si="44"/>
        <v>0</v>
      </c>
      <c r="K116" s="56">
        <f t="shared" si="44"/>
        <v>0</v>
      </c>
      <c r="L116" s="56">
        <f t="shared" si="44"/>
        <v>0</v>
      </c>
      <c r="M116" s="170">
        <f t="shared" si="44"/>
        <v>0</v>
      </c>
      <c r="N116" s="170">
        <f t="shared" si="44"/>
        <v>0</v>
      </c>
      <c r="O116" s="170">
        <f t="shared" si="44"/>
        <v>0</v>
      </c>
      <c r="P116" s="170">
        <f t="shared" si="44"/>
        <v>0</v>
      </c>
      <c r="Q116" s="350" t="e">
        <f t="shared" si="28"/>
        <v>#DIV/0!</v>
      </c>
    </row>
    <row r="117" spans="1:17" ht="13.5" customHeight="1">
      <c r="A117" s="126" t="s">
        <v>172</v>
      </c>
      <c r="B117" s="327" t="s">
        <v>31</v>
      </c>
      <c r="C117" s="171">
        <v>10</v>
      </c>
      <c r="D117" s="319" t="s">
        <v>12</v>
      </c>
      <c r="E117" s="171" t="s">
        <v>450</v>
      </c>
      <c r="F117" s="171"/>
      <c r="G117" s="56">
        <f t="shared" si="44"/>
        <v>717.2</v>
      </c>
      <c r="H117" s="56">
        <f t="shared" si="44"/>
        <v>-717.2</v>
      </c>
      <c r="I117" s="56">
        <f t="shared" si="44"/>
        <v>0</v>
      </c>
      <c r="J117" s="56">
        <f t="shared" si="44"/>
        <v>0</v>
      </c>
      <c r="K117" s="56">
        <f t="shared" si="44"/>
        <v>0</v>
      </c>
      <c r="L117" s="56">
        <f t="shared" si="44"/>
        <v>0</v>
      </c>
      <c r="M117" s="170">
        <f t="shared" si="44"/>
        <v>0</v>
      </c>
      <c r="N117" s="170">
        <f t="shared" si="44"/>
        <v>0</v>
      </c>
      <c r="O117" s="170">
        <f t="shared" si="44"/>
        <v>0</v>
      </c>
      <c r="P117" s="170">
        <f t="shared" si="44"/>
        <v>0</v>
      </c>
      <c r="Q117" s="350" t="e">
        <f t="shared" si="28"/>
        <v>#DIV/0!</v>
      </c>
    </row>
    <row r="118" spans="1:17" ht="12.75">
      <c r="A118" s="43" t="s">
        <v>58</v>
      </c>
      <c r="B118" s="327" t="s">
        <v>31</v>
      </c>
      <c r="C118" s="171" t="s">
        <v>16</v>
      </c>
      <c r="D118" s="319" t="s">
        <v>12</v>
      </c>
      <c r="E118" s="171" t="s">
        <v>450</v>
      </c>
      <c r="F118" s="171" t="s">
        <v>59</v>
      </c>
      <c r="G118" s="56">
        <f t="shared" si="44"/>
        <v>717.2</v>
      </c>
      <c r="H118" s="56">
        <f t="shared" si="44"/>
        <v>-717.2</v>
      </c>
      <c r="I118" s="56">
        <f t="shared" si="44"/>
        <v>0</v>
      </c>
      <c r="J118" s="56">
        <f t="shared" si="44"/>
        <v>0</v>
      </c>
      <c r="K118" s="56">
        <f t="shared" si="44"/>
        <v>0</v>
      </c>
      <c r="L118" s="56">
        <f t="shared" si="44"/>
        <v>0</v>
      </c>
      <c r="M118" s="170">
        <f t="shared" si="44"/>
        <v>0</v>
      </c>
      <c r="N118" s="170">
        <f t="shared" si="44"/>
        <v>0</v>
      </c>
      <c r="O118" s="170">
        <f t="shared" si="44"/>
        <v>0</v>
      </c>
      <c r="P118" s="170">
        <f t="shared" si="44"/>
        <v>0</v>
      </c>
      <c r="Q118" s="350" t="e">
        <f t="shared" si="28"/>
        <v>#DIV/0!</v>
      </c>
    </row>
    <row r="119" spans="1:17" ht="12.75">
      <c r="A119" s="43" t="s">
        <v>32</v>
      </c>
      <c r="B119" s="327" t="s">
        <v>31</v>
      </c>
      <c r="C119" s="171" t="s">
        <v>16</v>
      </c>
      <c r="D119" s="319" t="s">
        <v>12</v>
      </c>
      <c r="E119" s="171" t="s">
        <v>450</v>
      </c>
      <c r="F119" s="171" t="s">
        <v>33</v>
      </c>
      <c r="G119" s="56">
        <f t="shared" si="44"/>
        <v>717.2</v>
      </c>
      <c r="H119" s="56">
        <f t="shared" si="44"/>
        <v>-717.2</v>
      </c>
      <c r="I119" s="56">
        <f t="shared" si="44"/>
        <v>0</v>
      </c>
      <c r="J119" s="56">
        <f t="shared" si="44"/>
        <v>0</v>
      </c>
      <c r="K119" s="56">
        <f t="shared" si="44"/>
        <v>0</v>
      </c>
      <c r="L119" s="56">
        <f t="shared" si="44"/>
        <v>0</v>
      </c>
      <c r="M119" s="170">
        <f t="shared" si="44"/>
        <v>0</v>
      </c>
      <c r="N119" s="170">
        <f t="shared" si="44"/>
        <v>0</v>
      </c>
      <c r="O119" s="170">
        <f t="shared" si="44"/>
        <v>0</v>
      </c>
      <c r="P119" s="170">
        <f t="shared" si="44"/>
        <v>0</v>
      </c>
      <c r="Q119" s="350" t="e">
        <f t="shared" si="28"/>
        <v>#DIV/0!</v>
      </c>
    </row>
    <row r="120" spans="1:17" ht="12.75">
      <c r="A120" s="173" t="s">
        <v>574</v>
      </c>
      <c r="B120" s="327" t="s">
        <v>31</v>
      </c>
      <c r="C120" s="171" t="s">
        <v>16</v>
      </c>
      <c r="D120" s="319" t="s">
        <v>12</v>
      </c>
      <c r="E120" s="171" t="s">
        <v>450</v>
      </c>
      <c r="F120" s="171">
        <v>312</v>
      </c>
      <c r="G120" s="56">
        <v>717.2</v>
      </c>
      <c r="H120" s="56">
        <v>-717.2</v>
      </c>
      <c r="I120" s="120">
        <f>G120+H120</f>
        <v>0</v>
      </c>
      <c r="J120" s="120">
        <v>0</v>
      </c>
      <c r="K120" s="56">
        <f>I120+J120</f>
        <v>0</v>
      </c>
      <c r="L120" s="120">
        <v>0</v>
      </c>
      <c r="M120" s="170">
        <f>K120+L120</f>
        <v>0</v>
      </c>
      <c r="N120" s="176">
        <v>0</v>
      </c>
      <c r="O120" s="170">
        <f>M120+N120</f>
        <v>0</v>
      </c>
      <c r="P120" s="170">
        <f>N120+O120</f>
        <v>0</v>
      </c>
      <c r="Q120" s="350" t="e">
        <f t="shared" si="28"/>
        <v>#DIV/0!</v>
      </c>
    </row>
    <row r="121" spans="1:17" ht="12.75">
      <c r="A121" s="40" t="s">
        <v>38</v>
      </c>
      <c r="B121" s="325" t="s">
        <v>31</v>
      </c>
      <c r="C121" s="299" t="s">
        <v>16</v>
      </c>
      <c r="D121" s="318" t="s">
        <v>14</v>
      </c>
      <c r="E121" s="171"/>
      <c r="F121" s="171"/>
      <c r="G121" s="119">
        <f aca="true" t="shared" si="45" ref="G121:P121">G122</f>
        <v>61605.4</v>
      </c>
      <c r="H121" s="119">
        <f t="shared" si="45"/>
        <v>0</v>
      </c>
      <c r="I121" s="119">
        <f t="shared" si="45"/>
        <v>61605.4</v>
      </c>
      <c r="J121" s="119">
        <f t="shared" si="45"/>
        <v>3000</v>
      </c>
      <c r="K121" s="119">
        <f t="shared" si="45"/>
        <v>64605.4</v>
      </c>
      <c r="L121" s="119">
        <f t="shared" si="45"/>
        <v>0</v>
      </c>
      <c r="M121" s="175">
        <f t="shared" si="45"/>
        <v>64605.4</v>
      </c>
      <c r="N121" s="175">
        <f t="shared" si="45"/>
        <v>-2587.5</v>
      </c>
      <c r="O121" s="175">
        <f t="shared" si="45"/>
        <v>62017.9</v>
      </c>
      <c r="P121" s="175">
        <f t="shared" si="45"/>
        <v>61815.600000000006</v>
      </c>
      <c r="Q121" s="350">
        <f t="shared" si="28"/>
        <v>0.9967380385340362</v>
      </c>
    </row>
    <row r="122" spans="1:17" ht="22.5">
      <c r="A122" s="43" t="s">
        <v>429</v>
      </c>
      <c r="B122" s="327" t="s">
        <v>31</v>
      </c>
      <c r="C122" s="171">
        <v>10</v>
      </c>
      <c r="D122" s="319" t="s">
        <v>14</v>
      </c>
      <c r="E122" s="171" t="s">
        <v>336</v>
      </c>
      <c r="F122" s="171"/>
      <c r="G122" s="56">
        <f aca="true" t="shared" si="46" ref="G122:M122">G123+G150</f>
        <v>61605.4</v>
      </c>
      <c r="H122" s="56">
        <f t="shared" si="46"/>
        <v>0</v>
      </c>
      <c r="I122" s="56">
        <f t="shared" si="46"/>
        <v>61605.4</v>
      </c>
      <c r="J122" s="56">
        <f t="shared" si="46"/>
        <v>3000</v>
      </c>
      <c r="K122" s="56">
        <f t="shared" si="46"/>
        <v>64605.4</v>
      </c>
      <c r="L122" s="56">
        <f t="shared" si="46"/>
        <v>0</v>
      </c>
      <c r="M122" s="170">
        <f t="shared" si="46"/>
        <v>64605.4</v>
      </c>
      <c r="N122" s="170">
        <f>N123+N150</f>
        <v>-2587.5</v>
      </c>
      <c r="O122" s="170">
        <f>O123+O150</f>
        <v>62017.9</v>
      </c>
      <c r="P122" s="170">
        <f>P123+P150</f>
        <v>61815.600000000006</v>
      </c>
      <c r="Q122" s="350">
        <f t="shared" si="28"/>
        <v>0.9967380385340362</v>
      </c>
    </row>
    <row r="123" spans="1:17" s="34" customFormat="1" ht="22.5">
      <c r="A123" s="43" t="s">
        <v>338</v>
      </c>
      <c r="B123" s="356" t="s">
        <v>31</v>
      </c>
      <c r="C123" s="186" t="s">
        <v>16</v>
      </c>
      <c r="D123" s="186" t="s">
        <v>14</v>
      </c>
      <c r="E123" s="186" t="s">
        <v>337</v>
      </c>
      <c r="F123" s="357"/>
      <c r="G123" s="137">
        <f aca="true" t="shared" si="47" ref="G123:L123">G132+G124+G137+G145</f>
        <v>49195</v>
      </c>
      <c r="H123" s="137">
        <f t="shared" si="47"/>
        <v>0</v>
      </c>
      <c r="I123" s="137">
        <f t="shared" si="47"/>
        <v>49195</v>
      </c>
      <c r="J123" s="137">
        <f t="shared" si="47"/>
        <v>3000</v>
      </c>
      <c r="K123" s="137">
        <f t="shared" si="47"/>
        <v>52195</v>
      </c>
      <c r="L123" s="137">
        <f t="shared" si="47"/>
        <v>0</v>
      </c>
      <c r="M123" s="184">
        <f>M132+M124+M137+M145</f>
        <v>52195</v>
      </c>
      <c r="N123" s="184">
        <f>N132+N124+N137+N145</f>
        <v>-2707</v>
      </c>
      <c r="O123" s="184">
        <f>O132+O124+O137+O145</f>
        <v>49488</v>
      </c>
      <c r="P123" s="184">
        <f>P132+P124+P137+P145</f>
        <v>49285.8</v>
      </c>
      <c r="Q123" s="350">
        <f t="shared" si="28"/>
        <v>0.9959141610087294</v>
      </c>
    </row>
    <row r="124" spans="1:17" s="34" customFormat="1" ht="22.5">
      <c r="A124" s="43" t="s">
        <v>350</v>
      </c>
      <c r="B124" s="356" t="s">
        <v>31</v>
      </c>
      <c r="C124" s="186" t="s">
        <v>16</v>
      </c>
      <c r="D124" s="186" t="s">
        <v>14</v>
      </c>
      <c r="E124" s="186" t="s">
        <v>351</v>
      </c>
      <c r="F124" s="357"/>
      <c r="G124" s="137">
        <f aca="true" t="shared" si="48" ref="G124:P124">G125</f>
        <v>9552</v>
      </c>
      <c r="H124" s="137">
        <f t="shared" si="48"/>
        <v>0</v>
      </c>
      <c r="I124" s="137">
        <f t="shared" si="48"/>
        <v>9552</v>
      </c>
      <c r="J124" s="137">
        <f t="shared" si="48"/>
        <v>-300</v>
      </c>
      <c r="K124" s="137">
        <f t="shared" si="48"/>
        <v>9252</v>
      </c>
      <c r="L124" s="137">
        <f t="shared" si="48"/>
        <v>0</v>
      </c>
      <c r="M124" s="184">
        <f t="shared" si="48"/>
        <v>9252</v>
      </c>
      <c r="N124" s="184">
        <f t="shared" si="48"/>
        <v>-180.5</v>
      </c>
      <c r="O124" s="184">
        <f t="shared" si="48"/>
        <v>9071.5</v>
      </c>
      <c r="P124" s="184">
        <f t="shared" si="48"/>
        <v>9071.4</v>
      </c>
      <c r="Q124" s="350">
        <f t="shared" si="28"/>
        <v>0.9999889764647522</v>
      </c>
    </row>
    <row r="125" spans="1:17" s="34" customFormat="1" ht="11.25">
      <c r="A125" s="33" t="s">
        <v>173</v>
      </c>
      <c r="B125" s="356" t="s">
        <v>31</v>
      </c>
      <c r="C125" s="186" t="s">
        <v>16</v>
      </c>
      <c r="D125" s="186" t="s">
        <v>14</v>
      </c>
      <c r="E125" s="186" t="s">
        <v>341</v>
      </c>
      <c r="F125" s="357"/>
      <c r="G125" s="137">
        <f aca="true" t="shared" si="49" ref="G125:M125">G126+G129</f>
        <v>9552</v>
      </c>
      <c r="H125" s="137">
        <f t="shared" si="49"/>
        <v>0</v>
      </c>
      <c r="I125" s="137">
        <f t="shared" si="49"/>
        <v>9552</v>
      </c>
      <c r="J125" s="137">
        <f t="shared" si="49"/>
        <v>-300</v>
      </c>
      <c r="K125" s="137">
        <f t="shared" si="49"/>
        <v>9252</v>
      </c>
      <c r="L125" s="137">
        <f t="shared" si="49"/>
        <v>0</v>
      </c>
      <c r="M125" s="184">
        <f t="shared" si="49"/>
        <v>9252</v>
      </c>
      <c r="N125" s="184">
        <f>N126+N129</f>
        <v>-180.5</v>
      </c>
      <c r="O125" s="184">
        <f>O126+O129</f>
        <v>9071.5</v>
      </c>
      <c r="P125" s="184">
        <f>P126+P129</f>
        <v>9071.4</v>
      </c>
      <c r="Q125" s="350">
        <f t="shared" si="28"/>
        <v>0.9999889764647522</v>
      </c>
    </row>
    <row r="126" spans="1:17" ht="22.5">
      <c r="A126" s="43" t="s">
        <v>418</v>
      </c>
      <c r="B126" s="327" t="s">
        <v>31</v>
      </c>
      <c r="C126" s="171" t="s">
        <v>16</v>
      </c>
      <c r="D126" s="319" t="s">
        <v>14</v>
      </c>
      <c r="E126" s="186" t="s">
        <v>341</v>
      </c>
      <c r="F126" s="171" t="s">
        <v>131</v>
      </c>
      <c r="G126" s="56">
        <f aca="true" t="shared" si="50" ref="G126:P126">SUM(G127)</f>
        <v>3.5</v>
      </c>
      <c r="H126" s="56">
        <f t="shared" si="50"/>
        <v>0</v>
      </c>
      <c r="I126" s="56">
        <f t="shared" si="50"/>
        <v>3.5</v>
      </c>
      <c r="J126" s="56">
        <f t="shared" si="50"/>
        <v>0</v>
      </c>
      <c r="K126" s="56">
        <f t="shared" si="50"/>
        <v>3.5</v>
      </c>
      <c r="L126" s="56">
        <f t="shared" si="50"/>
        <v>0</v>
      </c>
      <c r="M126" s="170">
        <f t="shared" si="50"/>
        <v>3.5</v>
      </c>
      <c r="N126" s="170">
        <f t="shared" si="50"/>
        <v>-3.4</v>
      </c>
      <c r="O126" s="170">
        <f t="shared" si="50"/>
        <v>0.10000000000000009</v>
      </c>
      <c r="P126" s="170">
        <f t="shared" si="50"/>
        <v>0</v>
      </c>
      <c r="Q126" s="350">
        <f t="shared" si="28"/>
        <v>0</v>
      </c>
    </row>
    <row r="127" spans="1:17" ht="22.5">
      <c r="A127" s="173" t="s">
        <v>572</v>
      </c>
      <c r="B127" s="327" t="s">
        <v>31</v>
      </c>
      <c r="C127" s="171" t="s">
        <v>16</v>
      </c>
      <c r="D127" s="319" t="s">
        <v>14</v>
      </c>
      <c r="E127" s="186" t="s">
        <v>341</v>
      </c>
      <c r="F127" s="171" t="s">
        <v>133</v>
      </c>
      <c r="G127" s="56">
        <f aca="true" t="shared" si="51" ref="G127:P127">G128</f>
        <v>3.5</v>
      </c>
      <c r="H127" s="56">
        <f t="shared" si="51"/>
        <v>0</v>
      </c>
      <c r="I127" s="56">
        <f t="shared" si="51"/>
        <v>3.5</v>
      </c>
      <c r="J127" s="56">
        <f t="shared" si="51"/>
        <v>0</v>
      </c>
      <c r="K127" s="56">
        <f t="shared" si="51"/>
        <v>3.5</v>
      </c>
      <c r="L127" s="56">
        <f t="shared" si="51"/>
        <v>0</v>
      </c>
      <c r="M127" s="170">
        <f t="shared" si="51"/>
        <v>3.5</v>
      </c>
      <c r="N127" s="170">
        <f t="shared" si="51"/>
        <v>-3.4</v>
      </c>
      <c r="O127" s="170">
        <f t="shared" si="51"/>
        <v>0.10000000000000009</v>
      </c>
      <c r="P127" s="170">
        <f t="shared" si="51"/>
        <v>0</v>
      </c>
      <c r="Q127" s="350">
        <f t="shared" si="28"/>
        <v>0</v>
      </c>
    </row>
    <row r="128" spans="1:17" ht="22.5">
      <c r="A128" s="173" t="s">
        <v>573</v>
      </c>
      <c r="B128" s="327" t="s">
        <v>31</v>
      </c>
      <c r="C128" s="171" t="s">
        <v>16</v>
      </c>
      <c r="D128" s="319" t="s">
        <v>14</v>
      </c>
      <c r="E128" s="186" t="s">
        <v>341</v>
      </c>
      <c r="F128" s="171" t="s">
        <v>135</v>
      </c>
      <c r="G128" s="56">
        <v>3.5</v>
      </c>
      <c r="H128" s="137"/>
      <c r="I128" s="120">
        <f>G128+H128</f>
        <v>3.5</v>
      </c>
      <c r="J128" s="120">
        <v>0</v>
      </c>
      <c r="K128" s="56">
        <f>I128+J128</f>
        <v>3.5</v>
      </c>
      <c r="L128" s="120">
        <v>0</v>
      </c>
      <c r="M128" s="170">
        <f>K128+L128</f>
        <v>3.5</v>
      </c>
      <c r="N128" s="176">
        <v>-3.4</v>
      </c>
      <c r="O128" s="170">
        <f>M128+N128</f>
        <v>0.10000000000000009</v>
      </c>
      <c r="P128" s="170">
        <v>0</v>
      </c>
      <c r="Q128" s="350">
        <f t="shared" si="28"/>
        <v>0</v>
      </c>
    </row>
    <row r="129" spans="1:17" s="34" customFormat="1" ht="11.25">
      <c r="A129" s="33" t="s">
        <v>58</v>
      </c>
      <c r="B129" s="356" t="s">
        <v>31</v>
      </c>
      <c r="C129" s="186" t="s">
        <v>16</v>
      </c>
      <c r="D129" s="186" t="s">
        <v>14</v>
      </c>
      <c r="E129" s="186" t="s">
        <v>341</v>
      </c>
      <c r="F129" s="186" t="s">
        <v>59</v>
      </c>
      <c r="G129" s="137">
        <f aca="true" t="shared" si="52" ref="G129:M129">G131</f>
        <v>9548.5</v>
      </c>
      <c r="H129" s="137">
        <f t="shared" si="52"/>
        <v>0</v>
      </c>
      <c r="I129" s="137">
        <f t="shared" si="52"/>
        <v>9548.5</v>
      </c>
      <c r="J129" s="137">
        <f t="shared" si="52"/>
        <v>-300</v>
      </c>
      <c r="K129" s="137">
        <f t="shared" si="52"/>
        <v>9248.5</v>
      </c>
      <c r="L129" s="137">
        <f t="shared" si="52"/>
        <v>0</v>
      </c>
      <c r="M129" s="184">
        <f t="shared" si="52"/>
        <v>9248.5</v>
      </c>
      <c r="N129" s="184">
        <f>N131</f>
        <v>-177.1</v>
      </c>
      <c r="O129" s="184">
        <f>O131</f>
        <v>9071.4</v>
      </c>
      <c r="P129" s="184">
        <f>P131</f>
        <v>9071.4</v>
      </c>
      <c r="Q129" s="350">
        <f t="shared" si="28"/>
        <v>1</v>
      </c>
    </row>
    <row r="130" spans="1:19" s="34" customFormat="1" ht="11.25">
      <c r="A130" s="33" t="s">
        <v>32</v>
      </c>
      <c r="B130" s="356" t="s">
        <v>31</v>
      </c>
      <c r="C130" s="186" t="s">
        <v>16</v>
      </c>
      <c r="D130" s="186" t="s">
        <v>14</v>
      </c>
      <c r="E130" s="186" t="s">
        <v>341</v>
      </c>
      <c r="F130" s="357">
        <v>310</v>
      </c>
      <c r="G130" s="137">
        <f aca="true" t="shared" si="53" ref="G130:P130">G131</f>
        <v>9548.5</v>
      </c>
      <c r="H130" s="137">
        <f t="shared" si="53"/>
        <v>0</v>
      </c>
      <c r="I130" s="137">
        <f t="shared" si="53"/>
        <v>9548.5</v>
      </c>
      <c r="J130" s="137">
        <f t="shared" si="53"/>
        <v>-300</v>
      </c>
      <c r="K130" s="137">
        <f t="shared" si="53"/>
        <v>9248.5</v>
      </c>
      <c r="L130" s="137">
        <f t="shared" si="53"/>
        <v>0</v>
      </c>
      <c r="M130" s="184">
        <f t="shared" si="53"/>
        <v>9248.5</v>
      </c>
      <c r="N130" s="184">
        <f t="shared" si="53"/>
        <v>-177.1</v>
      </c>
      <c r="O130" s="184">
        <f t="shared" si="53"/>
        <v>9071.4</v>
      </c>
      <c r="P130" s="184">
        <f t="shared" si="53"/>
        <v>9071.4</v>
      </c>
      <c r="Q130" s="350">
        <f t="shared" si="28"/>
        <v>1</v>
      </c>
      <c r="S130" s="143"/>
    </row>
    <row r="131" spans="1:17" s="34" customFormat="1" ht="22.5">
      <c r="A131" s="173" t="s">
        <v>575</v>
      </c>
      <c r="B131" s="356" t="s">
        <v>31</v>
      </c>
      <c r="C131" s="186" t="s">
        <v>16</v>
      </c>
      <c r="D131" s="186" t="s">
        <v>14</v>
      </c>
      <c r="E131" s="186" t="s">
        <v>341</v>
      </c>
      <c r="F131" s="357">
        <v>313</v>
      </c>
      <c r="G131" s="137">
        <v>9548.5</v>
      </c>
      <c r="H131" s="137"/>
      <c r="I131" s="120">
        <f>G131+H131</f>
        <v>9548.5</v>
      </c>
      <c r="J131" s="120">
        <v>-300</v>
      </c>
      <c r="K131" s="56">
        <f>I131+J131</f>
        <v>9248.5</v>
      </c>
      <c r="L131" s="120">
        <v>0</v>
      </c>
      <c r="M131" s="170">
        <f>K131+L131</f>
        <v>9248.5</v>
      </c>
      <c r="N131" s="176">
        <v>-177.1</v>
      </c>
      <c r="O131" s="170">
        <f>M131+N131</f>
        <v>9071.4</v>
      </c>
      <c r="P131" s="170">
        <v>9071.4</v>
      </c>
      <c r="Q131" s="350">
        <f t="shared" si="28"/>
        <v>1</v>
      </c>
    </row>
    <row r="132" spans="1:17" s="34" customFormat="1" ht="45">
      <c r="A132" s="43" t="s">
        <v>352</v>
      </c>
      <c r="B132" s="356" t="s">
        <v>31</v>
      </c>
      <c r="C132" s="186" t="s">
        <v>16</v>
      </c>
      <c r="D132" s="186" t="s">
        <v>14</v>
      </c>
      <c r="E132" s="186" t="s">
        <v>339</v>
      </c>
      <c r="F132" s="357"/>
      <c r="G132" s="137">
        <f aca="true" t="shared" si="54" ref="G132:P133">G133</f>
        <v>34803</v>
      </c>
      <c r="H132" s="137">
        <f t="shared" si="54"/>
        <v>0</v>
      </c>
      <c r="I132" s="137">
        <f t="shared" si="54"/>
        <v>34803</v>
      </c>
      <c r="J132" s="137">
        <f t="shared" si="54"/>
        <v>0</v>
      </c>
      <c r="K132" s="137">
        <f t="shared" si="54"/>
        <v>34803</v>
      </c>
      <c r="L132" s="137">
        <f t="shared" si="54"/>
        <v>0</v>
      </c>
      <c r="M132" s="184">
        <f t="shared" si="54"/>
        <v>34803</v>
      </c>
      <c r="N132" s="184">
        <f t="shared" si="54"/>
        <v>-2546.5</v>
      </c>
      <c r="O132" s="184">
        <f t="shared" si="54"/>
        <v>32256.5</v>
      </c>
      <c r="P132" s="184">
        <f t="shared" si="54"/>
        <v>32054.4</v>
      </c>
      <c r="Q132" s="350">
        <f t="shared" si="28"/>
        <v>0.9937345961279123</v>
      </c>
    </row>
    <row r="133" spans="1:17" s="44" customFormat="1" ht="45">
      <c r="A133" s="150" t="s">
        <v>379</v>
      </c>
      <c r="B133" s="356" t="s">
        <v>31</v>
      </c>
      <c r="C133" s="186" t="s">
        <v>16</v>
      </c>
      <c r="D133" s="186" t="s">
        <v>14</v>
      </c>
      <c r="E133" s="186" t="s">
        <v>340</v>
      </c>
      <c r="F133" s="171"/>
      <c r="G133" s="56">
        <f t="shared" si="54"/>
        <v>34803</v>
      </c>
      <c r="H133" s="56">
        <f t="shared" si="54"/>
        <v>0</v>
      </c>
      <c r="I133" s="56">
        <f t="shared" si="54"/>
        <v>34803</v>
      </c>
      <c r="J133" s="56">
        <f t="shared" si="54"/>
        <v>0</v>
      </c>
      <c r="K133" s="56">
        <f t="shared" si="54"/>
        <v>34803</v>
      </c>
      <c r="L133" s="56">
        <f t="shared" si="54"/>
        <v>0</v>
      </c>
      <c r="M133" s="170">
        <f t="shared" si="54"/>
        <v>34803</v>
      </c>
      <c r="N133" s="170">
        <f t="shared" si="54"/>
        <v>-2546.5</v>
      </c>
      <c r="O133" s="170">
        <f t="shared" si="54"/>
        <v>32256.5</v>
      </c>
      <c r="P133" s="170">
        <f t="shared" si="54"/>
        <v>32054.4</v>
      </c>
      <c r="Q133" s="350">
        <f t="shared" si="28"/>
        <v>0.9937345961279123</v>
      </c>
    </row>
    <row r="134" spans="1:17" s="34" customFormat="1" ht="11.25">
      <c r="A134" s="33" t="s">
        <v>58</v>
      </c>
      <c r="B134" s="356" t="s">
        <v>31</v>
      </c>
      <c r="C134" s="186" t="s">
        <v>16</v>
      </c>
      <c r="D134" s="186" t="s">
        <v>14</v>
      </c>
      <c r="E134" s="186" t="s">
        <v>340</v>
      </c>
      <c r="F134" s="186" t="s">
        <v>59</v>
      </c>
      <c r="G134" s="137">
        <f aca="true" t="shared" si="55" ref="G134:M134">G136</f>
        <v>34803</v>
      </c>
      <c r="H134" s="137">
        <f t="shared" si="55"/>
        <v>0</v>
      </c>
      <c r="I134" s="137">
        <f t="shared" si="55"/>
        <v>34803</v>
      </c>
      <c r="J134" s="137">
        <f t="shared" si="55"/>
        <v>0</v>
      </c>
      <c r="K134" s="137">
        <f t="shared" si="55"/>
        <v>34803</v>
      </c>
      <c r="L134" s="137">
        <f t="shared" si="55"/>
        <v>0</v>
      </c>
      <c r="M134" s="184">
        <f t="shared" si="55"/>
        <v>34803</v>
      </c>
      <c r="N134" s="184">
        <f>N136</f>
        <v>-2546.5</v>
      </c>
      <c r="O134" s="184">
        <f>O136</f>
        <v>32256.5</v>
      </c>
      <c r="P134" s="184">
        <f>P136</f>
        <v>32054.4</v>
      </c>
      <c r="Q134" s="350">
        <f t="shared" si="28"/>
        <v>0.9937345961279123</v>
      </c>
    </row>
    <row r="135" spans="1:17" s="34" customFormat="1" ht="11.25">
      <c r="A135" s="33" t="s">
        <v>32</v>
      </c>
      <c r="B135" s="356" t="s">
        <v>31</v>
      </c>
      <c r="C135" s="186" t="s">
        <v>16</v>
      </c>
      <c r="D135" s="186" t="s">
        <v>14</v>
      </c>
      <c r="E135" s="186" t="s">
        <v>340</v>
      </c>
      <c r="F135" s="357">
        <v>310</v>
      </c>
      <c r="G135" s="137">
        <f aca="true" t="shared" si="56" ref="G135:P135">G136</f>
        <v>34803</v>
      </c>
      <c r="H135" s="137">
        <f t="shared" si="56"/>
        <v>0</v>
      </c>
      <c r="I135" s="137">
        <f t="shared" si="56"/>
        <v>34803</v>
      </c>
      <c r="J135" s="137">
        <f t="shared" si="56"/>
        <v>0</v>
      </c>
      <c r="K135" s="137">
        <f t="shared" si="56"/>
        <v>34803</v>
      </c>
      <c r="L135" s="137">
        <f t="shared" si="56"/>
        <v>0</v>
      </c>
      <c r="M135" s="184">
        <f t="shared" si="56"/>
        <v>34803</v>
      </c>
      <c r="N135" s="184">
        <f t="shared" si="56"/>
        <v>-2546.5</v>
      </c>
      <c r="O135" s="184">
        <f t="shared" si="56"/>
        <v>32256.5</v>
      </c>
      <c r="P135" s="184">
        <f t="shared" si="56"/>
        <v>32054.4</v>
      </c>
      <c r="Q135" s="350">
        <f t="shared" si="28"/>
        <v>0.9937345961279123</v>
      </c>
    </row>
    <row r="136" spans="1:17" s="34" customFormat="1" ht="22.5">
      <c r="A136" s="173" t="s">
        <v>575</v>
      </c>
      <c r="B136" s="356" t="s">
        <v>31</v>
      </c>
      <c r="C136" s="186" t="s">
        <v>16</v>
      </c>
      <c r="D136" s="186" t="s">
        <v>14</v>
      </c>
      <c r="E136" s="186" t="s">
        <v>340</v>
      </c>
      <c r="F136" s="357">
        <v>313</v>
      </c>
      <c r="G136" s="137">
        <v>34803</v>
      </c>
      <c r="H136" s="56"/>
      <c r="I136" s="120">
        <f>G136+H136</f>
        <v>34803</v>
      </c>
      <c r="J136" s="120">
        <v>0</v>
      </c>
      <c r="K136" s="56">
        <f>I136+J136</f>
        <v>34803</v>
      </c>
      <c r="L136" s="120">
        <v>0</v>
      </c>
      <c r="M136" s="170">
        <f>K136+L136</f>
        <v>34803</v>
      </c>
      <c r="N136" s="176">
        <v>-2546.5</v>
      </c>
      <c r="O136" s="170">
        <f>M136+N136</f>
        <v>32256.5</v>
      </c>
      <c r="P136" s="170">
        <v>32054.4</v>
      </c>
      <c r="Q136" s="350">
        <f t="shared" si="28"/>
        <v>0.9937345961279123</v>
      </c>
    </row>
    <row r="137" spans="1:17" ht="22.5">
      <c r="A137" s="43" t="s">
        <v>92</v>
      </c>
      <c r="B137" s="327" t="s">
        <v>31</v>
      </c>
      <c r="C137" s="171">
        <v>10</v>
      </c>
      <c r="D137" s="319" t="s">
        <v>14</v>
      </c>
      <c r="E137" s="171" t="s">
        <v>353</v>
      </c>
      <c r="F137" s="171" t="s">
        <v>10</v>
      </c>
      <c r="G137" s="56">
        <f aca="true" t="shared" si="57" ref="G137:P137">G138</f>
        <v>4610.999999999999</v>
      </c>
      <c r="H137" s="56">
        <f t="shared" si="57"/>
        <v>0</v>
      </c>
      <c r="I137" s="56">
        <f t="shared" si="57"/>
        <v>4610.999999999999</v>
      </c>
      <c r="J137" s="56">
        <f t="shared" si="57"/>
        <v>3300</v>
      </c>
      <c r="K137" s="56">
        <f t="shared" si="57"/>
        <v>7910.999999999999</v>
      </c>
      <c r="L137" s="56">
        <f t="shared" si="57"/>
        <v>0</v>
      </c>
      <c r="M137" s="170">
        <f t="shared" si="57"/>
        <v>7910.999999999999</v>
      </c>
      <c r="N137" s="170">
        <f t="shared" si="57"/>
        <v>0</v>
      </c>
      <c r="O137" s="170">
        <f t="shared" si="57"/>
        <v>7910.999999999999</v>
      </c>
      <c r="P137" s="170">
        <f t="shared" si="57"/>
        <v>7911</v>
      </c>
      <c r="Q137" s="350">
        <f t="shared" si="28"/>
        <v>1.0000000000000002</v>
      </c>
    </row>
    <row r="138" spans="1:17" ht="22.5">
      <c r="A138" s="43" t="s">
        <v>22</v>
      </c>
      <c r="B138" s="327" t="s">
        <v>31</v>
      </c>
      <c r="C138" s="171" t="s">
        <v>16</v>
      </c>
      <c r="D138" s="319" t="s">
        <v>14</v>
      </c>
      <c r="E138" s="171" t="s">
        <v>354</v>
      </c>
      <c r="F138" s="171"/>
      <c r="G138" s="56">
        <f aca="true" t="shared" si="58" ref="G138:M138">G139+G142</f>
        <v>4610.999999999999</v>
      </c>
      <c r="H138" s="56">
        <f t="shared" si="58"/>
        <v>0</v>
      </c>
      <c r="I138" s="56">
        <f t="shared" si="58"/>
        <v>4610.999999999999</v>
      </c>
      <c r="J138" s="56">
        <f t="shared" si="58"/>
        <v>3300</v>
      </c>
      <c r="K138" s="56">
        <f t="shared" si="58"/>
        <v>7910.999999999999</v>
      </c>
      <c r="L138" s="56">
        <f t="shared" si="58"/>
        <v>0</v>
      </c>
      <c r="M138" s="170">
        <f t="shared" si="58"/>
        <v>7910.999999999999</v>
      </c>
      <c r="N138" s="170">
        <f>N139+N142</f>
        <v>0</v>
      </c>
      <c r="O138" s="170">
        <f>O139+O142</f>
        <v>7910.999999999999</v>
      </c>
      <c r="P138" s="170">
        <f>P139+P142</f>
        <v>7911</v>
      </c>
      <c r="Q138" s="350">
        <f t="shared" si="28"/>
        <v>1.0000000000000002</v>
      </c>
    </row>
    <row r="139" spans="1:17" ht="22.5">
      <c r="A139" s="43" t="s">
        <v>418</v>
      </c>
      <c r="B139" s="327" t="s">
        <v>31</v>
      </c>
      <c r="C139" s="171" t="s">
        <v>16</v>
      </c>
      <c r="D139" s="319" t="s">
        <v>14</v>
      </c>
      <c r="E139" s="171" t="s">
        <v>354</v>
      </c>
      <c r="F139" s="171" t="s">
        <v>131</v>
      </c>
      <c r="G139" s="56">
        <f aca="true" t="shared" si="59" ref="G139:P139">SUM(G140)</f>
        <v>0</v>
      </c>
      <c r="H139" s="56">
        <f t="shared" si="59"/>
        <v>0</v>
      </c>
      <c r="I139" s="56">
        <f t="shared" si="59"/>
        <v>0</v>
      </c>
      <c r="J139" s="56">
        <f t="shared" si="59"/>
        <v>0</v>
      </c>
      <c r="K139" s="56">
        <f t="shared" si="59"/>
        <v>0</v>
      </c>
      <c r="L139" s="56">
        <f t="shared" si="59"/>
        <v>0</v>
      </c>
      <c r="M139" s="170">
        <f t="shared" si="59"/>
        <v>0</v>
      </c>
      <c r="N139" s="170">
        <f t="shared" si="59"/>
        <v>1.6</v>
      </c>
      <c r="O139" s="170">
        <f t="shared" si="59"/>
        <v>1.6</v>
      </c>
      <c r="P139" s="170">
        <f t="shared" si="59"/>
        <v>1.6</v>
      </c>
      <c r="Q139" s="350">
        <f t="shared" si="28"/>
        <v>1</v>
      </c>
    </row>
    <row r="140" spans="1:17" ht="22.5">
      <c r="A140" s="43" t="s">
        <v>132</v>
      </c>
      <c r="B140" s="327" t="s">
        <v>31</v>
      </c>
      <c r="C140" s="171" t="s">
        <v>16</v>
      </c>
      <c r="D140" s="319" t="s">
        <v>14</v>
      </c>
      <c r="E140" s="171" t="s">
        <v>354</v>
      </c>
      <c r="F140" s="171" t="s">
        <v>133</v>
      </c>
      <c r="G140" s="56">
        <f aca="true" t="shared" si="60" ref="G140:P140">G141</f>
        <v>0</v>
      </c>
      <c r="H140" s="56">
        <f t="shared" si="60"/>
        <v>0</v>
      </c>
      <c r="I140" s="56">
        <f t="shared" si="60"/>
        <v>0</v>
      </c>
      <c r="J140" s="56">
        <f t="shared" si="60"/>
        <v>0</v>
      </c>
      <c r="K140" s="56">
        <f t="shared" si="60"/>
        <v>0</v>
      </c>
      <c r="L140" s="56">
        <f t="shared" si="60"/>
        <v>0</v>
      </c>
      <c r="M140" s="170">
        <f t="shared" si="60"/>
        <v>0</v>
      </c>
      <c r="N140" s="170">
        <f t="shared" si="60"/>
        <v>1.6</v>
      </c>
      <c r="O140" s="170">
        <f t="shared" si="60"/>
        <v>1.6</v>
      </c>
      <c r="P140" s="170">
        <f t="shared" si="60"/>
        <v>1.6</v>
      </c>
      <c r="Q140" s="350">
        <f t="shared" si="28"/>
        <v>1</v>
      </c>
    </row>
    <row r="141" spans="1:17" ht="22.5">
      <c r="A141" s="43" t="s">
        <v>134</v>
      </c>
      <c r="B141" s="327" t="s">
        <v>31</v>
      </c>
      <c r="C141" s="171" t="s">
        <v>16</v>
      </c>
      <c r="D141" s="319" t="s">
        <v>14</v>
      </c>
      <c r="E141" s="171" t="s">
        <v>354</v>
      </c>
      <c r="F141" s="171" t="s">
        <v>135</v>
      </c>
      <c r="G141" s="56">
        <v>0</v>
      </c>
      <c r="H141" s="56">
        <v>0</v>
      </c>
      <c r="I141" s="56">
        <v>0</v>
      </c>
      <c r="J141" s="56"/>
      <c r="K141" s="56">
        <f>I141+J141</f>
        <v>0</v>
      </c>
      <c r="L141" s="56"/>
      <c r="M141" s="170">
        <f>K141+L141</f>
        <v>0</v>
      </c>
      <c r="N141" s="170">
        <v>1.6</v>
      </c>
      <c r="O141" s="170">
        <f>M141+N141</f>
        <v>1.6</v>
      </c>
      <c r="P141" s="170">
        <v>1.6</v>
      </c>
      <c r="Q141" s="350">
        <f t="shared" si="28"/>
        <v>1</v>
      </c>
    </row>
    <row r="142" spans="1:17" ht="12.75">
      <c r="A142" s="43" t="s">
        <v>58</v>
      </c>
      <c r="B142" s="327" t="s">
        <v>31</v>
      </c>
      <c r="C142" s="171" t="s">
        <v>16</v>
      </c>
      <c r="D142" s="319" t="s">
        <v>14</v>
      </c>
      <c r="E142" s="171" t="s">
        <v>354</v>
      </c>
      <c r="F142" s="171">
        <v>300</v>
      </c>
      <c r="G142" s="56">
        <f aca="true" t="shared" si="61" ref="G142:P143">G143</f>
        <v>4610.999999999999</v>
      </c>
      <c r="H142" s="56">
        <f t="shared" si="61"/>
        <v>0</v>
      </c>
      <c r="I142" s="56">
        <f t="shared" si="61"/>
        <v>4610.999999999999</v>
      </c>
      <c r="J142" s="56">
        <f t="shared" si="61"/>
        <v>3300</v>
      </c>
      <c r="K142" s="56">
        <f t="shared" si="61"/>
        <v>7910.999999999999</v>
      </c>
      <c r="L142" s="56">
        <f t="shared" si="61"/>
        <v>0</v>
      </c>
      <c r="M142" s="170">
        <f t="shared" si="61"/>
        <v>7910.999999999999</v>
      </c>
      <c r="N142" s="170">
        <f t="shared" si="61"/>
        <v>-1.6</v>
      </c>
      <c r="O142" s="170">
        <f t="shared" si="61"/>
        <v>7909.399999999999</v>
      </c>
      <c r="P142" s="170">
        <f t="shared" si="61"/>
        <v>7909.4</v>
      </c>
      <c r="Q142" s="350">
        <f t="shared" si="28"/>
        <v>1.0000000000000002</v>
      </c>
    </row>
    <row r="143" spans="1:17" ht="12.75">
      <c r="A143" s="43" t="s">
        <v>32</v>
      </c>
      <c r="B143" s="327" t="s">
        <v>31</v>
      </c>
      <c r="C143" s="171" t="s">
        <v>16</v>
      </c>
      <c r="D143" s="319" t="s">
        <v>14</v>
      </c>
      <c r="E143" s="171" t="s">
        <v>354</v>
      </c>
      <c r="F143" s="171">
        <v>310</v>
      </c>
      <c r="G143" s="56">
        <f t="shared" si="61"/>
        <v>4610.999999999999</v>
      </c>
      <c r="H143" s="56">
        <f t="shared" si="61"/>
        <v>0</v>
      </c>
      <c r="I143" s="56">
        <f t="shared" si="61"/>
        <v>4610.999999999999</v>
      </c>
      <c r="J143" s="56">
        <f t="shared" si="61"/>
        <v>3300</v>
      </c>
      <c r="K143" s="56">
        <f t="shared" si="61"/>
        <v>7910.999999999999</v>
      </c>
      <c r="L143" s="56">
        <f t="shared" si="61"/>
        <v>0</v>
      </c>
      <c r="M143" s="170">
        <f t="shared" si="61"/>
        <v>7910.999999999999</v>
      </c>
      <c r="N143" s="170">
        <f t="shared" si="61"/>
        <v>-1.6</v>
      </c>
      <c r="O143" s="170">
        <f t="shared" si="61"/>
        <v>7909.399999999999</v>
      </c>
      <c r="P143" s="170">
        <f t="shared" si="61"/>
        <v>7909.4</v>
      </c>
      <c r="Q143" s="350">
        <f aca="true" t="shared" si="62" ref="Q143:Q206">P143/O143*100%</f>
        <v>1.0000000000000002</v>
      </c>
    </row>
    <row r="144" spans="1:17" ht="22.5">
      <c r="A144" s="173" t="s">
        <v>575</v>
      </c>
      <c r="B144" s="327" t="s">
        <v>31</v>
      </c>
      <c r="C144" s="171">
        <v>10</v>
      </c>
      <c r="D144" s="319" t="s">
        <v>14</v>
      </c>
      <c r="E144" s="171" t="s">
        <v>354</v>
      </c>
      <c r="F144" s="171">
        <v>313</v>
      </c>
      <c r="G144" s="56">
        <f>11811.8-7200.8</f>
        <v>4610.999999999999</v>
      </c>
      <c r="H144" s="137"/>
      <c r="I144" s="120">
        <f>G144+H144</f>
        <v>4610.999999999999</v>
      </c>
      <c r="J144" s="120">
        <v>3300</v>
      </c>
      <c r="K144" s="56">
        <f>I144+J144</f>
        <v>7910.999999999999</v>
      </c>
      <c r="L144" s="120">
        <v>0</v>
      </c>
      <c r="M144" s="170">
        <f>K144+L144</f>
        <v>7910.999999999999</v>
      </c>
      <c r="N144" s="176">
        <v>-1.6</v>
      </c>
      <c r="O144" s="170">
        <f>M144+N144</f>
        <v>7909.399999999999</v>
      </c>
      <c r="P144" s="170">
        <v>7909.4</v>
      </c>
      <c r="Q144" s="350">
        <f t="shared" si="62"/>
        <v>1.0000000000000002</v>
      </c>
    </row>
    <row r="145" spans="1:17" s="34" customFormat="1" ht="22.5">
      <c r="A145" s="33" t="s">
        <v>355</v>
      </c>
      <c r="B145" s="356" t="s">
        <v>31</v>
      </c>
      <c r="C145" s="186" t="s">
        <v>16</v>
      </c>
      <c r="D145" s="186" t="s">
        <v>14</v>
      </c>
      <c r="E145" s="186" t="s">
        <v>356</v>
      </c>
      <c r="F145" s="186"/>
      <c r="G145" s="137">
        <f aca="true" t="shared" si="63" ref="G145:M145">G147</f>
        <v>229</v>
      </c>
      <c r="H145" s="137">
        <f t="shared" si="63"/>
        <v>0</v>
      </c>
      <c r="I145" s="137">
        <f t="shared" si="63"/>
        <v>229</v>
      </c>
      <c r="J145" s="137">
        <f t="shared" si="63"/>
        <v>0</v>
      </c>
      <c r="K145" s="137">
        <f t="shared" si="63"/>
        <v>229</v>
      </c>
      <c r="L145" s="137">
        <f t="shared" si="63"/>
        <v>0</v>
      </c>
      <c r="M145" s="184">
        <f t="shared" si="63"/>
        <v>229</v>
      </c>
      <c r="N145" s="184">
        <f>N147</f>
        <v>20</v>
      </c>
      <c r="O145" s="184">
        <f>O147</f>
        <v>249</v>
      </c>
      <c r="P145" s="184">
        <f>P147</f>
        <v>249</v>
      </c>
      <c r="Q145" s="350">
        <f t="shared" si="62"/>
        <v>1</v>
      </c>
    </row>
    <row r="146" spans="1:17" s="34" customFormat="1" ht="22.5">
      <c r="A146" s="33" t="s">
        <v>357</v>
      </c>
      <c r="B146" s="356" t="s">
        <v>31</v>
      </c>
      <c r="C146" s="186" t="s">
        <v>16</v>
      </c>
      <c r="D146" s="186" t="s">
        <v>14</v>
      </c>
      <c r="E146" s="186" t="s">
        <v>343</v>
      </c>
      <c r="F146" s="186"/>
      <c r="G146" s="137">
        <f>G147</f>
        <v>229</v>
      </c>
      <c r="H146" s="137">
        <f aca="true" t="shared" si="64" ref="H146:P148">H147</f>
        <v>0</v>
      </c>
      <c r="I146" s="137">
        <f t="shared" si="64"/>
        <v>229</v>
      </c>
      <c r="J146" s="137">
        <f t="shared" si="64"/>
        <v>0</v>
      </c>
      <c r="K146" s="137">
        <f t="shared" si="64"/>
        <v>229</v>
      </c>
      <c r="L146" s="137">
        <f t="shared" si="64"/>
        <v>0</v>
      </c>
      <c r="M146" s="184">
        <f t="shared" si="64"/>
        <v>229</v>
      </c>
      <c r="N146" s="184">
        <f t="shared" si="64"/>
        <v>20</v>
      </c>
      <c r="O146" s="184">
        <f t="shared" si="64"/>
        <v>249</v>
      </c>
      <c r="P146" s="184">
        <f t="shared" si="64"/>
        <v>249</v>
      </c>
      <c r="Q146" s="350">
        <f t="shared" si="62"/>
        <v>1</v>
      </c>
    </row>
    <row r="147" spans="1:17" s="34" customFormat="1" ht="11.25">
      <c r="A147" s="33" t="s">
        <v>58</v>
      </c>
      <c r="B147" s="356" t="s">
        <v>31</v>
      </c>
      <c r="C147" s="186" t="s">
        <v>16</v>
      </c>
      <c r="D147" s="186" t="s">
        <v>14</v>
      </c>
      <c r="E147" s="186" t="s">
        <v>343</v>
      </c>
      <c r="F147" s="186" t="s">
        <v>59</v>
      </c>
      <c r="G147" s="137">
        <f>G148</f>
        <v>229</v>
      </c>
      <c r="H147" s="137">
        <f t="shared" si="64"/>
        <v>0</v>
      </c>
      <c r="I147" s="137">
        <f t="shared" si="64"/>
        <v>229</v>
      </c>
      <c r="J147" s="137">
        <f t="shared" si="64"/>
        <v>0</v>
      </c>
      <c r="K147" s="137">
        <f t="shared" si="64"/>
        <v>229</v>
      </c>
      <c r="L147" s="137">
        <f t="shared" si="64"/>
        <v>0</v>
      </c>
      <c r="M147" s="184">
        <f t="shared" si="64"/>
        <v>229</v>
      </c>
      <c r="N147" s="184">
        <f t="shared" si="64"/>
        <v>20</v>
      </c>
      <c r="O147" s="184">
        <f t="shared" si="64"/>
        <v>249</v>
      </c>
      <c r="P147" s="184">
        <f t="shared" si="64"/>
        <v>249</v>
      </c>
      <c r="Q147" s="350">
        <f t="shared" si="62"/>
        <v>1</v>
      </c>
    </row>
    <row r="148" spans="1:17" s="34" customFormat="1" ht="11.25">
      <c r="A148" s="33" t="s">
        <v>32</v>
      </c>
      <c r="B148" s="356" t="s">
        <v>31</v>
      </c>
      <c r="C148" s="186" t="s">
        <v>16</v>
      </c>
      <c r="D148" s="186" t="s">
        <v>14</v>
      </c>
      <c r="E148" s="186" t="s">
        <v>343</v>
      </c>
      <c r="F148" s="357">
        <v>310</v>
      </c>
      <c r="G148" s="137">
        <f>G149</f>
        <v>229</v>
      </c>
      <c r="H148" s="137">
        <f t="shared" si="64"/>
        <v>0</v>
      </c>
      <c r="I148" s="137">
        <f t="shared" si="64"/>
        <v>229</v>
      </c>
      <c r="J148" s="137">
        <f t="shared" si="64"/>
        <v>0</v>
      </c>
      <c r="K148" s="137">
        <f t="shared" si="64"/>
        <v>229</v>
      </c>
      <c r="L148" s="137">
        <f t="shared" si="64"/>
        <v>0</v>
      </c>
      <c r="M148" s="184">
        <f t="shared" si="64"/>
        <v>229</v>
      </c>
      <c r="N148" s="184">
        <f t="shared" si="64"/>
        <v>20</v>
      </c>
      <c r="O148" s="184">
        <f t="shared" si="64"/>
        <v>249</v>
      </c>
      <c r="P148" s="184">
        <f t="shared" si="64"/>
        <v>249</v>
      </c>
      <c r="Q148" s="350">
        <f t="shared" si="62"/>
        <v>1</v>
      </c>
    </row>
    <row r="149" spans="1:17" s="34" customFormat="1" ht="22.5">
      <c r="A149" s="173" t="s">
        <v>575</v>
      </c>
      <c r="B149" s="356" t="s">
        <v>31</v>
      </c>
      <c r="C149" s="186" t="s">
        <v>16</v>
      </c>
      <c r="D149" s="186" t="s">
        <v>14</v>
      </c>
      <c r="E149" s="186" t="s">
        <v>343</v>
      </c>
      <c r="F149" s="357">
        <v>313</v>
      </c>
      <c r="G149" s="137">
        <v>229</v>
      </c>
      <c r="H149" s="56"/>
      <c r="I149" s="120">
        <f>G149+H149</f>
        <v>229</v>
      </c>
      <c r="J149" s="120">
        <v>0</v>
      </c>
      <c r="K149" s="56">
        <f>I149+J149</f>
        <v>229</v>
      </c>
      <c r="L149" s="120">
        <v>0</v>
      </c>
      <c r="M149" s="170">
        <f>K149+L149</f>
        <v>229</v>
      </c>
      <c r="N149" s="176">
        <v>20</v>
      </c>
      <c r="O149" s="170">
        <f>M149+N149</f>
        <v>249</v>
      </c>
      <c r="P149" s="170">
        <v>249</v>
      </c>
      <c r="Q149" s="350">
        <f t="shared" si="62"/>
        <v>1</v>
      </c>
    </row>
    <row r="150" spans="1:17" ht="21">
      <c r="A150" s="126" t="s">
        <v>344</v>
      </c>
      <c r="B150" s="327" t="s">
        <v>31</v>
      </c>
      <c r="C150" s="171">
        <v>10</v>
      </c>
      <c r="D150" s="319" t="s">
        <v>14</v>
      </c>
      <c r="E150" s="171" t="s">
        <v>345</v>
      </c>
      <c r="F150" s="171"/>
      <c r="G150" s="56">
        <f aca="true" t="shared" si="65" ref="G150:M150">G151+G159+G164+G172</f>
        <v>12410.400000000001</v>
      </c>
      <c r="H150" s="56">
        <f t="shared" si="65"/>
        <v>0</v>
      </c>
      <c r="I150" s="56">
        <f t="shared" si="65"/>
        <v>12410.400000000001</v>
      </c>
      <c r="J150" s="56">
        <f t="shared" si="65"/>
        <v>0</v>
      </c>
      <c r="K150" s="56">
        <f t="shared" si="65"/>
        <v>12410.400000000001</v>
      </c>
      <c r="L150" s="56">
        <f t="shared" si="65"/>
        <v>0</v>
      </c>
      <c r="M150" s="170">
        <f t="shared" si="65"/>
        <v>12410.400000000001</v>
      </c>
      <c r="N150" s="170">
        <f>N151+N159+N164+N172</f>
        <v>119.5</v>
      </c>
      <c r="O150" s="170">
        <f>O151+O159+O164+O172</f>
        <v>12529.9</v>
      </c>
      <c r="P150" s="170">
        <f>P151+P159+P164+P172</f>
        <v>12529.8</v>
      </c>
      <c r="Q150" s="350">
        <f t="shared" si="62"/>
        <v>0.9999920190903359</v>
      </c>
    </row>
    <row r="151" spans="1:17" s="34" customFormat="1" ht="22.5">
      <c r="A151" s="33" t="s">
        <v>346</v>
      </c>
      <c r="B151" s="356" t="s">
        <v>31</v>
      </c>
      <c r="C151" s="186" t="s">
        <v>16</v>
      </c>
      <c r="D151" s="186" t="s">
        <v>14</v>
      </c>
      <c r="E151" s="186" t="s">
        <v>347</v>
      </c>
      <c r="F151" s="186"/>
      <c r="G151" s="137">
        <f aca="true" t="shared" si="66" ref="G151:P151">G152</f>
        <v>4992</v>
      </c>
      <c r="H151" s="137">
        <f t="shared" si="66"/>
        <v>0</v>
      </c>
      <c r="I151" s="137">
        <f t="shared" si="66"/>
        <v>4992</v>
      </c>
      <c r="J151" s="137">
        <f t="shared" si="66"/>
        <v>0</v>
      </c>
      <c r="K151" s="137">
        <f t="shared" si="66"/>
        <v>4992</v>
      </c>
      <c r="L151" s="137">
        <f t="shared" si="66"/>
        <v>0</v>
      </c>
      <c r="M151" s="184">
        <f t="shared" si="66"/>
        <v>4992</v>
      </c>
      <c r="N151" s="184">
        <f t="shared" si="66"/>
        <v>203.1</v>
      </c>
      <c r="O151" s="184">
        <f t="shared" si="66"/>
        <v>5195.099999999999</v>
      </c>
      <c r="P151" s="184">
        <f t="shared" si="66"/>
        <v>5195</v>
      </c>
      <c r="Q151" s="350">
        <f t="shared" si="62"/>
        <v>0.9999807510923756</v>
      </c>
    </row>
    <row r="152" spans="1:17" s="34" customFormat="1" ht="22.5">
      <c r="A152" s="33" t="s">
        <v>348</v>
      </c>
      <c r="B152" s="356" t="s">
        <v>31</v>
      </c>
      <c r="C152" s="186" t="s">
        <v>16</v>
      </c>
      <c r="D152" s="186" t="s">
        <v>14</v>
      </c>
      <c r="E152" s="186" t="s">
        <v>349</v>
      </c>
      <c r="F152" s="186"/>
      <c r="G152" s="137">
        <f aca="true" t="shared" si="67" ref="G152:M152">G153+G156</f>
        <v>4992</v>
      </c>
      <c r="H152" s="137">
        <f t="shared" si="67"/>
        <v>0</v>
      </c>
      <c r="I152" s="137">
        <f t="shared" si="67"/>
        <v>4992</v>
      </c>
      <c r="J152" s="137">
        <f t="shared" si="67"/>
        <v>0</v>
      </c>
      <c r="K152" s="137">
        <f t="shared" si="67"/>
        <v>4992</v>
      </c>
      <c r="L152" s="137">
        <f t="shared" si="67"/>
        <v>0</v>
      </c>
      <c r="M152" s="184">
        <f t="shared" si="67"/>
        <v>4992</v>
      </c>
      <c r="N152" s="184">
        <f>N153+N156</f>
        <v>203.1</v>
      </c>
      <c r="O152" s="184">
        <f>O153+O156</f>
        <v>5195.099999999999</v>
      </c>
      <c r="P152" s="184">
        <f>P153+P156</f>
        <v>5195</v>
      </c>
      <c r="Q152" s="350">
        <f t="shared" si="62"/>
        <v>0.9999807510923756</v>
      </c>
    </row>
    <row r="153" spans="1:17" ht="22.5">
      <c r="A153" s="43" t="s">
        <v>418</v>
      </c>
      <c r="B153" s="327" t="s">
        <v>31</v>
      </c>
      <c r="C153" s="171" t="s">
        <v>16</v>
      </c>
      <c r="D153" s="319" t="s">
        <v>14</v>
      </c>
      <c r="E153" s="186" t="s">
        <v>349</v>
      </c>
      <c r="F153" s="171" t="s">
        <v>131</v>
      </c>
      <c r="G153" s="56">
        <f aca="true" t="shared" si="68" ref="G153:P153">SUM(G154)</f>
        <v>138.8</v>
      </c>
      <c r="H153" s="56">
        <f t="shared" si="68"/>
        <v>0</v>
      </c>
      <c r="I153" s="56">
        <f t="shared" si="68"/>
        <v>138.8</v>
      </c>
      <c r="J153" s="56">
        <f t="shared" si="68"/>
        <v>0</v>
      </c>
      <c r="K153" s="56">
        <f t="shared" si="68"/>
        <v>138.8</v>
      </c>
      <c r="L153" s="56">
        <f t="shared" si="68"/>
        <v>0</v>
      </c>
      <c r="M153" s="170">
        <f t="shared" si="68"/>
        <v>138.8</v>
      </c>
      <c r="N153" s="170">
        <f t="shared" si="68"/>
        <v>-1.9</v>
      </c>
      <c r="O153" s="170">
        <f t="shared" si="68"/>
        <v>136.9</v>
      </c>
      <c r="P153" s="170">
        <f t="shared" si="68"/>
        <v>136.8</v>
      </c>
      <c r="Q153" s="350">
        <f t="shared" si="62"/>
        <v>0.9992695398100804</v>
      </c>
    </row>
    <row r="154" spans="1:17" ht="22.5">
      <c r="A154" s="173" t="s">
        <v>572</v>
      </c>
      <c r="B154" s="327" t="s">
        <v>31</v>
      </c>
      <c r="C154" s="171" t="s">
        <v>16</v>
      </c>
      <c r="D154" s="319" t="s">
        <v>14</v>
      </c>
      <c r="E154" s="186" t="s">
        <v>349</v>
      </c>
      <c r="F154" s="171" t="s">
        <v>133</v>
      </c>
      <c r="G154" s="56">
        <f aca="true" t="shared" si="69" ref="G154:P154">G155</f>
        <v>138.8</v>
      </c>
      <c r="H154" s="56">
        <f t="shared" si="69"/>
        <v>0</v>
      </c>
      <c r="I154" s="56">
        <f t="shared" si="69"/>
        <v>138.8</v>
      </c>
      <c r="J154" s="56">
        <f t="shared" si="69"/>
        <v>0</v>
      </c>
      <c r="K154" s="56">
        <f t="shared" si="69"/>
        <v>138.8</v>
      </c>
      <c r="L154" s="56">
        <f t="shared" si="69"/>
        <v>0</v>
      </c>
      <c r="M154" s="170">
        <f t="shared" si="69"/>
        <v>138.8</v>
      </c>
      <c r="N154" s="170">
        <f t="shared" si="69"/>
        <v>-1.9</v>
      </c>
      <c r="O154" s="170">
        <f t="shared" si="69"/>
        <v>136.9</v>
      </c>
      <c r="P154" s="170">
        <f t="shared" si="69"/>
        <v>136.8</v>
      </c>
      <c r="Q154" s="350">
        <f t="shared" si="62"/>
        <v>0.9992695398100804</v>
      </c>
    </row>
    <row r="155" spans="1:17" ht="22.5">
      <c r="A155" s="173" t="s">
        <v>573</v>
      </c>
      <c r="B155" s="327" t="s">
        <v>31</v>
      </c>
      <c r="C155" s="171" t="s">
        <v>16</v>
      </c>
      <c r="D155" s="319" t="s">
        <v>14</v>
      </c>
      <c r="E155" s="186" t="s">
        <v>349</v>
      </c>
      <c r="F155" s="171" t="s">
        <v>135</v>
      </c>
      <c r="G155" s="56">
        <v>138.8</v>
      </c>
      <c r="H155" s="137"/>
      <c r="I155" s="120">
        <f>G155+H155</f>
        <v>138.8</v>
      </c>
      <c r="J155" s="120">
        <v>0</v>
      </c>
      <c r="K155" s="56">
        <f>I155+J155</f>
        <v>138.8</v>
      </c>
      <c r="L155" s="120">
        <v>0</v>
      </c>
      <c r="M155" s="170">
        <f>K155+L155</f>
        <v>138.8</v>
      </c>
      <c r="N155" s="176">
        <v>-1.9</v>
      </c>
      <c r="O155" s="170">
        <f>M155+N155</f>
        <v>136.9</v>
      </c>
      <c r="P155" s="170">
        <v>136.8</v>
      </c>
      <c r="Q155" s="350">
        <f t="shared" si="62"/>
        <v>0.9992695398100804</v>
      </c>
    </row>
    <row r="156" spans="1:17" s="34" customFormat="1" ht="11.25">
      <c r="A156" s="33" t="s">
        <v>58</v>
      </c>
      <c r="B156" s="356" t="s">
        <v>31</v>
      </c>
      <c r="C156" s="186" t="s">
        <v>16</v>
      </c>
      <c r="D156" s="186" t="s">
        <v>14</v>
      </c>
      <c r="E156" s="186" t="s">
        <v>349</v>
      </c>
      <c r="F156" s="186" t="s">
        <v>59</v>
      </c>
      <c r="G156" s="137">
        <f aca="true" t="shared" si="70" ref="G156:P157">G157</f>
        <v>4853.2</v>
      </c>
      <c r="H156" s="137">
        <f t="shared" si="70"/>
        <v>0</v>
      </c>
      <c r="I156" s="137">
        <f t="shared" si="70"/>
        <v>4853.2</v>
      </c>
      <c r="J156" s="137">
        <f t="shared" si="70"/>
        <v>0</v>
      </c>
      <c r="K156" s="137">
        <f t="shared" si="70"/>
        <v>4853.2</v>
      </c>
      <c r="L156" s="137">
        <f t="shared" si="70"/>
        <v>0</v>
      </c>
      <c r="M156" s="184">
        <f t="shared" si="70"/>
        <v>4853.2</v>
      </c>
      <c r="N156" s="184">
        <f t="shared" si="70"/>
        <v>205</v>
      </c>
      <c r="O156" s="184">
        <f t="shared" si="70"/>
        <v>5058.2</v>
      </c>
      <c r="P156" s="184">
        <f t="shared" si="70"/>
        <v>5058.2</v>
      </c>
      <c r="Q156" s="350">
        <f t="shared" si="62"/>
        <v>1</v>
      </c>
    </row>
    <row r="157" spans="1:17" s="34" customFormat="1" ht="11.25">
      <c r="A157" s="33" t="s">
        <v>32</v>
      </c>
      <c r="B157" s="356" t="s">
        <v>31</v>
      </c>
      <c r="C157" s="186" t="s">
        <v>16</v>
      </c>
      <c r="D157" s="186" t="s">
        <v>14</v>
      </c>
      <c r="E157" s="186" t="s">
        <v>349</v>
      </c>
      <c r="F157" s="357">
        <v>310</v>
      </c>
      <c r="G157" s="137">
        <f t="shared" si="70"/>
        <v>4853.2</v>
      </c>
      <c r="H157" s="137">
        <f t="shared" si="70"/>
        <v>0</v>
      </c>
      <c r="I157" s="137">
        <f t="shared" si="70"/>
        <v>4853.2</v>
      </c>
      <c r="J157" s="137">
        <f t="shared" si="70"/>
        <v>0</v>
      </c>
      <c r="K157" s="137">
        <f t="shared" si="70"/>
        <v>4853.2</v>
      </c>
      <c r="L157" s="137">
        <f t="shared" si="70"/>
        <v>0</v>
      </c>
      <c r="M157" s="184">
        <f t="shared" si="70"/>
        <v>4853.2</v>
      </c>
      <c r="N157" s="184">
        <f t="shared" si="70"/>
        <v>205</v>
      </c>
      <c r="O157" s="184">
        <f t="shared" si="70"/>
        <v>5058.2</v>
      </c>
      <c r="P157" s="184">
        <f t="shared" si="70"/>
        <v>5058.2</v>
      </c>
      <c r="Q157" s="350">
        <f t="shared" si="62"/>
        <v>1</v>
      </c>
    </row>
    <row r="158" spans="1:17" s="34" customFormat="1" ht="22.5">
      <c r="A158" s="173" t="s">
        <v>575</v>
      </c>
      <c r="B158" s="356" t="s">
        <v>31</v>
      </c>
      <c r="C158" s="186" t="s">
        <v>16</v>
      </c>
      <c r="D158" s="186" t="s">
        <v>14</v>
      </c>
      <c r="E158" s="186" t="s">
        <v>349</v>
      </c>
      <c r="F158" s="357">
        <v>313</v>
      </c>
      <c r="G158" s="137">
        <v>4853.2</v>
      </c>
      <c r="H158" s="137"/>
      <c r="I158" s="120">
        <f>G158+H158</f>
        <v>4853.2</v>
      </c>
      <c r="J158" s="120">
        <v>0</v>
      </c>
      <c r="K158" s="56">
        <f>I158+J158</f>
        <v>4853.2</v>
      </c>
      <c r="L158" s="120">
        <v>0</v>
      </c>
      <c r="M158" s="170">
        <f>K158+L158</f>
        <v>4853.2</v>
      </c>
      <c r="N158" s="176">
        <v>205</v>
      </c>
      <c r="O158" s="170">
        <f>M158+N158</f>
        <v>5058.2</v>
      </c>
      <c r="P158" s="170">
        <v>5058.2</v>
      </c>
      <c r="Q158" s="350">
        <f t="shared" si="62"/>
        <v>1</v>
      </c>
    </row>
    <row r="159" spans="1:17" s="35" customFormat="1" ht="33.75">
      <c r="A159" s="33" t="s">
        <v>361</v>
      </c>
      <c r="B159" s="356" t="s">
        <v>31</v>
      </c>
      <c r="C159" s="186" t="s">
        <v>16</v>
      </c>
      <c r="D159" s="186" t="s">
        <v>14</v>
      </c>
      <c r="E159" s="186" t="s">
        <v>363</v>
      </c>
      <c r="F159" s="186"/>
      <c r="G159" s="137">
        <f>G160</f>
        <v>34</v>
      </c>
      <c r="H159" s="137">
        <f aca="true" t="shared" si="71" ref="H159:P162">H160</f>
        <v>0</v>
      </c>
      <c r="I159" s="137">
        <f t="shared" si="71"/>
        <v>34</v>
      </c>
      <c r="J159" s="137">
        <f t="shared" si="71"/>
        <v>0</v>
      </c>
      <c r="K159" s="137">
        <f t="shared" si="71"/>
        <v>34</v>
      </c>
      <c r="L159" s="137">
        <f t="shared" si="71"/>
        <v>0</v>
      </c>
      <c r="M159" s="184">
        <f t="shared" si="71"/>
        <v>34</v>
      </c>
      <c r="N159" s="184">
        <f t="shared" si="71"/>
        <v>-1</v>
      </c>
      <c r="O159" s="184">
        <f t="shared" si="71"/>
        <v>33</v>
      </c>
      <c r="P159" s="184">
        <f t="shared" si="71"/>
        <v>33</v>
      </c>
      <c r="Q159" s="350">
        <f t="shared" si="62"/>
        <v>1</v>
      </c>
    </row>
    <row r="160" spans="1:17" s="35" customFormat="1" ht="33.75">
      <c r="A160" s="33" t="s">
        <v>362</v>
      </c>
      <c r="B160" s="356" t="s">
        <v>31</v>
      </c>
      <c r="C160" s="186" t="s">
        <v>16</v>
      </c>
      <c r="D160" s="186" t="s">
        <v>14</v>
      </c>
      <c r="E160" s="186" t="s">
        <v>364</v>
      </c>
      <c r="F160" s="186"/>
      <c r="G160" s="137">
        <f>G161</f>
        <v>34</v>
      </c>
      <c r="H160" s="137">
        <f t="shared" si="71"/>
        <v>0</v>
      </c>
      <c r="I160" s="137">
        <f t="shared" si="71"/>
        <v>34</v>
      </c>
      <c r="J160" s="137">
        <f t="shared" si="71"/>
        <v>0</v>
      </c>
      <c r="K160" s="137">
        <f t="shared" si="71"/>
        <v>34</v>
      </c>
      <c r="L160" s="137">
        <f t="shared" si="71"/>
        <v>0</v>
      </c>
      <c r="M160" s="184">
        <f t="shared" si="71"/>
        <v>34</v>
      </c>
      <c r="N160" s="184">
        <f t="shared" si="71"/>
        <v>-1</v>
      </c>
      <c r="O160" s="184">
        <f t="shared" si="71"/>
        <v>33</v>
      </c>
      <c r="P160" s="184">
        <f t="shared" si="71"/>
        <v>33</v>
      </c>
      <c r="Q160" s="350">
        <f t="shared" si="62"/>
        <v>1</v>
      </c>
    </row>
    <row r="161" spans="1:17" s="34" customFormat="1" ht="11.25">
      <c r="A161" s="33" t="s">
        <v>58</v>
      </c>
      <c r="B161" s="356" t="s">
        <v>31</v>
      </c>
      <c r="C161" s="186" t="s">
        <v>16</v>
      </c>
      <c r="D161" s="186" t="s">
        <v>14</v>
      </c>
      <c r="E161" s="186" t="s">
        <v>364</v>
      </c>
      <c r="F161" s="186" t="s">
        <v>59</v>
      </c>
      <c r="G161" s="137">
        <f>G162</f>
        <v>34</v>
      </c>
      <c r="H161" s="137">
        <f t="shared" si="71"/>
        <v>0</v>
      </c>
      <c r="I161" s="137">
        <f t="shared" si="71"/>
        <v>34</v>
      </c>
      <c r="J161" s="137">
        <f t="shared" si="71"/>
        <v>0</v>
      </c>
      <c r="K161" s="137">
        <f t="shared" si="71"/>
        <v>34</v>
      </c>
      <c r="L161" s="137">
        <f t="shared" si="71"/>
        <v>0</v>
      </c>
      <c r="M161" s="184">
        <f t="shared" si="71"/>
        <v>34</v>
      </c>
      <c r="N161" s="184">
        <f t="shared" si="71"/>
        <v>-1</v>
      </c>
      <c r="O161" s="184">
        <f t="shared" si="71"/>
        <v>33</v>
      </c>
      <c r="P161" s="184">
        <f t="shared" si="71"/>
        <v>33</v>
      </c>
      <c r="Q161" s="350">
        <f t="shared" si="62"/>
        <v>1</v>
      </c>
    </row>
    <row r="162" spans="1:17" s="34" customFormat="1" ht="11.25">
      <c r="A162" s="33" t="s">
        <v>32</v>
      </c>
      <c r="B162" s="356" t="s">
        <v>31</v>
      </c>
      <c r="C162" s="186" t="s">
        <v>16</v>
      </c>
      <c r="D162" s="186" t="s">
        <v>14</v>
      </c>
      <c r="E162" s="186" t="s">
        <v>364</v>
      </c>
      <c r="F162" s="357">
        <v>310</v>
      </c>
      <c r="G162" s="137">
        <f>G163</f>
        <v>34</v>
      </c>
      <c r="H162" s="137">
        <f t="shared" si="71"/>
        <v>0</v>
      </c>
      <c r="I162" s="137">
        <f t="shared" si="71"/>
        <v>34</v>
      </c>
      <c r="J162" s="137">
        <f t="shared" si="71"/>
        <v>0</v>
      </c>
      <c r="K162" s="137">
        <f t="shared" si="71"/>
        <v>34</v>
      </c>
      <c r="L162" s="137">
        <f t="shared" si="71"/>
        <v>0</v>
      </c>
      <c r="M162" s="184">
        <f t="shared" si="71"/>
        <v>34</v>
      </c>
      <c r="N162" s="184">
        <f t="shared" si="71"/>
        <v>-1</v>
      </c>
      <c r="O162" s="184">
        <f t="shared" si="71"/>
        <v>33</v>
      </c>
      <c r="P162" s="184">
        <f t="shared" si="71"/>
        <v>33</v>
      </c>
      <c r="Q162" s="350">
        <f t="shared" si="62"/>
        <v>1</v>
      </c>
    </row>
    <row r="163" spans="1:17" s="34" customFormat="1" ht="22.5">
      <c r="A163" s="173" t="s">
        <v>575</v>
      </c>
      <c r="B163" s="356" t="s">
        <v>31</v>
      </c>
      <c r="C163" s="186" t="s">
        <v>16</v>
      </c>
      <c r="D163" s="186" t="s">
        <v>14</v>
      </c>
      <c r="E163" s="186" t="s">
        <v>364</v>
      </c>
      <c r="F163" s="357">
        <v>313</v>
      </c>
      <c r="G163" s="137">
        <v>34</v>
      </c>
      <c r="H163" s="137"/>
      <c r="I163" s="120">
        <f>G163+H163</f>
        <v>34</v>
      </c>
      <c r="J163" s="120">
        <v>0</v>
      </c>
      <c r="K163" s="56">
        <f>I163+J163</f>
        <v>34</v>
      </c>
      <c r="L163" s="120">
        <v>0</v>
      </c>
      <c r="M163" s="170">
        <f>K163+L163</f>
        <v>34</v>
      </c>
      <c r="N163" s="176">
        <v>-1</v>
      </c>
      <c r="O163" s="170">
        <f>M163+N163</f>
        <v>33</v>
      </c>
      <c r="P163" s="170">
        <v>33</v>
      </c>
      <c r="Q163" s="350">
        <f t="shared" si="62"/>
        <v>1</v>
      </c>
    </row>
    <row r="164" spans="1:17" s="34" customFormat="1" ht="22.5">
      <c r="A164" s="43" t="s">
        <v>358</v>
      </c>
      <c r="B164" s="356" t="s">
        <v>31</v>
      </c>
      <c r="C164" s="186" t="s">
        <v>16</v>
      </c>
      <c r="D164" s="186" t="s">
        <v>14</v>
      </c>
      <c r="E164" s="186" t="s">
        <v>359</v>
      </c>
      <c r="F164" s="357"/>
      <c r="G164" s="137">
        <f aca="true" t="shared" si="72" ref="G164:P164">G165</f>
        <v>7110.400000000001</v>
      </c>
      <c r="H164" s="137">
        <f t="shared" si="72"/>
        <v>0</v>
      </c>
      <c r="I164" s="137">
        <f t="shared" si="72"/>
        <v>7110.400000000001</v>
      </c>
      <c r="J164" s="137">
        <f t="shared" si="72"/>
        <v>0</v>
      </c>
      <c r="K164" s="137">
        <f t="shared" si="72"/>
        <v>7110.400000000001</v>
      </c>
      <c r="L164" s="137">
        <f t="shared" si="72"/>
        <v>0</v>
      </c>
      <c r="M164" s="184">
        <f t="shared" si="72"/>
        <v>7110.400000000001</v>
      </c>
      <c r="N164" s="184">
        <f t="shared" si="72"/>
        <v>191.39999999999998</v>
      </c>
      <c r="O164" s="184">
        <f t="shared" si="72"/>
        <v>7301.8</v>
      </c>
      <c r="P164" s="184">
        <f t="shared" si="72"/>
        <v>7301.8</v>
      </c>
      <c r="Q164" s="350">
        <f t="shared" si="62"/>
        <v>1</v>
      </c>
    </row>
    <row r="165" spans="1:17" ht="22.5">
      <c r="A165" s="92" t="s">
        <v>146</v>
      </c>
      <c r="B165" s="356" t="s">
        <v>31</v>
      </c>
      <c r="C165" s="186" t="s">
        <v>16</v>
      </c>
      <c r="D165" s="186" t="s">
        <v>14</v>
      </c>
      <c r="E165" s="171" t="s">
        <v>360</v>
      </c>
      <c r="F165" s="171"/>
      <c r="G165" s="56">
        <f aca="true" t="shared" si="73" ref="G165:M165">G169+G166</f>
        <v>7110.400000000001</v>
      </c>
      <c r="H165" s="56">
        <f t="shared" si="73"/>
        <v>0</v>
      </c>
      <c r="I165" s="56">
        <f t="shared" si="73"/>
        <v>7110.400000000001</v>
      </c>
      <c r="J165" s="56">
        <f t="shared" si="73"/>
        <v>0</v>
      </c>
      <c r="K165" s="56">
        <f t="shared" si="73"/>
        <v>7110.400000000001</v>
      </c>
      <c r="L165" s="56">
        <f t="shared" si="73"/>
        <v>0</v>
      </c>
      <c r="M165" s="170">
        <f t="shared" si="73"/>
        <v>7110.400000000001</v>
      </c>
      <c r="N165" s="170">
        <f>N169+N166</f>
        <v>191.39999999999998</v>
      </c>
      <c r="O165" s="170">
        <f>O169+O166</f>
        <v>7301.8</v>
      </c>
      <c r="P165" s="170">
        <f>P169+P166</f>
        <v>7301.8</v>
      </c>
      <c r="Q165" s="350">
        <f t="shared" si="62"/>
        <v>1</v>
      </c>
    </row>
    <row r="166" spans="1:17" ht="22.5">
      <c r="A166" s="43" t="s">
        <v>418</v>
      </c>
      <c r="B166" s="327" t="s">
        <v>31</v>
      </c>
      <c r="C166" s="171" t="s">
        <v>16</v>
      </c>
      <c r="D166" s="319" t="s">
        <v>14</v>
      </c>
      <c r="E166" s="171" t="s">
        <v>360</v>
      </c>
      <c r="F166" s="171" t="s">
        <v>131</v>
      </c>
      <c r="G166" s="56">
        <f aca="true" t="shared" si="74" ref="G166:P166">SUM(G167)</f>
        <v>72.6</v>
      </c>
      <c r="H166" s="56">
        <f t="shared" si="74"/>
        <v>0</v>
      </c>
      <c r="I166" s="56">
        <f t="shared" si="74"/>
        <v>72.6</v>
      </c>
      <c r="J166" s="56">
        <f t="shared" si="74"/>
        <v>0</v>
      </c>
      <c r="K166" s="56">
        <f t="shared" si="74"/>
        <v>72.6</v>
      </c>
      <c r="L166" s="56">
        <f t="shared" si="74"/>
        <v>0</v>
      </c>
      <c r="M166" s="170">
        <f t="shared" si="74"/>
        <v>72.6</v>
      </c>
      <c r="N166" s="170">
        <f t="shared" si="74"/>
        <v>24.2</v>
      </c>
      <c r="O166" s="170">
        <f t="shared" si="74"/>
        <v>96.8</v>
      </c>
      <c r="P166" s="170">
        <f t="shared" si="74"/>
        <v>96.8</v>
      </c>
      <c r="Q166" s="350">
        <f t="shared" si="62"/>
        <v>1</v>
      </c>
    </row>
    <row r="167" spans="1:17" ht="22.5">
      <c r="A167" s="173" t="s">
        <v>572</v>
      </c>
      <c r="B167" s="327" t="s">
        <v>31</v>
      </c>
      <c r="C167" s="171" t="s">
        <v>16</v>
      </c>
      <c r="D167" s="319" t="s">
        <v>14</v>
      </c>
      <c r="E167" s="171" t="s">
        <v>360</v>
      </c>
      <c r="F167" s="171" t="s">
        <v>133</v>
      </c>
      <c r="G167" s="56">
        <f aca="true" t="shared" si="75" ref="G167:P167">G168</f>
        <v>72.6</v>
      </c>
      <c r="H167" s="56">
        <f t="shared" si="75"/>
        <v>0</v>
      </c>
      <c r="I167" s="56">
        <f t="shared" si="75"/>
        <v>72.6</v>
      </c>
      <c r="J167" s="56">
        <f t="shared" si="75"/>
        <v>0</v>
      </c>
      <c r="K167" s="56">
        <f t="shared" si="75"/>
        <v>72.6</v>
      </c>
      <c r="L167" s="56">
        <f t="shared" si="75"/>
        <v>0</v>
      </c>
      <c r="M167" s="170">
        <f t="shared" si="75"/>
        <v>72.6</v>
      </c>
      <c r="N167" s="170">
        <f t="shared" si="75"/>
        <v>24.2</v>
      </c>
      <c r="O167" s="170">
        <f t="shared" si="75"/>
        <v>96.8</v>
      </c>
      <c r="P167" s="170">
        <f t="shared" si="75"/>
        <v>96.8</v>
      </c>
      <c r="Q167" s="350">
        <f t="shared" si="62"/>
        <v>1</v>
      </c>
    </row>
    <row r="168" spans="1:17" ht="22.5">
      <c r="A168" s="173" t="s">
        <v>573</v>
      </c>
      <c r="B168" s="327" t="s">
        <v>31</v>
      </c>
      <c r="C168" s="171" t="s">
        <v>16</v>
      </c>
      <c r="D168" s="319" t="s">
        <v>14</v>
      </c>
      <c r="E168" s="171" t="s">
        <v>360</v>
      </c>
      <c r="F168" s="171" t="s">
        <v>135</v>
      </c>
      <c r="G168" s="56">
        <v>72.6</v>
      </c>
      <c r="H168" s="137"/>
      <c r="I168" s="120">
        <f>G168+H168</f>
        <v>72.6</v>
      </c>
      <c r="J168" s="120">
        <v>0</v>
      </c>
      <c r="K168" s="56">
        <f>I168+J168</f>
        <v>72.6</v>
      </c>
      <c r="L168" s="120">
        <v>0</v>
      </c>
      <c r="M168" s="170">
        <f>K168+L168</f>
        <v>72.6</v>
      </c>
      <c r="N168" s="176">
        <v>24.2</v>
      </c>
      <c r="O168" s="170">
        <f>M168+N168</f>
        <v>96.8</v>
      </c>
      <c r="P168" s="170">
        <v>96.8</v>
      </c>
      <c r="Q168" s="350">
        <f t="shared" si="62"/>
        <v>1</v>
      </c>
    </row>
    <row r="169" spans="1:17" s="34" customFormat="1" ht="11.25">
      <c r="A169" s="33" t="s">
        <v>58</v>
      </c>
      <c r="B169" s="356" t="s">
        <v>31</v>
      </c>
      <c r="C169" s="186" t="s">
        <v>16</v>
      </c>
      <c r="D169" s="186" t="s">
        <v>14</v>
      </c>
      <c r="E169" s="171" t="s">
        <v>360</v>
      </c>
      <c r="F169" s="186" t="s">
        <v>59</v>
      </c>
      <c r="G169" s="137">
        <f aca="true" t="shared" si="76" ref="G169:M169">G171</f>
        <v>7037.8</v>
      </c>
      <c r="H169" s="137">
        <f t="shared" si="76"/>
        <v>0</v>
      </c>
      <c r="I169" s="137">
        <f t="shared" si="76"/>
        <v>7037.8</v>
      </c>
      <c r="J169" s="137">
        <f t="shared" si="76"/>
        <v>0</v>
      </c>
      <c r="K169" s="137">
        <f t="shared" si="76"/>
        <v>7037.8</v>
      </c>
      <c r="L169" s="137">
        <f t="shared" si="76"/>
        <v>0</v>
      </c>
      <c r="M169" s="184">
        <f t="shared" si="76"/>
        <v>7037.8</v>
      </c>
      <c r="N169" s="184">
        <f>N171</f>
        <v>167.2</v>
      </c>
      <c r="O169" s="184">
        <f>O171</f>
        <v>7205</v>
      </c>
      <c r="P169" s="184">
        <f>P171</f>
        <v>7205</v>
      </c>
      <c r="Q169" s="350">
        <f t="shared" si="62"/>
        <v>1</v>
      </c>
    </row>
    <row r="170" spans="1:17" s="34" customFormat="1" ht="11.25">
      <c r="A170" s="33" t="s">
        <v>32</v>
      </c>
      <c r="B170" s="356" t="s">
        <v>31</v>
      </c>
      <c r="C170" s="186" t="s">
        <v>16</v>
      </c>
      <c r="D170" s="186" t="s">
        <v>14</v>
      </c>
      <c r="E170" s="171" t="s">
        <v>360</v>
      </c>
      <c r="F170" s="357">
        <v>310</v>
      </c>
      <c r="G170" s="137">
        <f aca="true" t="shared" si="77" ref="G170:P170">G171</f>
        <v>7037.8</v>
      </c>
      <c r="H170" s="137">
        <f t="shared" si="77"/>
        <v>0</v>
      </c>
      <c r="I170" s="137">
        <f t="shared" si="77"/>
        <v>7037.8</v>
      </c>
      <c r="J170" s="137">
        <f t="shared" si="77"/>
        <v>0</v>
      </c>
      <c r="K170" s="137">
        <f t="shared" si="77"/>
        <v>7037.8</v>
      </c>
      <c r="L170" s="137">
        <f t="shared" si="77"/>
        <v>0</v>
      </c>
      <c r="M170" s="184">
        <f t="shared" si="77"/>
        <v>7037.8</v>
      </c>
      <c r="N170" s="184">
        <f t="shared" si="77"/>
        <v>167.2</v>
      </c>
      <c r="O170" s="184">
        <f t="shared" si="77"/>
        <v>7205</v>
      </c>
      <c r="P170" s="184">
        <f t="shared" si="77"/>
        <v>7205</v>
      </c>
      <c r="Q170" s="350">
        <f t="shared" si="62"/>
        <v>1</v>
      </c>
    </row>
    <row r="171" spans="1:17" s="34" customFormat="1" ht="22.5">
      <c r="A171" s="173" t="s">
        <v>575</v>
      </c>
      <c r="B171" s="356" t="s">
        <v>31</v>
      </c>
      <c r="C171" s="186" t="s">
        <v>16</v>
      </c>
      <c r="D171" s="186" t="s">
        <v>14</v>
      </c>
      <c r="E171" s="171" t="s">
        <v>360</v>
      </c>
      <c r="F171" s="357">
        <v>313</v>
      </c>
      <c r="G171" s="137">
        <v>7037.8</v>
      </c>
      <c r="H171" s="137"/>
      <c r="I171" s="120">
        <f>G171+H171</f>
        <v>7037.8</v>
      </c>
      <c r="J171" s="120">
        <v>0</v>
      </c>
      <c r="K171" s="56">
        <f>I171+J171</f>
        <v>7037.8</v>
      </c>
      <c r="L171" s="120">
        <v>0</v>
      </c>
      <c r="M171" s="170">
        <f>K171+L171</f>
        <v>7037.8</v>
      </c>
      <c r="N171" s="176">
        <v>167.2</v>
      </c>
      <c r="O171" s="170">
        <f>M171+N171</f>
        <v>7205</v>
      </c>
      <c r="P171" s="170">
        <v>7205</v>
      </c>
      <c r="Q171" s="350">
        <f t="shared" si="62"/>
        <v>1</v>
      </c>
    </row>
    <row r="172" spans="1:17" s="34" customFormat="1" ht="22.5">
      <c r="A172" s="187" t="s">
        <v>365</v>
      </c>
      <c r="B172" s="356" t="s">
        <v>31</v>
      </c>
      <c r="C172" s="186" t="s">
        <v>16</v>
      </c>
      <c r="D172" s="186" t="s">
        <v>14</v>
      </c>
      <c r="E172" s="171" t="s">
        <v>367</v>
      </c>
      <c r="F172" s="357"/>
      <c r="G172" s="137">
        <f>G173</f>
        <v>274</v>
      </c>
      <c r="H172" s="137">
        <f aca="true" t="shared" si="78" ref="H172:P175">H173</f>
        <v>0</v>
      </c>
      <c r="I172" s="137">
        <f t="shared" si="78"/>
        <v>274</v>
      </c>
      <c r="J172" s="137">
        <f t="shared" si="78"/>
        <v>0</v>
      </c>
      <c r="K172" s="137">
        <f t="shared" si="78"/>
        <v>274</v>
      </c>
      <c r="L172" s="137">
        <f t="shared" si="78"/>
        <v>0</v>
      </c>
      <c r="M172" s="184">
        <f t="shared" si="78"/>
        <v>274</v>
      </c>
      <c r="N172" s="184">
        <f t="shared" si="78"/>
        <v>-274</v>
      </c>
      <c r="O172" s="184">
        <f t="shared" si="78"/>
        <v>0</v>
      </c>
      <c r="P172" s="184">
        <f t="shared" si="78"/>
        <v>0</v>
      </c>
      <c r="Q172" s="350" t="e">
        <f t="shared" si="62"/>
        <v>#DIV/0!</v>
      </c>
    </row>
    <row r="173" spans="1:17" s="34" customFormat="1" ht="22.5">
      <c r="A173" s="187" t="s">
        <v>366</v>
      </c>
      <c r="B173" s="356" t="s">
        <v>31</v>
      </c>
      <c r="C173" s="186" t="s">
        <v>16</v>
      </c>
      <c r="D173" s="186" t="s">
        <v>14</v>
      </c>
      <c r="E173" s="171" t="s">
        <v>368</v>
      </c>
      <c r="F173" s="186"/>
      <c r="G173" s="137">
        <f>G174</f>
        <v>274</v>
      </c>
      <c r="H173" s="137">
        <f t="shared" si="78"/>
        <v>0</v>
      </c>
      <c r="I173" s="137">
        <f t="shared" si="78"/>
        <v>274</v>
      </c>
      <c r="J173" s="137">
        <f t="shared" si="78"/>
        <v>0</v>
      </c>
      <c r="K173" s="137">
        <f t="shared" si="78"/>
        <v>274</v>
      </c>
      <c r="L173" s="137">
        <f t="shared" si="78"/>
        <v>0</v>
      </c>
      <c r="M173" s="184">
        <f t="shared" si="78"/>
        <v>274</v>
      </c>
      <c r="N173" s="184">
        <f t="shared" si="78"/>
        <v>-274</v>
      </c>
      <c r="O173" s="184">
        <f t="shared" si="78"/>
        <v>0</v>
      </c>
      <c r="P173" s="184">
        <f t="shared" si="78"/>
        <v>0</v>
      </c>
      <c r="Q173" s="350" t="e">
        <f t="shared" si="62"/>
        <v>#DIV/0!</v>
      </c>
    </row>
    <row r="174" spans="1:17" s="34" customFormat="1" ht="11.25">
      <c r="A174" s="33" t="s">
        <v>58</v>
      </c>
      <c r="B174" s="356" t="s">
        <v>31</v>
      </c>
      <c r="C174" s="186" t="s">
        <v>16</v>
      </c>
      <c r="D174" s="186" t="s">
        <v>14</v>
      </c>
      <c r="E174" s="171" t="s">
        <v>368</v>
      </c>
      <c r="F174" s="186" t="s">
        <v>59</v>
      </c>
      <c r="G174" s="137">
        <f>G175</f>
        <v>274</v>
      </c>
      <c r="H174" s="137">
        <f t="shared" si="78"/>
        <v>0</v>
      </c>
      <c r="I174" s="137">
        <f t="shared" si="78"/>
        <v>274</v>
      </c>
      <c r="J174" s="137">
        <f t="shared" si="78"/>
        <v>0</v>
      </c>
      <c r="K174" s="137">
        <f t="shared" si="78"/>
        <v>274</v>
      </c>
      <c r="L174" s="137">
        <f t="shared" si="78"/>
        <v>0</v>
      </c>
      <c r="M174" s="184">
        <f t="shared" si="78"/>
        <v>274</v>
      </c>
      <c r="N174" s="184">
        <f t="shared" si="78"/>
        <v>-274</v>
      </c>
      <c r="O174" s="184">
        <f t="shared" si="78"/>
        <v>0</v>
      </c>
      <c r="P174" s="184">
        <f t="shared" si="78"/>
        <v>0</v>
      </c>
      <c r="Q174" s="350" t="e">
        <f t="shared" si="62"/>
        <v>#DIV/0!</v>
      </c>
    </row>
    <row r="175" spans="1:17" s="34" customFormat="1" ht="11.25">
      <c r="A175" s="33" t="s">
        <v>32</v>
      </c>
      <c r="B175" s="356" t="s">
        <v>31</v>
      </c>
      <c r="C175" s="186" t="s">
        <v>16</v>
      </c>
      <c r="D175" s="186" t="s">
        <v>14</v>
      </c>
      <c r="E175" s="171" t="s">
        <v>368</v>
      </c>
      <c r="F175" s="357">
        <v>310</v>
      </c>
      <c r="G175" s="137">
        <f>G176</f>
        <v>274</v>
      </c>
      <c r="H175" s="137">
        <f t="shared" si="78"/>
        <v>0</v>
      </c>
      <c r="I175" s="137">
        <f t="shared" si="78"/>
        <v>274</v>
      </c>
      <c r="J175" s="137">
        <f t="shared" si="78"/>
        <v>0</v>
      </c>
      <c r="K175" s="137">
        <f t="shared" si="78"/>
        <v>274</v>
      </c>
      <c r="L175" s="137">
        <f t="shared" si="78"/>
        <v>0</v>
      </c>
      <c r="M175" s="184">
        <f t="shared" si="78"/>
        <v>274</v>
      </c>
      <c r="N175" s="184">
        <f t="shared" si="78"/>
        <v>-274</v>
      </c>
      <c r="O175" s="184">
        <f t="shared" si="78"/>
        <v>0</v>
      </c>
      <c r="P175" s="184">
        <f t="shared" si="78"/>
        <v>0</v>
      </c>
      <c r="Q175" s="350" t="e">
        <f t="shared" si="62"/>
        <v>#DIV/0!</v>
      </c>
    </row>
    <row r="176" spans="1:17" s="34" customFormat="1" ht="22.5">
      <c r="A176" s="173" t="s">
        <v>575</v>
      </c>
      <c r="B176" s="356" t="s">
        <v>31</v>
      </c>
      <c r="C176" s="186" t="s">
        <v>16</v>
      </c>
      <c r="D176" s="186" t="s">
        <v>14</v>
      </c>
      <c r="E176" s="171" t="s">
        <v>368</v>
      </c>
      <c r="F176" s="357">
        <v>313</v>
      </c>
      <c r="G176" s="137">
        <v>274</v>
      </c>
      <c r="H176" s="119"/>
      <c r="I176" s="120">
        <f>G176+H176</f>
        <v>274</v>
      </c>
      <c r="J176" s="120">
        <v>0</v>
      </c>
      <c r="K176" s="56">
        <f>I176+J176</f>
        <v>274</v>
      </c>
      <c r="L176" s="120">
        <v>0</v>
      </c>
      <c r="M176" s="170">
        <f>K176+L176</f>
        <v>274</v>
      </c>
      <c r="N176" s="176">
        <v>-274</v>
      </c>
      <c r="O176" s="170">
        <f>M176+N176</f>
        <v>0</v>
      </c>
      <c r="P176" s="170">
        <v>0</v>
      </c>
      <c r="Q176" s="350" t="e">
        <f t="shared" si="62"/>
        <v>#DIV/0!</v>
      </c>
    </row>
    <row r="177" spans="1:18" s="189" customFormat="1" ht="12.75">
      <c r="A177" s="191" t="s">
        <v>169</v>
      </c>
      <c r="B177" s="358" t="s">
        <v>31</v>
      </c>
      <c r="C177" s="359" t="s">
        <v>16</v>
      </c>
      <c r="D177" s="360" t="s">
        <v>81</v>
      </c>
      <c r="E177" s="359" t="s">
        <v>9</v>
      </c>
      <c r="F177" s="359" t="s">
        <v>10</v>
      </c>
      <c r="G177" s="119">
        <f aca="true" t="shared" si="79" ref="G177:M177">G185+G179</f>
        <v>3749.7000000000003</v>
      </c>
      <c r="H177" s="119">
        <f t="shared" si="79"/>
        <v>145.4</v>
      </c>
      <c r="I177" s="119">
        <f t="shared" si="79"/>
        <v>3895.1000000000004</v>
      </c>
      <c r="J177" s="119">
        <f t="shared" si="79"/>
        <v>0</v>
      </c>
      <c r="K177" s="119">
        <f t="shared" si="79"/>
        <v>3895.1000000000004</v>
      </c>
      <c r="L177" s="119">
        <f t="shared" si="79"/>
        <v>0</v>
      </c>
      <c r="M177" s="197">
        <f t="shared" si="79"/>
        <v>3895.1000000000004</v>
      </c>
      <c r="N177" s="197">
        <f>N185+N179</f>
        <v>132.2</v>
      </c>
      <c r="O177" s="197">
        <f>O185+O179</f>
        <v>4027.3000000000006</v>
      </c>
      <c r="P177" s="197">
        <f>P185+P179</f>
        <v>3930.1</v>
      </c>
      <c r="Q177" s="350">
        <f t="shared" si="62"/>
        <v>0.9758647232637249</v>
      </c>
      <c r="R177" s="189">
        <v>3930.1</v>
      </c>
    </row>
    <row r="178" spans="1:17" s="189" customFormat="1" ht="31.5">
      <c r="A178" s="191" t="s">
        <v>338</v>
      </c>
      <c r="B178" s="358" t="s">
        <v>31</v>
      </c>
      <c r="C178" s="359" t="s">
        <v>16</v>
      </c>
      <c r="D178" s="360" t="s">
        <v>81</v>
      </c>
      <c r="E178" s="359" t="s">
        <v>337</v>
      </c>
      <c r="F178" s="359"/>
      <c r="G178" s="119">
        <f>G179</f>
        <v>542</v>
      </c>
      <c r="H178" s="119">
        <f aca="true" t="shared" si="80" ref="H178:P181">H179</f>
        <v>0</v>
      </c>
      <c r="I178" s="119">
        <f t="shared" si="80"/>
        <v>542</v>
      </c>
      <c r="J178" s="119">
        <f t="shared" si="80"/>
        <v>0</v>
      </c>
      <c r="K178" s="119">
        <f t="shared" si="80"/>
        <v>542</v>
      </c>
      <c r="L178" s="119">
        <f t="shared" si="80"/>
        <v>0</v>
      </c>
      <c r="M178" s="197">
        <f t="shared" si="80"/>
        <v>542</v>
      </c>
      <c r="N178" s="197">
        <f t="shared" si="80"/>
        <v>0</v>
      </c>
      <c r="O178" s="197">
        <f t="shared" si="80"/>
        <v>542</v>
      </c>
      <c r="P178" s="197">
        <f t="shared" si="80"/>
        <v>497.8</v>
      </c>
      <c r="Q178" s="350">
        <f t="shared" si="62"/>
        <v>0.918450184501845</v>
      </c>
    </row>
    <row r="179" spans="1:17" s="190" customFormat="1" ht="33.75">
      <c r="A179" s="192" t="s">
        <v>375</v>
      </c>
      <c r="B179" s="361" t="s">
        <v>31</v>
      </c>
      <c r="C179" s="362" t="s">
        <v>16</v>
      </c>
      <c r="D179" s="363" t="s">
        <v>81</v>
      </c>
      <c r="E179" s="362" t="s">
        <v>374</v>
      </c>
      <c r="F179" s="362" t="s">
        <v>10</v>
      </c>
      <c r="G179" s="56">
        <f>G180</f>
        <v>542</v>
      </c>
      <c r="H179" s="56">
        <f t="shared" si="80"/>
        <v>0</v>
      </c>
      <c r="I179" s="56">
        <f t="shared" si="80"/>
        <v>542</v>
      </c>
      <c r="J179" s="56">
        <f t="shared" si="80"/>
        <v>0</v>
      </c>
      <c r="K179" s="56">
        <f t="shared" si="80"/>
        <v>542</v>
      </c>
      <c r="L179" s="56">
        <f t="shared" si="80"/>
        <v>0</v>
      </c>
      <c r="M179" s="198">
        <f t="shared" si="80"/>
        <v>542</v>
      </c>
      <c r="N179" s="198">
        <f t="shared" si="80"/>
        <v>0</v>
      </c>
      <c r="O179" s="198">
        <f t="shared" si="80"/>
        <v>542</v>
      </c>
      <c r="P179" s="198">
        <f t="shared" si="80"/>
        <v>497.8</v>
      </c>
      <c r="Q179" s="350">
        <f t="shared" si="62"/>
        <v>0.918450184501845</v>
      </c>
    </row>
    <row r="180" spans="1:17" s="190" customFormat="1" ht="33.75">
      <c r="A180" s="192" t="s">
        <v>21</v>
      </c>
      <c r="B180" s="361" t="s">
        <v>31</v>
      </c>
      <c r="C180" s="362" t="s">
        <v>16</v>
      </c>
      <c r="D180" s="363" t="s">
        <v>81</v>
      </c>
      <c r="E180" s="362" t="s">
        <v>342</v>
      </c>
      <c r="F180" s="362" t="s">
        <v>10</v>
      </c>
      <c r="G180" s="56">
        <f>G181</f>
        <v>542</v>
      </c>
      <c r="H180" s="56">
        <f t="shared" si="80"/>
        <v>0</v>
      </c>
      <c r="I180" s="56">
        <f t="shared" si="80"/>
        <v>542</v>
      </c>
      <c r="J180" s="56">
        <f t="shared" si="80"/>
        <v>0</v>
      </c>
      <c r="K180" s="56">
        <f t="shared" si="80"/>
        <v>542</v>
      </c>
      <c r="L180" s="56">
        <f t="shared" si="80"/>
        <v>0</v>
      </c>
      <c r="M180" s="198">
        <f t="shared" si="80"/>
        <v>542</v>
      </c>
      <c r="N180" s="198">
        <f t="shared" si="80"/>
        <v>0</v>
      </c>
      <c r="O180" s="198">
        <f t="shared" si="80"/>
        <v>542</v>
      </c>
      <c r="P180" s="198">
        <f t="shared" si="80"/>
        <v>497.8</v>
      </c>
      <c r="Q180" s="350">
        <f t="shared" si="62"/>
        <v>0.918450184501845</v>
      </c>
    </row>
    <row r="181" spans="1:17" s="190" customFormat="1" ht="22.5">
      <c r="A181" s="192" t="s">
        <v>418</v>
      </c>
      <c r="B181" s="361" t="s">
        <v>31</v>
      </c>
      <c r="C181" s="362" t="s">
        <v>16</v>
      </c>
      <c r="D181" s="363" t="s">
        <v>81</v>
      </c>
      <c r="E181" s="362" t="s">
        <v>342</v>
      </c>
      <c r="F181" s="362" t="s">
        <v>131</v>
      </c>
      <c r="G181" s="56">
        <f>G182</f>
        <v>542</v>
      </c>
      <c r="H181" s="56">
        <f t="shared" si="80"/>
        <v>0</v>
      </c>
      <c r="I181" s="56">
        <f t="shared" si="80"/>
        <v>542</v>
      </c>
      <c r="J181" s="56">
        <f t="shared" si="80"/>
        <v>0</v>
      </c>
      <c r="K181" s="56">
        <f t="shared" si="80"/>
        <v>542</v>
      </c>
      <c r="L181" s="56">
        <f t="shared" si="80"/>
        <v>0</v>
      </c>
      <c r="M181" s="198">
        <f t="shared" si="80"/>
        <v>542</v>
      </c>
      <c r="N181" s="198">
        <f t="shared" si="80"/>
        <v>0</v>
      </c>
      <c r="O181" s="198">
        <f t="shared" si="80"/>
        <v>542</v>
      </c>
      <c r="P181" s="198">
        <f t="shared" si="80"/>
        <v>497.8</v>
      </c>
      <c r="Q181" s="350">
        <f t="shared" si="62"/>
        <v>0.918450184501845</v>
      </c>
    </row>
    <row r="182" spans="1:17" s="189" customFormat="1" ht="22.5">
      <c r="A182" s="195" t="s">
        <v>572</v>
      </c>
      <c r="B182" s="361" t="s">
        <v>31</v>
      </c>
      <c r="C182" s="362" t="s">
        <v>16</v>
      </c>
      <c r="D182" s="363" t="s">
        <v>81</v>
      </c>
      <c r="E182" s="362" t="s">
        <v>342</v>
      </c>
      <c r="F182" s="362" t="s">
        <v>133</v>
      </c>
      <c r="G182" s="56">
        <f>G184+G183</f>
        <v>542</v>
      </c>
      <c r="H182" s="56">
        <f aca="true" t="shared" si="81" ref="H182:O182">H184+H183</f>
        <v>0</v>
      </c>
      <c r="I182" s="56">
        <f t="shared" si="81"/>
        <v>542</v>
      </c>
      <c r="J182" s="56">
        <f t="shared" si="81"/>
        <v>0</v>
      </c>
      <c r="K182" s="56">
        <f t="shared" si="81"/>
        <v>542</v>
      </c>
      <c r="L182" s="56">
        <f t="shared" si="81"/>
        <v>0</v>
      </c>
      <c r="M182" s="198">
        <f t="shared" si="81"/>
        <v>542</v>
      </c>
      <c r="N182" s="198">
        <f t="shared" si="81"/>
        <v>0</v>
      </c>
      <c r="O182" s="198">
        <f t="shared" si="81"/>
        <v>542</v>
      </c>
      <c r="P182" s="198">
        <f>P184+P183</f>
        <v>497.8</v>
      </c>
      <c r="Q182" s="350">
        <f t="shared" si="62"/>
        <v>0.918450184501845</v>
      </c>
    </row>
    <row r="183" spans="1:17" s="189" customFormat="1" ht="12.75">
      <c r="A183" s="195"/>
      <c r="B183" s="361" t="s">
        <v>31</v>
      </c>
      <c r="C183" s="362" t="s">
        <v>16</v>
      </c>
      <c r="D183" s="363" t="s">
        <v>81</v>
      </c>
      <c r="E183" s="362" t="s">
        <v>342</v>
      </c>
      <c r="F183" s="362">
        <v>242</v>
      </c>
      <c r="G183" s="56">
        <v>0</v>
      </c>
      <c r="H183" s="56">
        <v>0</v>
      </c>
      <c r="I183" s="56"/>
      <c r="J183" s="56"/>
      <c r="K183" s="56"/>
      <c r="L183" s="56"/>
      <c r="M183" s="198">
        <f>K183+L183</f>
        <v>0</v>
      </c>
      <c r="N183" s="198">
        <v>20</v>
      </c>
      <c r="O183" s="198">
        <f>M183+N183</f>
        <v>20</v>
      </c>
      <c r="P183" s="198">
        <v>15</v>
      </c>
      <c r="Q183" s="350">
        <f t="shared" si="62"/>
        <v>0.75</v>
      </c>
    </row>
    <row r="184" spans="1:17" s="189" customFormat="1" ht="22.5">
      <c r="A184" s="195" t="s">
        <v>573</v>
      </c>
      <c r="B184" s="361" t="s">
        <v>31</v>
      </c>
      <c r="C184" s="362" t="s">
        <v>16</v>
      </c>
      <c r="D184" s="363" t="s">
        <v>81</v>
      </c>
      <c r="E184" s="362" t="s">
        <v>342</v>
      </c>
      <c r="F184" s="362" t="s">
        <v>135</v>
      </c>
      <c r="G184" s="56">
        <v>542</v>
      </c>
      <c r="H184" s="56">
        <v>0</v>
      </c>
      <c r="I184" s="120">
        <f>G184+H184</f>
        <v>542</v>
      </c>
      <c r="J184" s="120"/>
      <c r="K184" s="56">
        <f>I184+J184</f>
        <v>542</v>
      </c>
      <c r="L184" s="120"/>
      <c r="M184" s="198">
        <f>K184+L184</f>
        <v>542</v>
      </c>
      <c r="N184" s="199">
        <v>-20</v>
      </c>
      <c r="O184" s="198">
        <f>M184+N184</f>
        <v>522</v>
      </c>
      <c r="P184" s="198">
        <v>482.8</v>
      </c>
      <c r="Q184" s="350">
        <f t="shared" si="62"/>
        <v>0.924904214559387</v>
      </c>
    </row>
    <row r="185" spans="1:17" s="189" customFormat="1" ht="12.75">
      <c r="A185" s="192" t="s">
        <v>289</v>
      </c>
      <c r="B185" s="361" t="s">
        <v>31</v>
      </c>
      <c r="C185" s="362" t="s">
        <v>16</v>
      </c>
      <c r="D185" s="363" t="s">
        <v>81</v>
      </c>
      <c r="E185" s="362" t="s">
        <v>370</v>
      </c>
      <c r="F185" s="362"/>
      <c r="G185" s="56">
        <f aca="true" t="shared" si="82" ref="G185:L185">G186+G200</f>
        <v>3207.7000000000003</v>
      </c>
      <c r="H185" s="56">
        <f t="shared" si="82"/>
        <v>145.4</v>
      </c>
      <c r="I185" s="56">
        <f t="shared" si="82"/>
        <v>3353.1000000000004</v>
      </c>
      <c r="J185" s="56">
        <f t="shared" si="82"/>
        <v>0</v>
      </c>
      <c r="K185" s="56">
        <f t="shared" si="82"/>
        <v>3353.1000000000004</v>
      </c>
      <c r="L185" s="56">
        <f t="shared" si="82"/>
        <v>0</v>
      </c>
      <c r="M185" s="198">
        <f>M186+M200</f>
        <v>3353.1000000000004</v>
      </c>
      <c r="N185" s="198">
        <f>N186+N200</f>
        <v>132.2</v>
      </c>
      <c r="O185" s="198">
        <f>O186+O200</f>
        <v>3485.3000000000006</v>
      </c>
      <c r="P185" s="198">
        <f>P186+P200</f>
        <v>3432.2999999999997</v>
      </c>
      <c r="Q185" s="350">
        <f t="shared" si="62"/>
        <v>0.9847932746105067</v>
      </c>
    </row>
    <row r="186" spans="1:17" s="189" customFormat="1" ht="22.5">
      <c r="A186" s="192" t="s">
        <v>369</v>
      </c>
      <c r="B186" s="361" t="s">
        <v>31</v>
      </c>
      <c r="C186" s="362" t="s">
        <v>16</v>
      </c>
      <c r="D186" s="363" t="s">
        <v>81</v>
      </c>
      <c r="E186" s="362" t="s">
        <v>371</v>
      </c>
      <c r="F186" s="362" t="s">
        <v>10</v>
      </c>
      <c r="G186" s="56">
        <f aca="true" t="shared" si="83" ref="G186:M186">G187+G192+G196</f>
        <v>3106.7000000000003</v>
      </c>
      <c r="H186" s="56">
        <f t="shared" si="83"/>
        <v>120.4</v>
      </c>
      <c r="I186" s="56">
        <f t="shared" si="83"/>
        <v>3227.1000000000004</v>
      </c>
      <c r="J186" s="56">
        <f t="shared" si="83"/>
        <v>0</v>
      </c>
      <c r="K186" s="56">
        <f t="shared" si="83"/>
        <v>3227.1000000000004</v>
      </c>
      <c r="L186" s="56">
        <f t="shared" si="83"/>
        <v>0</v>
      </c>
      <c r="M186" s="198">
        <f t="shared" si="83"/>
        <v>3227.1000000000004</v>
      </c>
      <c r="N186" s="198">
        <f>N187+N192+N196</f>
        <v>143.5</v>
      </c>
      <c r="O186" s="198">
        <f>O187+O192+O196</f>
        <v>3370.600000000001</v>
      </c>
      <c r="P186" s="198">
        <f>P187+P192+P196</f>
        <v>3317.6</v>
      </c>
      <c r="Q186" s="350">
        <f t="shared" si="62"/>
        <v>0.9842757965940779</v>
      </c>
    </row>
    <row r="187" spans="1:17" s="189" customFormat="1" ht="22.5">
      <c r="A187" s="90" t="s">
        <v>326</v>
      </c>
      <c r="B187" s="361" t="s">
        <v>31</v>
      </c>
      <c r="C187" s="362">
        <v>10</v>
      </c>
      <c r="D187" s="363" t="s">
        <v>81</v>
      </c>
      <c r="E187" s="362" t="s">
        <v>372</v>
      </c>
      <c r="F187" s="362" t="s">
        <v>10</v>
      </c>
      <c r="G187" s="56">
        <f aca="true" t="shared" si="84" ref="G187:P188">G188</f>
        <v>2870</v>
      </c>
      <c r="H187" s="56">
        <f t="shared" si="84"/>
        <v>120.4</v>
      </c>
      <c r="I187" s="56">
        <f t="shared" si="84"/>
        <v>2990.4</v>
      </c>
      <c r="J187" s="56">
        <f t="shared" si="84"/>
        <v>0</v>
      </c>
      <c r="K187" s="56">
        <f t="shared" si="84"/>
        <v>2990.4</v>
      </c>
      <c r="L187" s="56">
        <f t="shared" si="84"/>
        <v>0</v>
      </c>
      <c r="M187" s="198">
        <f t="shared" si="84"/>
        <v>2990.4</v>
      </c>
      <c r="N187" s="198">
        <f t="shared" si="84"/>
        <v>142.5</v>
      </c>
      <c r="O187" s="198">
        <f t="shared" si="84"/>
        <v>3132.9000000000005</v>
      </c>
      <c r="P187" s="198">
        <f t="shared" si="84"/>
        <v>3079.8999999999996</v>
      </c>
      <c r="Q187" s="350">
        <f t="shared" si="62"/>
        <v>0.9830827667656162</v>
      </c>
    </row>
    <row r="188" spans="1:17" s="189" customFormat="1" ht="33.75">
      <c r="A188" s="192" t="s">
        <v>123</v>
      </c>
      <c r="B188" s="361" t="s">
        <v>31</v>
      </c>
      <c r="C188" s="362">
        <v>10</v>
      </c>
      <c r="D188" s="363" t="s">
        <v>81</v>
      </c>
      <c r="E188" s="362" t="s">
        <v>372</v>
      </c>
      <c r="F188" s="362" t="s">
        <v>124</v>
      </c>
      <c r="G188" s="56">
        <f t="shared" si="84"/>
        <v>2870</v>
      </c>
      <c r="H188" s="56">
        <f t="shared" si="84"/>
        <v>120.4</v>
      </c>
      <c r="I188" s="56">
        <f t="shared" si="84"/>
        <v>2990.4</v>
      </c>
      <c r="J188" s="56">
        <f t="shared" si="84"/>
        <v>0</v>
      </c>
      <c r="K188" s="56">
        <f t="shared" si="84"/>
        <v>2990.4</v>
      </c>
      <c r="L188" s="56">
        <f t="shared" si="84"/>
        <v>0</v>
      </c>
      <c r="M188" s="198">
        <f t="shared" si="84"/>
        <v>2990.4</v>
      </c>
      <c r="N188" s="198">
        <f t="shared" si="84"/>
        <v>142.5</v>
      </c>
      <c r="O188" s="198">
        <f t="shared" si="84"/>
        <v>3132.9000000000005</v>
      </c>
      <c r="P188" s="198">
        <f t="shared" si="84"/>
        <v>3079.8999999999996</v>
      </c>
      <c r="Q188" s="350">
        <f t="shared" si="62"/>
        <v>0.9830827667656162</v>
      </c>
    </row>
    <row r="189" spans="1:17" s="189" customFormat="1" ht="12.75">
      <c r="A189" s="192" t="s">
        <v>125</v>
      </c>
      <c r="B189" s="361" t="s">
        <v>31</v>
      </c>
      <c r="C189" s="362">
        <v>10</v>
      </c>
      <c r="D189" s="363" t="s">
        <v>81</v>
      </c>
      <c r="E189" s="362" t="s">
        <v>372</v>
      </c>
      <c r="F189" s="362" t="s">
        <v>126</v>
      </c>
      <c r="G189" s="56">
        <f aca="true" t="shared" si="85" ref="G189:M189">G190+G191</f>
        <v>2870</v>
      </c>
      <c r="H189" s="56">
        <f t="shared" si="85"/>
        <v>120.4</v>
      </c>
      <c r="I189" s="56">
        <f t="shared" si="85"/>
        <v>2990.4</v>
      </c>
      <c r="J189" s="56">
        <f t="shared" si="85"/>
        <v>0</v>
      </c>
      <c r="K189" s="56">
        <f t="shared" si="85"/>
        <v>2990.4</v>
      </c>
      <c r="L189" s="56">
        <f t="shared" si="85"/>
        <v>0</v>
      </c>
      <c r="M189" s="198">
        <f t="shared" si="85"/>
        <v>2990.4</v>
      </c>
      <c r="N189" s="198">
        <f>N190+N191</f>
        <v>142.5</v>
      </c>
      <c r="O189" s="198">
        <f>O190+O191</f>
        <v>3132.9000000000005</v>
      </c>
      <c r="P189" s="198">
        <f>P190+P191</f>
        <v>3079.8999999999996</v>
      </c>
      <c r="Q189" s="350">
        <f t="shared" si="62"/>
        <v>0.9830827667656162</v>
      </c>
    </row>
    <row r="190" spans="1:17" s="189" customFormat="1" ht="12.75">
      <c r="A190" s="196" t="s">
        <v>416</v>
      </c>
      <c r="B190" s="361" t="s">
        <v>31</v>
      </c>
      <c r="C190" s="362">
        <v>10</v>
      </c>
      <c r="D190" s="363" t="s">
        <v>81</v>
      </c>
      <c r="E190" s="362" t="s">
        <v>372</v>
      </c>
      <c r="F190" s="362" t="s">
        <v>128</v>
      </c>
      <c r="G190" s="56">
        <v>2204</v>
      </c>
      <c r="H190" s="56">
        <v>92.4</v>
      </c>
      <c r="I190" s="120">
        <f>G190+H190</f>
        <v>2296.4</v>
      </c>
      <c r="J190" s="120">
        <v>0</v>
      </c>
      <c r="K190" s="56">
        <f>I190+J190</f>
        <v>2296.4</v>
      </c>
      <c r="L190" s="120">
        <v>0</v>
      </c>
      <c r="M190" s="198">
        <f>K190+L190</f>
        <v>2296.4</v>
      </c>
      <c r="N190" s="199">
        <v>93.3</v>
      </c>
      <c r="O190" s="198">
        <f>M190+N190</f>
        <v>2389.7000000000003</v>
      </c>
      <c r="P190" s="198">
        <v>2389.7</v>
      </c>
      <c r="Q190" s="350">
        <f t="shared" si="62"/>
        <v>0.9999999999999998</v>
      </c>
    </row>
    <row r="191" spans="1:17" s="189" customFormat="1" ht="33.75">
      <c r="A191" s="196" t="s">
        <v>417</v>
      </c>
      <c r="B191" s="361" t="s">
        <v>31</v>
      </c>
      <c r="C191" s="362">
        <v>10</v>
      </c>
      <c r="D191" s="363" t="s">
        <v>81</v>
      </c>
      <c r="E191" s="362" t="s">
        <v>372</v>
      </c>
      <c r="F191" s="362">
        <v>129</v>
      </c>
      <c r="G191" s="56">
        <v>666</v>
      </c>
      <c r="H191" s="56">
        <v>28</v>
      </c>
      <c r="I191" s="120">
        <f>G191+H191</f>
        <v>694</v>
      </c>
      <c r="J191" s="120">
        <v>0</v>
      </c>
      <c r="K191" s="56">
        <f>I191+J191</f>
        <v>694</v>
      </c>
      <c r="L191" s="120">
        <v>0</v>
      </c>
      <c r="M191" s="198">
        <f>K191+L191</f>
        <v>694</v>
      </c>
      <c r="N191" s="199">
        <v>49.2</v>
      </c>
      <c r="O191" s="198">
        <f>M191+N191</f>
        <v>743.2</v>
      </c>
      <c r="P191" s="198">
        <v>690.2</v>
      </c>
      <c r="Q191" s="350">
        <f t="shared" si="62"/>
        <v>0.9286867599569429</v>
      </c>
    </row>
    <row r="192" spans="1:17" s="189" customFormat="1" ht="22.5">
      <c r="A192" s="192" t="s">
        <v>418</v>
      </c>
      <c r="B192" s="361" t="s">
        <v>31</v>
      </c>
      <c r="C192" s="362">
        <v>10</v>
      </c>
      <c r="D192" s="363" t="s">
        <v>81</v>
      </c>
      <c r="E192" s="362" t="s">
        <v>373</v>
      </c>
      <c r="F192" s="362" t="s">
        <v>131</v>
      </c>
      <c r="G192" s="56">
        <f aca="true" t="shared" si="86" ref="G192:P192">G193</f>
        <v>230.9</v>
      </c>
      <c r="H192" s="56">
        <f t="shared" si="86"/>
        <v>0</v>
      </c>
      <c r="I192" s="56">
        <f t="shared" si="86"/>
        <v>230.90000000000003</v>
      </c>
      <c r="J192" s="56">
        <f t="shared" si="86"/>
        <v>0</v>
      </c>
      <c r="K192" s="56">
        <f t="shared" si="86"/>
        <v>230.90000000000003</v>
      </c>
      <c r="L192" s="56">
        <f t="shared" si="86"/>
        <v>0</v>
      </c>
      <c r="M192" s="198">
        <f t="shared" si="86"/>
        <v>230.90000000000003</v>
      </c>
      <c r="N192" s="198">
        <f t="shared" si="86"/>
        <v>3.5</v>
      </c>
      <c r="O192" s="198">
        <f t="shared" si="86"/>
        <v>234.40000000000003</v>
      </c>
      <c r="P192" s="198">
        <f t="shared" si="86"/>
        <v>234.4</v>
      </c>
      <c r="Q192" s="350">
        <f t="shared" si="62"/>
        <v>0.9999999999999999</v>
      </c>
    </row>
    <row r="193" spans="1:17" s="189" customFormat="1" ht="22.5">
      <c r="A193" s="195" t="s">
        <v>572</v>
      </c>
      <c r="B193" s="361" t="s">
        <v>31</v>
      </c>
      <c r="C193" s="362">
        <v>10</v>
      </c>
      <c r="D193" s="363" t="s">
        <v>81</v>
      </c>
      <c r="E193" s="362" t="s">
        <v>373</v>
      </c>
      <c r="F193" s="362" t="s">
        <v>133</v>
      </c>
      <c r="G193" s="56">
        <f>G195</f>
        <v>230.9</v>
      </c>
      <c r="H193" s="56">
        <f aca="true" t="shared" si="87" ref="H193:M193">H195+H194</f>
        <v>0</v>
      </c>
      <c r="I193" s="56">
        <f t="shared" si="87"/>
        <v>230.90000000000003</v>
      </c>
      <c r="J193" s="56">
        <f t="shared" si="87"/>
        <v>0</v>
      </c>
      <c r="K193" s="56">
        <f t="shared" si="87"/>
        <v>230.90000000000003</v>
      </c>
      <c r="L193" s="56">
        <f t="shared" si="87"/>
        <v>0</v>
      </c>
      <c r="M193" s="198">
        <f t="shared" si="87"/>
        <v>230.90000000000003</v>
      </c>
      <c r="N193" s="198">
        <f>N195+N194</f>
        <v>3.5</v>
      </c>
      <c r="O193" s="198">
        <f>O195+O194</f>
        <v>234.40000000000003</v>
      </c>
      <c r="P193" s="198">
        <f>P195+P194</f>
        <v>234.4</v>
      </c>
      <c r="Q193" s="350">
        <f t="shared" si="62"/>
        <v>0.9999999999999999</v>
      </c>
    </row>
    <row r="194" spans="1:17" s="189" customFormat="1" ht="22.5">
      <c r="A194" s="195" t="s">
        <v>587</v>
      </c>
      <c r="B194" s="361" t="s">
        <v>31</v>
      </c>
      <c r="C194" s="362">
        <v>10</v>
      </c>
      <c r="D194" s="363" t="s">
        <v>81</v>
      </c>
      <c r="E194" s="362" t="s">
        <v>373</v>
      </c>
      <c r="F194" s="362">
        <v>242</v>
      </c>
      <c r="G194" s="56">
        <v>0</v>
      </c>
      <c r="H194" s="56">
        <f>32.8+8</f>
        <v>40.8</v>
      </c>
      <c r="I194" s="120">
        <f>G194+H194</f>
        <v>40.8</v>
      </c>
      <c r="J194" s="120">
        <v>0</v>
      </c>
      <c r="K194" s="56">
        <f>I194+J194</f>
        <v>40.8</v>
      </c>
      <c r="L194" s="120">
        <v>0</v>
      </c>
      <c r="M194" s="198">
        <f>K194+L194</f>
        <v>40.8</v>
      </c>
      <c r="N194" s="199">
        <v>3.2</v>
      </c>
      <c r="O194" s="198">
        <f>M194+N194</f>
        <v>44</v>
      </c>
      <c r="P194" s="198">
        <v>44</v>
      </c>
      <c r="Q194" s="350">
        <f t="shared" si="62"/>
        <v>1</v>
      </c>
    </row>
    <row r="195" spans="1:17" s="189" customFormat="1" ht="22.5">
      <c r="A195" s="195" t="s">
        <v>573</v>
      </c>
      <c r="B195" s="361" t="s">
        <v>31</v>
      </c>
      <c r="C195" s="362">
        <v>10</v>
      </c>
      <c r="D195" s="363" t="s">
        <v>81</v>
      </c>
      <c r="E195" s="362" t="s">
        <v>373</v>
      </c>
      <c r="F195" s="362" t="s">
        <v>135</v>
      </c>
      <c r="G195" s="56">
        <v>230.9</v>
      </c>
      <c r="H195" s="56">
        <v>-40.8</v>
      </c>
      <c r="I195" s="120">
        <f>G195+H195</f>
        <v>190.10000000000002</v>
      </c>
      <c r="J195" s="120">
        <v>0</v>
      </c>
      <c r="K195" s="56">
        <f>I195+J195</f>
        <v>190.10000000000002</v>
      </c>
      <c r="L195" s="120">
        <v>0</v>
      </c>
      <c r="M195" s="198">
        <f>K195+L195</f>
        <v>190.10000000000002</v>
      </c>
      <c r="N195" s="199">
        <v>0.3</v>
      </c>
      <c r="O195" s="198">
        <f>M195+N195</f>
        <v>190.40000000000003</v>
      </c>
      <c r="P195" s="198">
        <v>190.4</v>
      </c>
      <c r="Q195" s="350">
        <f t="shared" si="62"/>
        <v>0.9999999999999999</v>
      </c>
    </row>
    <row r="196" spans="1:17" s="189" customFormat="1" ht="12.75">
      <c r="A196" s="192" t="s">
        <v>136</v>
      </c>
      <c r="B196" s="361" t="s">
        <v>31</v>
      </c>
      <c r="C196" s="362">
        <v>10</v>
      </c>
      <c r="D196" s="363" t="s">
        <v>81</v>
      </c>
      <c r="E196" s="362" t="s">
        <v>373</v>
      </c>
      <c r="F196" s="362" t="s">
        <v>53</v>
      </c>
      <c r="G196" s="56">
        <f aca="true" t="shared" si="88" ref="G196:P196">G197</f>
        <v>5.8</v>
      </c>
      <c r="H196" s="56">
        <f t="shared" si="88"/>
        <v>0</v>
      </c>
      <c r="I196" s="56">
        <f t="shared" si="88"/>
        <v>5.8</v>
      </c>
      <c r="J196" s="56">
        <f t="shared" si="88"/>
        <v>0</v>
      </c>
      <c r="K196" s="56">
        <f t="shared" si="88"/>
        <v>5.8</v>
      </c>
      <c r="L196" s="56">
        <f t="shared" si="88"/>
        <v>0</v>
      </c>
      <c r="M196" s="198">
        <f t="shared" si="88"/>
        <v>5.8</v>
      </c>
      <c r="N196" s="198">
        <f t="shared" si="88"/>
        <v>-2.5</v>
      </c>
      <c r="O196" s="198">
        <f t="shared" si="88"/>
        <v>3.3</v>
      </c>
      <c r="P196" s="198">
        <f t="shared" si="88"/>
        <v>3.3</v>
      </c>
      <c r="Q196" s="350">
        <f t="shared" si="62"/>
        <v>1</v>
      </c>
    </row>
    <row r="197" spans="1:17" s="189" customFormat="1" ht="12.75">
      <c r="A197" s="195" t="s">
        <v>579</v>
      </c>
      <c r="B197" s="361" t="s">
        <v>31</v>
      </c>
      <c r="C197" s="362">
        <v>10</v>
      </c>
      <c r="D197" s="363" t="s">
        <v>81</v>
      </c>
      <c r="E197" s="362" t="s">
        <v>373</v>
      </c>
      <c r="F197" s="362" t="s">
        <v>137</v>
      </c>
      <c r="G197" s="56">
        <f aca="true" t="shared" si="89" ref="G197:M197">G198+G199</f>
        <v>5.8</v>
      </c>
      <c r="H197" s="56">
        <f t="shared" si="89"/>
        <v>0</v>
      </c>
      <c r="I197" s="56">
        <f t="shared" si="89"/>
        <v>5.8</v>
      </c>
      <c r="J197" s="56">
        <f t="shared" si="89"/>
        <v>0</v>
      </c>
      <c r="K197" s="56">
        <f t="shared" si="89"/>
        <v>5.8</v>
      </c>
      <c r="L197" s="56">
        <f t="shared" si="89"/>
        <v>0</v>
      </c>
      <c r="M197" s="198">
        <f t="shared" si="89"/>
        <v>5.8</v>
      </c>
      <c r="N197" s="198">
        <f>N198+N199</f>
        <v>-2.5</v>
      </c>
      <c r="O197" s="198">
        <f>O198+O199</f>
        <v>3.3</v>
      </c>
      <c r="P197" s="198">
        <f>P198+P199</f>
        <v>3.3</v>
      </c>
      <c r="Q197" s="350">
        <f t="shared" si="62"/>
        <v>1</v>
      </c>
    </row>
    <row r="198" spans="1:17" s="189" customFormat="1" ht="12.75">
      <c r="A198" s="192" t="s">
        <v>17</v>
      </c>
      <c r="B198" s="361" t="s">
        <v>31</v>
      </c>
      <c r="C198" s="362">
        <v>10</v>
      </c>
      <c r="D198" s="363" t="s">
        <v>81</v>
      </c>
      <c r="E198" s="362" t="s">
        <v>373</v>
      </c>
      <c r="F198" s="362" t="s">
        <v>138</v>
      </c>
      <c r="G198" s="56">
        <v>3.3</v>
      </c>
      <c r="H198" s="56">
        <v>0</v>
      </c>
      <c r="I198" s="120">
        <f>G198+H198</f>
        <v>3.3</v>
      </c>
      <c r="J198" s="120">
        <v>0</v>
      </c>
      <c r="K198" s="56">
        <f>I198+J198</f>
        <v>3.3</v>
      </c>
      <c r="L198" s="120">
        <v>0</v>
      </c>
      <c r="M198" s="198">
        <f>K198+L198</f>
        <v>3.3</v>
      </c>
      <c r="N198" s="199">
        <v>0</v>
      </c>
      <c r="O198" s="198">
        <f>M198+N198</f>
        <v>3.3</v>
      </c>
      <c r="P198" s="198">
        <v>3.3</v>
      </c>
      <c r="Q198" s="350">
        <f t="shared" si="62"/>
        <v>1</v>
      </c>
    </row>
    <row r="199" spans="1:17" s="189" customFormat="1" ht="12.75">
      <c r="A199" s="195" t="s">
        <v>580</v>
      </c>
      <c r="B199" s="361" t="s">
        <v>31</v>
      </c>
      <c r="C199" s="362">
        <v>10</v>
      </c>
      <c r="D199" s="363" t="s">
        <v>81</v>
      </c>
      <c r="E199" s="362" t="s">
        <v>373</v>
      </c>
      <c r="F199" s="362">
        <v>852</v>
      </c>
      <c r="G199" s="56">
        <v>2.5</v>
      </c>
      <c r="H199" s="56">
        <v>0</v>
      </c>
      <c r="I199" s="120">
        <f>G199+H199</f>
        <v>2.5</v>
      </c>
      <c r="J199" s="120">
        <v>0</v>
      </c>
      <c r="K199" s="56">
        <f>I199+J199</f>
        <v>2.5</v>
      </c>
      <c r="L199" s="120">
        <v>0</v>
      </c>
      <c r="M199" s="198">
        <f>K199+L199</f>
        <v>2.5</v>
      </c>
      <c r="N199" s="199">
        <v>-2.5</v>
      </c>
      <c r="O199" s="198">
        <f>M199+N199</f>
        <v>0</v>
      </c>
      <c r="P199" s="198">
        <v>0</v>
      </c>
      <c r="Q199" s="350" t="e">
        <f t="shared" si="62"/>
        <v>#DIV/0!</v>
      </c>
    </row>
    <row r="200" spans="1:17" s="189" customFormat="1" ht="22.5">
      <c r="A200" s="193" t="s">
        <v>448</v>
      </c>
      <c r="B200" s="361" t="s">
        <v>31</v>
      </c>
      <c r="C200" s="362">
        <v>10</v>
      </c>
      <c r="D200" s="363" t="s">
        <v>81</v>
      </c>
      <c r="E200" s="362" t="s">
        <v>451</v>
      </c>
      <c r="F200" s="362"/>
      <c r="G200" s="56">
        <f aca="true" t="shared" si="90" ref="G200:M200">G201+G204</f>
        <v>101</v>
      </c>
      <c r="H200" s="56">
        <f t="shared" si="90"/>
        <v>25</v>
      </c>
      <c r="I200" s="56">
        <f t="shared" si="90"/>
        <v>126</v>
      </c>
      <c r="J200" s="56">
        <f t="shared" si="90"/>
        <v>0</v>
      </c>
      <c r="K200" s="56">
        <f t="shared" si="90"/>
        <v>126</v>
      </c>
      <c r="L200" s="56">
        <f t="shared" si="90"/>
        <v>0</v>
      </c>
      <c r="M200" s="198">
        <f t="shared" si="90"/>
        <v>126</v>
      </c>
      <c r="N200" s="198">
        <f>N201+N204</f>
        <v>-11.3</v>
      </c>
      <c r="O200" s="198">
        <f>O201+O204</f>
        <v>114.7</v>
      </c>
      <c r="P200" s="198">
        <f>P201+P204</f>
        <v>114.7</v>
      </c>
      <c r="Q200" s="350">
        <f t="shared" si="62"/>
        <v>1</v>
      </c>
    </row>
    <row r="201" spans="1:17" s="189" customFormat="1" ht="22.5">
      <c r="A201" s="192" t="s">
        <v>418</v>
      </c>
      <c r="B201" s="361" t="s">
        <v>31</v>
      </c>
      <c r="C201" s="362">
        <v>10</v>
      </c>
      <c r="D201" s="363" t="s">
        <v>81</v>
      </c>
      <c r="E201" s="362" t="s">
        <v>451</v>
      </c>
      <c r="F201" s="362" t="s">
        <v>131</v>
      </c>
      <c r="G201" s="56">
        <f aca="true" t="shared" si="91" ref="G201:P202">G202</f>
        <v>101</v>
      </c>
      <c r="H201" s="56">
        <f t="shared" si="91"/>
        <v>-31</v>
      </c>
      <c r="I201" s="56">
        <f t="shared" si="91"/>
        <v>70</v>
      </c>
      <c r="J201" s="56">
        <f t="shared" si="91"/>
        <v>0</v>
      </c>
      <c r="K201" s="56">
        <f t="shared" si="91"/>
        <v>70</v>
      </c>
      <c r="L201" s="56">
        <f t="shared" si="91"/>
        <v>0</v>
      </c>
      <c r="M201" s="198">
        <f t="shared" si="91"/>
        <v>70</v>
      </c>
      <c r="N201" s="198">
        <f t="shared" si="91"/>
        <v>-1</v>
      </c>
      <c r="O201" s="198">
        <f t="shared" si="91"/>
        <v>69</v>
      </c>
      <c r="P201" s="198">
        <f t="shared" si="91"/>
        <v>69</v>
      </c>
      <c r="Q201" s="350">
        <f t="shared" si="62"/>
        <v>1</v>
      </c>
    </row>
    <row r="202" spans="1:17" s="189" customFormat="1" ht="22.5">
      <c r="A202" s="195" t="s">
        <v>572</v>
      </c>
      <c r="B202" s="361" t="s">
        <v>31</v>
      </c>
      <c r="C202" s="362">
        <v>10</v>
      </c>
      <c r="D202" s="363" t="s">
        <v>81</v>
      </c>
      <c r="E202" s="362" t="s">
        <v>451</v>
      </c>
      <c r="F202" s="362" t="s">
        <v>133</v>
      </c>
      <c r="G202" s="56">
        <f t="shared" si="91"/>
        <v>101</v>
      </c>
      <c r="H202" s="56">
        <f t="shared" si="91"/>
        <v>-31</v>
      </c>
      <c r="I202" s="56">
        <f t="shared" si="91"/>
        <v>70</v>
      </c>
      <c r="J202" s="56">
        <f t="shared" si="91"/>
        <v>0</v>
      </c>
      <c r="K202" s="56">
        <f t="shared" si="91"/>
        <v>70</v>
      </c>
      <c r="L202" s="56">
        <f t="shared" si="91"/>
        <v>0</v>
      </c>
      <c r="M202" s="198">
        <f t="shared" si="91"/>
        <v>70</v>
      </c>
      <c r="N202" s="198">
        <f t="shared" si="91"/>
        <v>-1</v>
      </c>
      <c r="O202" s="198">
        <f t="shared" si="91"/>
        <v>69</v>
      </c>
      <c r="P202" s="198">
        <f t="shared" si="91"/>
        <v>69</v>
      </c>
      <c r="Q202" s="350">
        <f t="shared" si="62"/>
        <v>1</v>
      </c>
    </row>
    <row r="203" spans="1:17" s="189" customFormat="1" ht="22.5">
      <c r="A203" s="195" t="s">
        <v>573</v>
      </c>
      <c r="B203" s="361" t="s">
        <v>31</v>
      </c>
      <c r="C203" s="362">
        <v>10</v>
      </c>
      <c r="D203" s="363" t="s">
        <v>81</v>
      </c>
      <c r="E203" s="362" t="s">
        <v>451</v>
      </c>
      <c r="F203" s="362" t="s">
        <v>135</v>
      </c>
      <c r="G203" s="56">
        <v>101</v>
      </c>
      <c r="H203" s="56">
        <v>-31</v>
      </c>
      <c r="I203" s="120">
        <f>G203+H203</f>
        <v>70</v>
      </c>
      <c r="J203" s="120">
        <v>0</v>
      </c>
      <c r="K203" s="56">
        <f>I203+J203</f>
        <v>70</v>
      </c>
      <c r="L203" s="120">
        <v>0</v>
      </c>
      <c r="M203" s="198">
        <f>K203+L203</f>
        <v>70</v>
      </c>
      <c r="N203" s="199">
        <v>-1</v>
      </c>
      <c r="O203" s="198">
        <f>M203+N203</f>
        <v>69</v>
      </c>
      <c r="P203" s="198">
        <v>69</v>
      </c>
      <c r="Q203" s="350">
        <f t="shared" si="62"/>
        <v>1</v>
      </c>
    </row>
    <row r="204" spans="1:17" s="189" customFormat="1" ht="12.75">
      <c r="A204" s="194" t="s">
        <v>58</v>
      </c>
      <c r="B204" s="361" t="s">
        <v>31</v>
      </c>
      <c r="C204" s="362">
        <v>10</v>
      </c>
      <c r="D204" s="363" t="s">
        <v>81</v>
      </c>
      <c r="E204" s="362" t="s">
        <v>451</v>
      </c>
      <c r="F204" s="362">
        <v>300</v>
      </c>
      <c r="G204" s="56">
        <f>G205</f>
        <v>0</v>
      </c>
      <c r="H204" s="56">
        <f>H205</f>
        <v>56</v>
      </c>
      <c r="I204" s="120">
        <f>G204+H204</f>
        <v>56</v>
      </c>
      <c r="J204" s="120">
        <f>J205</f>
        <v>0</v>
      </c>
      <c r="K204" s="120">
        <f>I204+J204</f>
        <v>56</v>
      </c>
      <c r="L204" s="120">
        <f>L205</f>
        <v>0</v>
      </c>
      <c r="M204" s="199">
        <f>K204+L204</f>
        <v>56</v>
      </c>
      <c r="N204" s="199">
        <f>N205</f>
        <v>-10.3</v>
      </c>
      <c r="O204" s="199">
        <f>M204+N204</f>
        <v>45.7</v>
      </c>
      <c r="P204" s="199">
        <f>P205</f>
        <v>45.7</v>
      </c>
      <c r="Q204" s="350">
        <f t="shared" si="62"/>
        <v>1</v>
      </c>
    </row>
    <row r="205" spans="1:17" s="189" customFormat="1" ht="22.5">
      <c r="A205" s="195" t="s">
        <v>588</v>
      </c>
      <c r="B205" s="361" t="s">
        <v>31</v>
      </c>
      <c r="C205" s="362">
        <v>10</v>
      </c>
      <c r="D205" s="363" t="s">
        <v>81</v>
      </c>
      <c r="E205" s="362" t="s">
        <v>451</v>
      </c>
      <c r="F205" s="362">
        <v>320</v>
      </c>
      <c r="G205" s="56">
        <f>G206</f>
        <v>0</v>
      </c>
      <c r="H205" s="56">
        <f>H206</f>
        <v>56</v>
      </c>
      <c r="I205" s="120">
        <f>G205+H205</f>
        <v>56</v>
      </c>
      <c r="J205" s="120">
        <f>J206</f>
        <v>0</v>
      </c>
      <c r="K205" s="120">
        <f>I205+J205</f>
        <v>56</v>
      </c>
      <c r="L205" s="120">
        <f>L206</f>
        <v>0</v>
      </c>
      <c r="M205" s="199">
        <f>K205+L205</f>
        <v>56</v>
      </c>
      <c r="N205" s="199">
        <f>N206</f>
        <v>-10.3</v>
      </c>
      <c r="O205" s="199">
        <f>M205+N205</f>
        <v>45.7</v>
      </c>
      <c r="P205" s="199">
        <f>P206</f>
        <v>45.7</v>
      </c>
      <c r="Q205" s="350">
        <f t="shared" si="62"/>
        <v>1</v>
      </c>
    </row>
    <row r="206" spans="1:17" s="189" customFormat="1" ht="22.5">
      <c r="A206" s="195" t="s">
        <v>589</v>
      </c>
      <c r="B206" s="361" t="s">
        <v>31</v>
      </c>
      <c r="C206" s="362">
        <v>10</v>
      </c>
      <c r="D206" s="363" t="s">
        <v>81</v>
      </c>
      <c r="E206" s="362" t="s">
        <v>451</v>
      </c>
      <c r="F206" s="362">
        <v>321</v>
      </c>
      <c r="G206" s="56">
        <v>0</v>
      </c>
      <c r="H206" s="56">
        <f>31+25</f>
        <v>56</v>
      </c>
      <c r="I206" s="120">
        <f>G206+H206</f>
        <v>56</v>
      </c>
      <c r="J206" s="120">
        <v>0</v>
      </c>
      <c r="K206" s="56">
        <f>I206+J206</f>
        <v>56</v>
      </c>
      <c r="L206" s="120">
        <v>0</v>
      </c>
      <c r="M206" s="198">
        <f>K206+L206</f>
        <v>56</v>
      </c>
      <c r="N206" s="199">
        <v>-10.3</v>
      </c>
      <c r="O206" s="198">
        <f>M206+N206</f>
        <v>45.7</v>
      </c>
      <c r="P206" s="198">
        <v>45.7</v>
      </c>
      <c r="Q206" s="350">
        <f t="shared" si="62"/>
        <v>1</v>
      </c>
    </row>
    <row r="207" spans="1:19" ht="12.75" customHeight="1">
      <c r="A207" s="70" t="s">
        <v>27</v>
      </c>
      <c r="B207" s="124" t="s">
        <v>26</v>
      </c>
      <c r="C207" s="86" t="s">
        <v>8</v>
      </c>
      <c r="D207" s="87" t="s">
        <v>8</v>
      </c>
      <c r="E207" s="86" t="s">
        <v>9</v>
      </c>
      <c r="F207" s="86" t="s">
        <v>10</v>
      </c>
      <c r="G207" s="119">
        <f aca="true" t="shared" si="92" ref="G207:M207">G208+G307+G312</f>
        <v>35947</v>
      </c>
      <c r="H207" s="119">
        <f t="shared" si="92"/>
        <v>381.4</v>
      </c>
      <c r="I207" s="119">
        <f t="shared" si="92"/>
        <v>36328.4</v>
      </c>
      <c r="J207" s="119">
        <f t="shared" si="92"/>
        <v>0</v>
      </c>
      <c r="K207" s="119">
        <f t="shared" si="92"/>
        <v>36328.4</v>
      </c>
      <c r="L207" s="119">
        <f t="shared" si="92"/>
        <v>-38.3</v>
      </c>
      <c r="M207" s="119">
        <f t="shared" si="92"/>
        <v>36290.1</v>
      </c>
      <c r="N207" s="119">
        <f>N208+N307+N312</f>
        <v>-112.30000000000001</v>
      </c>
      <c r="O207" s="119">
        <f>O208+O307+O312</f>
        <v>36177.799999999996</v>
      </c>
      <c r="P207" s="119">
        <f>P208+P307+P312</f>
        <v>35929</v>
      </c>
      <c r="Q207" s="350">
        <f aca="true" t="shared" si="93" ref="Q207:Q270">P207/O207*100%</f>
        <v>0.9931228543471412</v>
      </c>
      <c r="R207" s="41">
        <v>35929</v>
      </c>
      <c r="S207" s="45">
        <f>R207-P207</f>
        <v>0</v>
      </c>
    </row>
    <row r="208" spans="1:17" ht="12.75" customHeight="1">
      <c r="A208" s="40" t="s">
        <v>84</v>
      </c>
      <c r="B208" s="124" t="s">
        <v>26</v>
      </c>
      <c r="C208" s="86" t="s">
        <v>85</v>
      </c>
      <c r="D208" s="87" t="s">
        <v>8</v>
      </c>
      <c r="E208" s="86" t="s">
        <v>9</v>
      </c>
      <c r="F208" s="86" t="s">
        <v>10</v>
      </c>
      <c r="G208" s="119">
        <f aca="true" t="shared" si="94" ref="G208:L208">G209+G239+G274</f>
        <v>32745.6</v>
      </c>
      <c r="H208" s="119">
        <f t="shared" si="94"/>
        <v>381.4</v>
      </c>
      <c r="I208" s="119">
        <f t="shared" si="94"/>
        <v>33127</v>
      </c>
      <c r="J208" s="119">
        <f t="shared" si="94"/>
        <v>0</v>
      </c>
      <c r="K208" s="119">
        <f t="shared" si="94"/>
        <v>33127</v>
      </c>
      <c r="L208" s="119">
        <f t="shared" si="94"/>
        <v>0</v>
      </c>
      <c r="M208" s="119">
        <f>M209+M239+M265+M274</f>
        <v>33127</v>
      </c>
      <c r="N208" s="119">
        <f>N209+N239+N265+N274</f>
        <v>-12.300000000000011</v>
      </c>
      <c r="O208" s="119">
        <f>O209+O239+O265+O274</f>
        <v>33114.7</v>
      </c>
      <c r="P208" s="119">
        <f>P209+P239+P265+P274</f>
        <v>32865.9</v>
      </c>
      <c r="Q208" s="350">
        <f t="shared" si="93"/>
        <v>0.9924867203990978</v>
      </c>
    </row>
    <row r="209" spans="1:17" ht="12.75" customHeight="1">
      <c r="A209" s="40" t="s">
        <v>29</v>
      </c>
      <c r="B209" s="124" t="s">
        <v>26</v>
      </c>
      <c r="C209" s="86" t="s">
        <v>85</v>
      </c>
      <c r="D209" s="87" t="s">
        <v>12</v>
      </c>
      <c r="E209" s="86" t="s">
        <v>9</v>
      </c>
      <c r="F209" s="86" t="s">
        <v>10</v>
      </c>
      <c r="G209" s="119">
        <f aca="true" t="shared" si="95" ref="G209:P210">G210</f>
        <v>10303.3</v>
      </c>
      <c r="H209" s="119">
        <f t="shared" si="95"/>
        <v>585.9</v>
      </c>
      <c r="I209" s="119">
        <f t="shared" si="95"/>
        <v>10889.2</v>
      </c>
      <c r="J209" s="119">
        <f t="shared" si="95"/>
        <v>0</v>
      </c>
      <c r="K209" s="119">
        <f t="shared" si="95"/>
        <v>10889.2</v>
      </c>
      <c r="L209" s="119">
        <f t="shared" si="95"/>
        <v>0</v>
      </c>
      <c r="M209" s="119">
        <f>M210</f>
        <v>10889.2</v>
      </c>
      <c r="N209" s="119">
        <f>N210</f>
        <v>-489.50000000000006</v>
      </c>
      <c r="O209" s="119">
        <f t="shared" si="95"/>
        <v>10399.7</v>
      </c>
      <c r="P209" s="119">
        <f t="shared" si="95"/>
        <v>10150.900000000001</v>
      </c>
      <c r="Q209" s="350">
        <f t="shared" si="93"/>
        <v>0.9760762329682587</v>
      </c>
    </row>
    <row r="210" spans="1:17" ht="21" customHeight="1">
      <c r="A210" s="40" t="s">
        <v>427</v>
      </c>
      <c r="B210" s="124" t="s">
        <v>26</v>
      </c>
      <c r="C210" s="86" t="s">
        <v>85</v>
      </c>
      <c r="D210" s="87" t="s">
        <v>12</v>
      </c>
      <c r="E210" s="86" t="s">
        <v>250</v>
      </c>
      <c r="F210" s="86"/>
      <c r="G210" s="119">
        <f t="shared" si="95"/>
        <v>10303.3</v>
      </c>
      <c r="H210" s="119">
        <f t="shared" si="95"/>
        <v>585.9</v>
      </c>
      <c r="I210" s="119">
        <f t="shared" si="95"/>
        <v>10889.2</v>
      </c>
      <c r="J210" s="119">
        <f t="shared" si="95"/>
        <v>0</v>
      </c>
      <c r="K210" s="119">
        <f t="shared" si="95"/>
        <v>10889.2</v>
      </c>
      <c r="L210" s="119">
        <f t="shared" si="95"/>
        <v>0</v>
      </c>
      <c r="M210" s="119">
        <f>M211</f>
        <v>10889.2</v>
      </c>
      <c r="N210" s="119">
        <f t="shared" si="95"/>
        <v>-489.50000000000006</v>
      </c>
      <c r="O210" s="119">
        <f t="shared" si="95"/>
        <v>10399.7</v>
      </c>
      <c r="P210" s="119">
        <f t="shared" si="95"/>
        <v>10150.900000000001</v>
      </c>
      <c r="Q210" s="350">
        <f t="shared" si="93"/>
        <v>0.9760762329682587</v>
      </c>
    </row>
    <row r="211" spans="1:17" s="7" customFormat="1" ht="12.75" customHeight="1">
      <c r="A211" s="39" t="s">
        <v>225</v>
      </c>
      <c r="B211" s="123" t="s">
        <v>26</v>
      </c>
      <c r="C211" s="55" t="s">
        <v>85</v>
      </c>
      <c r="D211" s="59" t="s">
        <v>12</v>
      </c>
      <c r="E211" s="171" t="s">
        <v>251</v>
      </c>
      <c r="F211" s="171" t="s">
        <v>10</v>
      </c>
      <c r="G211" s="67">
        <f aca="true" t="shared" si="96" ref="G211:L211">G227+G212</f>
        <v>10303.3</v>
      </c>
      <c r="H211" s="67">
        <f t="shared" si="96"/>
        <v>585.9</v>
      </c>
      <c r="I211" s="67">
        <f t="shared" si="96"/>
        <v>10889.2</v>
      </c>
      <c r="J211" s="67">
        <f t="shared" si="96"/>
        <v>0</v>
      </c>
      <c r="K211" s="67">
        <f t="shared" si="96"/>
        <v>10889.2</v>
      </c>
      <c r="L211" s="67">
        <f t="shared" si="96"/>
        <v>0</v>
      </c>
      <c r="M211" s="170">
        <f>M227+M212+M235</f>
        <v>10889.2</v>
      </c>
      <c r="N211" s="170">
        <f>N227+N212+N235</f>
        <v>-489.50000000000006</v>
      </c>
      <c r="O211" s="170">
        <f>O227+O212+O235</f>
        <v>10399.7</v>
      </c>
      <c r="P211" s="170">
        <f>P227+P212+P235</f>
        <v>10150.900000000001</v>
      </c>
      <c r="Q211" s="350">
        <f t="shared" si="93"/>
        <v>0.9760762329682587</v>
      </c>
    </row>
    <row r="212" spans="1:17" ht="12.75" customHeight="1">
      <c r="A212" s="150" t="s">
        <v>238</v>
      </c>
      <c r="B212" s="123" t="s">
        <v>26</v>
      </c>
      <c r="C212" s="55" t="s">
        <v>85</v>
      </c>
      <c r="D212" s="59" t="s">
        <v>12</v>
      </c>
      <c r="E212" s="55" t="s">
        <v>253</v>
      </c>
      <c r="F212" s="55"/>
      <c r="G212" s="107">
        <f aca="true" t="shared" si="97" ref="G212:L212">G213+G218+G222</f>
        <v>3912.6</v>
      </c>
      <c r="H212" s="56">
        <f t="shared" si="97"/>
        <v>0</v>
      </c>
      <c r="I212" s="56">
        <f t="shared" si="97"/>
        <v>3912.6</v>
      </c>
      <c r="J212" s="56">
        <f t="shared" si="97"/>
        <v>0</v>
      </c>
      <c r="K212" s="56">
        <f t="shared" si="97"/>
        <v>3912.6</v>
      </c>
      <c r="L212" s="56">
        <f t="shared" si="97"/>
        <v>0</v>
      </c>
      <c r="M212" s="56">
        <f>M213+M218+M222</f>
        <v>3912.6</v>
      </c>
      <c r="N212" s="56">
        <f>N213+N218+N222</f>
        <v>62.40000000000002</v>
      </c>
      <c r="O212" s="56">
        <f>O213+O218+O222</f>
        <v>3975</v>
      </c>
      <c r="P212" s="56">
        <f>P213+P218+P222</f>
        <v>3726.2</v>
      </c>
      <c r="Q212" s="350">
        <f t="shared" si="93"/>
        <v>0.9374088050314465</v>
      </c>
    </row>
    <row r="213" spans="1:17" ht="33.75" customHeight="1">
      <c r="A213" s="43" t="s">
        <v>123</v>
      </c>
      <c r="B213" s="123" t="s">
        <v>26</v>
      </c>
      <c r="C213" s="55" t="s">
        <v>85</v>
      </c>
      <c r="D213" s="59" t="s">
        <v>12</v>
      </c>
      <c r="E213" s="55" t="s">
        <v>253</v>
      </c>
      <c r="F213" s="55" t="s">
        <v>124</v>
      </c>
      <c r="G213" s="107">
        <f aca="true" t="shared" si="98" ref="G213:P213">G214</f>
        <v>2552</v>
      </c>
      <c r="H213" s="56">
        <f t="shared" si="98"/>
        <v>0</v>
      </c>
      <c r="I213" s="56">
        <f t="shared" si="98"/>
        <v>2552</v>
      </c>
      <c r="J213" s="56">
        <f t="shared" si="98"/>
        <v>0</v>
      </c>
      <c r="K213" s="56">
        <f t="shared" si="98"/>
        <v>2552</v>
      </c>
      <c r="L213" s="56">
        <f t="shared" si="98"/>
        <v>0</v>
      </c>
      <c r="M213" s="56">
        <f t="shared" si="98"/>
        <v>2552</v>
      </c>
      <c r="N213" s="56">
        <f t="shared" si="98"/>
        <v>117.10000000000001</v>
      </c>
      <c r="O213" s="56">
        <f t="shared" si="98"/>
        <v>2669.1000000000004</v>
      </c>
      <c r="P213" s="56">
        <f t="shared" si="98"/>
        <v>2420.3</v>
      </c>
      <c r="Q213" s="350">
        <f t="shared" si="93"/>
        <v>0.9067850586339964</v>
      </c>
    </row>
    <row r="214" spans="1:17" ht="12.75" customHeight="1">
      <c r="A214" s="43" t="s">
        <v>166</v>
      </c>
      <c r="B214" s="123" t="s">
        <v>26</v>
      </c>
      <c r="C214" s="55" t="s">
        <v>85</v>
      </c>
      <c r="D214" s="59" t="s">
        <v>12</v>
      </c>
      <c r="E214" s="55" t="s">
        <v>253</v>
      </c>
      <c r="F214" s="55">
        <v>110</v>
      </c>
      <c r="G214" s="107">
        <f aca="true" t="shared" si="99" ref="G214:M214">G215+G216+G217</f>
        <v>2552</v>
      </c>
      <c r="H214" s="56">
        <f t="shared" si="99"/>
        <v>0</v>
      </c>
      <c r="I214" s="56">
        <f t="shared" si="99"/>
        <v>2552</v>
      </c>
      <c r="J214" s="56">
        <f t="shared" si="99"/>
        <v>0</v>
      </c>
      <c r="K214" s="56">
        <f t="shared" si="99"/>
        <v>2552</v>
      </c>
      <c r="L214" s="56">
        <f t="shared" si="99"/>
        <v>0</v>
      </c>
      <c r="M214" s="56">
        <f t="shared" si="99"/>
        <v>2552</v>
      </c>
      <c r="N214" s="56">
        <f>N215+N216+N217</f>
        <v>117.10000000000001</v>
      </c>
      <c r="O214" s="56">
        <f>O215+O216+O217</f>
        <v>2669.1000000000004</v>
      </c>
      <c r="P214" s="56">
        <f>P215+P216+P217</f>
        <v>2420.3</v>
      </c>
      <c r="Q214" s="350">
        <f t="shared" si="93"/>
        <v>0.9067850586339964</v>
      </c>
    </row>
    <row r="215" spans="1:17" ht="12.75" customHeight="1">
      <c r="A215" s="99" t="s">
        <v>414</v>
      </c>
      <c r="B215" s="123" t="s">
        <v>26</v>
      </c>
      <c r="C215" s="55" t="s">
        <v>85</v>
      </c>
      <c r="D215" s="59" t="s">
        <v>12</v>
      </c>
      <c r="E215" s="55" t="s">
        <v>253</v>
      </c>
      <c r="F215" s="55">
        <v>111</v>
      </c>
      <c r="G215" s="107">
        <v>1960</v>
      </c>
      <c r="H215" s="56">
        <v>0</v>
      </c>
      <c r="I215" s="120">
        <f>G215+H215</f>
        <v>1960</v>
      </c>
      <c r="J215" s="120">
        <v>0</v>
      </c>
      <c r="K215" s="56">
        <f>I215+J215</f>
        <v>1960</v>
      </c>
      <c r="L215" s="120">
        <v>0</v>
      </c>
      <c r="M215" s="56">
        <f>K215+L215</f>
        <v>1960</v>
      </c>
      <c r="N215" s="120">
        <v>130.9</v>
      </c>
      <c r="O215" s="56">
        <f>M215+N215</f>
        <v>2090.9</v>
      </c>
      <c r="P215" s="56">
        <v>1842.1</v>
      </c>
      <c r="Q215" s="350">
        <f t="shared" si="93"/>
        <v>0.8810081782964273</v>
      </c>
    </row>
    <row r="216" spans="1:17" ht="22.5" customHeight="1">
      <c r="A216" s="113" t="s">
        <v>570</v>
      </c>
      <c r="B216" s="123" t="s">
        <v>26</v>
      </c>
      <c r="C216" s="55" t="s">
        <v>85</v>
      </c>
      <c r="D216" s="59" t="s">
        <v>12</v>
      </c>
      <c r="E216" s="55" t="s">
        <v>253</v>
      </c>
      <c r="F216" s="55">
        <v>112</v>
      </c>
      <c r="G216" s="107">
        <v>0</v>
      </c>
      <c r="H216" s="56">
        <v>0</v>
      </c>
      <c r="I216" s="120">
        <f>G216+H216</f>
        <v>0</v>
      </c>
      <c r="J216" s="120">
        <v>0</v>
      </c>
      <c r="K216" s="56">
        <f>I216+J216</f>
        <v>0</v>
      </c>
      <c r="L216" s="120">
        <v>0</v>
      </c>
      <c r="M216" s="56">
        <f>K216+L216</f>
        <v>0</v>
      </c>
      <c r="N216" s="120">
        <v>0</v>
      </c>
      <c r="O216" s="56">
        <f>M216+N216</f>
        <v>0</v>
      </c>
      <c r="P216" s="56">
        <v>0</v>
      </c>
      <c r="Q216" s="350" t="e">
        <f t="shared" si="93"/>
        <v>#DIV/0!</v>
      </c>
    </row>
    <row r="217" spans="1:17" ht="22.5" customHeight="1">
      <c r="A217" s="100" t="s">
        <v>415</v>
      </c>
      <c r="B217" s="123" t="s">
        <v>26</v>
      </c>
      <c r="C217" s="55" t="s">
        <v>85</v>
      </c>
      <c r="D217" s="59" t="s">
        <v>12</v>
      </c>
      <c r="E217" s="55" t="s">
        <v>253</v>
      </c>
      <c r="F217" s="55">
        <v>119</v>
      </c>
      <c r="G217" s="107">
        <v>592</v>
      </c>
      <c r="H217" s="56">
        <v>0</v>
      </c>
      <c r="I217" s="120">
        <f>G217+H217</f>
        <v>592</v>
      </c>
      <c r="J217" s="120">
        <v>0</v>
      </c>
      <c r="K217" s="56">
        <f>I217+J217</f>
        <v>592</v>
      </c>
      <c r="L217" s="120">
        <v>0</v>
      </c>
      <c r="M217" s="56">
        <f>K217+L217</f>
        <v>592</v>
      </c>
      <c r="N217" s="120">
        <v>-13.8</v>
      </c>
      <c r="O217" s="56">
        <f>M217+N217</f>
        <v>578.2</v>
      </c>
      <c r="P217" s="56">
        <v>578.2</v>
      </c>
      <c r="Q217" s="350">
        <f t="shared" si="93"/>
        <v>1</v>
      </c>
    </row>
    <row r="218" spans="1:17" ht="22.5" customHeight="1">
      <c r="A218" s="43" t="s">
        <v>418</v>
      </c>
      <c r="B218" s="123" t="s">
        <v>26</v>
      </c>
      <c r="C218" s="55" t="s">
        <v>85</v>
      </c>
      <c r="D218" s="59" t="s">
        <v>12</v>
      </c>
      <c r="E218" s="55" t="s">
        <v>253</v>
      </c>
      <c r="F218" s="55" t="s">
        <v>131</v>
      </c>
      <c r="G218" s="107">
        <f aca="true" t="shared" si="100" ref="G218:P218">G219</f>
        <v>1288.6</v>
      </c>
      <c r="H218" s="56">
        <f t="shared" si="100"/>
        <v>8.5</v>
      </c>
      <c r="I218" s="56">
        <f t="shared" si="100"/>
        <v>1297.1</v>
      </c>
      <c r="J218" s="56">
        <f t="shared" si="100"/>
        <v>0</v>
      </c>
      <c r="K218" s="56">
        <f t="shared" si="100"/>
        <v>1297.1</v>
      </c>
      <c r="L218" s="56">
        <f t="shared" si="100"/>
        <v>0</v>
      </c>
      <c r="M218" s="56">
        <f t="shared" si="100"/>
        <v>1297.1</v>
      </c>
      <c r="N218" s="56">
        <f t="shared" si="100"/>
        <v>-23.9</v>
      </c>
      <c r="O218" s="56">
        <f t="shared" si="100"/>
        <v>1273.1999999999998</v>
      </c>
      <c r="P218" s="56">
        <f t="shared" si="100"/>
        <v>1273.2</v>
      </c>
      <c r="Q218" s="350">
        <f t="shared" si="93"/>
        <v>1.0000000000000002</v>
      </c>
    </row>
    <row r="219" spans="1:20" ht="22.5" customHeight="1">
      <c r="A219" s="113" t="s">
        <v>572</v>
      </c>
      <c r="B219" s="123" t="s">
        <v>26</v>
      </c>
      <c r="C219" s="55" t="s">
        <v>85</v>
      </c>
      <c r="D219" s="59" t="s">
        <v>12</v>
      </c>
      <c r="E219" s="55" t="s">
        <v>253</v>
      </c>
      <c r="F219" s="55" t="s">
        <v>133</v>
      </c>
      <c r="G219" s="107">
        <f aca="true" t="shared" si="101" ref="G219:M219">G221+G220</f>
        <v>1288.6</v>
      </c>
      <c r="H219" s="56">
        <f t="shared" si="101"/>
        <v>8.5</v>
      </c>
      <c r="I219" s="56">
        <f t="shared" si="101"/>
        <v>1297.1</v>
      </c>
      <c r="J219" s="56">
        <f t="shared" si="101"/>
        <v>0</v>
      </c>
      <c r="K219" s="56">
        <f t="shared" si="101"/>
        <v>1297.1</v>
      </c>
      <c r="L219" s="56">
        <f t="shared" si="101"/>
        <v>0</v>
      </c>
      <c r="M219" s="56">
        <f t="shared" si="101"/>
        <v>1297.1</v>
      </c>
      <c r="N219" s="56">
        <f>N221+N220</f>
        <v>-23.9</v>
      </c>
      <c r="O219" s="56">
        <f>O221+O220</f>
        <v>1273.1999999999998</v>
      </c>
      <c r="P219" s="56">
        <f>P221+P220</f>
        <v>1273.2</v>
      </c>
      <c r="Q219" s="350">
        <f t="shared" si="93"/>
        <v>1.0000000000000002</v>
      </c>
      <c r="T219" s="45"/>
    </row>
    <row r="220" spans="1:17" ht="22.5" customHeight="1">
      <c r="A220" s="113" t="s">
        <v>587</v>
      </c>
      <c r="B220" s="123" t="s">
        <v>26</v>
      </c>
      <c r="C220" s="55" t="s">
        <v>85</v>
      </c>
      <c r="D220" s="59" t="s">
        <v>12</v>
      </c>
      <c r="E220" s="55" t="s">
        <v>253</v>
      </c>
      <c r="F220" s="55">
        <v>242</v>
      </c>
      <c r="G220" s="107">
        <v>0</v>
      </c>
      <c r="H220" s="56">
        <f>3+3</f>
        <v>6</v>
      </c>
      <c r="I220" s="120">
        <f>G220+H220</f>
        <v>6</v>
      </c>
      <c r="J220" s="120">
        <v>0</v>
      </c>
      <c r="K220" s="56">
        <f>I220+J220</f>
        <v>6</v>
      </c>
      <c r="L220" s="120">
        <v>0</v>
      </c>
      <c r="M220" s="56">
        <f>K220+L220</f>
        <v>6</v>
      </c>
      <c r="N220" s="120">
        <v>-3</v>
      </c>
      <c r="O220" s="56">
        <f>M220+N220</f>
        <v>3</v>
      </c>
      <c r="P220" s="56">
        <v>3</v>
      </c>
      <c r="Q220" s="350">
        <f t="shared" si="93"/>
        <v>1</v>
      </c>
    </row>
    <row r="221" spans="1:17" ht="22.5" customHeight="1">
      <c r="A221" s="113" t="s">
        <v>573</v>
      </c>
      <c r="B221" s="123" t="s">
        <v>26</v>
      </c>
      <c r="C221" s="55" t="s">
        <v>85</v>
      </c>
      <c r="D221" s="59" t="s">
        <v>12</v>
      </c>
      <c r="E221" s="55" t="s">
        <v>253</v>
      </c>
      <c r="F221" s="55" t="s">
        <v>135</v>
      </c>
      <c r="G221" s="107">
        <v>1288.6</v>
      </c>
      <c r="H221" s="56">
        <f>1-3+8-3-0.5</f>
        <v>2.5</v>
      </c>
      <c r="I221" s="120">
        <f>G221+H221</f>
        <v>1291.1</v>
      </c>
      <c r="J221" s="120">
        <v>0</v>
      </c>
      <c r="K221" s="56">
        <f>I221+J221</f>
        <v>1291.1</v>
      </c>
      <c r="L221" s="120">
        <v>0</v>
      </c>
      <c r="M221" s="56">
        <f>K221+L221</f>
        <v>1291.1</v>
      </c>
      <c r="N221" s="120">
        <v>-20.9</v>
      </c>
      <c r="O221" s="56">
        <f>M221+N221</f>
        <v>1270.1999999999998</v>
      </c>
      <c r="P221" s="56">
        <v>1270.2</v>
      </c>
      <c r="Q221" s="350">
        <f t="shared" si="93"/>
        <v>1.0000000000000002</v>
      </c>
    </row>
    <row r="222" spans="1:17" ht="12.75" customHeight="1">
      <c r="A222" s="43" t="s">
        <v>136</v>
      </c>
      <c r="B222" s="123" t="s">
        <v>26</v>
      </c>
      <c r="C222" s="55" t="s">
        <v>85</v>
      </c>
      <c r="D222" s="59" t="s">
        <v>12</v>
      </c>
      <c r="E222" s="55" t="s">
        <v>253</v>
      </c>
      <c r="F222" s="55" t="s">
        <v>53</v>
      </c>
      <c r="G222" s="107">
        <f aca="true" t="shared" si="102" ref="G222:P222">G223</f>
        <v>72</v>
      </c>
      <c r="H222" s="56">
        <f t="shared" si="102"/>
        <v>-8.5</v>
      </c>
      <c r="I222" s="56">
        <f t="shared" si="102"/>
        <v>63.5</v>
      </c>
      <c r="J222" s="56">
        <f t="shared" si="102"/>
        <v>0</v>
      </c>
      <c r="K222" s="56">
        <f t="shared" si="102"/>
        <v>63.5</v>
      </c>
      <c r="L222" s="56">
        <f t="shared" si="102"/>
        <v>0</v>
      </c>
      <c r="M222" s="56">
        <f t="shared" si="102"/>
        <v>63.5</v>
      </c>
      <c r="N222" s="56">
        <f t="shared" si="102"/>
        <v>-30.8</v>
      </c>
      <c r="O222" s="56">
        <f t="shared" si="102"/>
        <v>32.699999999999996</v>
      </c>
      <c r="P222" s="56">
        <f t="shared" si="102"/>
        <v>32.7</v>
      </c>
      <c r="Q222" s="350">
        <f t="shared" si="93"/>
        <v>1.0000000000000002</v>
      </c>
    </row>
    <row r="223" spans="1:17" ht="12.75" customHeight="1">
      <c r="A223" s="113" t="s">
        <v>579</v>
      </c>
      <c r="B223" s="123" t="s">
        <v>26</v>
      </c>
      <c r="C223" s="55" t="s">
        <v>85</v>
      </c>
      <c r="D223" s="59" t="s">
        <v>12</v>
      </c>
      <c r="E223" s="55" t="s">
        <v>253</v>
      </c>
      <c r="F223" s="55" t="s">
        <v>137</v>
      </c>
      <c r="G223" s="107">
        <f aca="true" t="shared" si="103" ref="G223:M223">G224+G225+G226</f>
        <v>72</v>
      </c>
      <c r="H223" s="56">
        <f t="shared" si="103"/>
        <v>-8.5</v>
      </c>
      <c r="I223" s="56">
        <f t="shared" si="103"/>
        <v>63.5</v>
      </c>
      <c r="J223" s="56">
        <f t="shared" si="103"/>
        <v>0</v>
      </c>
      <c r="K223" s="56">
        <f t="shared" si="103"/>
        <v>63.5</v>
      </c>
      <c r="L223" s="56">
        <f t="shared" si="103"/>
        <v>0</v>
      </c>
      <c r="M223" s="56">
        <f t="shared" si="103"/>
        <v>63.5</v>
      </c>
      <c r="N223" s="56">
        <f>N224+N225+N226</f>
        <v>-30.8</v>
      </c>
      <c r="O223" s="56">
        <f>O224+O225+O226</f>
        <v>32.699999999999996</v>
      </c>
      <c r="P223" s="56">
        <f>P224+P225+P226</f>
        <v>32.7</v>
      </c>
      <c r="Q223" s="350">
        <f t="shared" si="93"/>
        <v>1.0000000000000002</v>
      </c>
    </row>
    <row r="224" spans="1:17" ht="12.75" customHeight="1">
      <c r="A224" s="43" t="s">
        <v>17</v>
      </c>
      <c r="B224" s="123" t="s">
        <v>26</v>
      </c>
      <c r="C224" s="55" t="s">
        <v>85</v>
      </c>
      <c r="D224" s="59" t="s">
        <v>12</v>
      </c>
      <c r="E224" s="55" t="s">
        <v>253</v>
      </c>
      <c r="F224" s="55" t="s">
        <v>138</v>
      </c>
      <c r="G224" s="107">
        <v>24</v>
      </c>
      <c r="H224" s="56">
        <f>-1-1.1</f>
        <v>-2.1</v>
      </c>
      <c r="I224" s="120">
        <f>G224+H224</f>
        <v>21.9</v>
      </c>
      <c r="J224" s="120">
        <v>0</v>
      </c>
      <c r="K224" s="56">
        <f>I224+J224</f>
        <v>21.9</v>
      </c>
      <c r="L224" s="120">
        <v>0</v>
      </c>
      <c r="M224" s="56">
        <f>K224+L224</f>
        <v>21.9</v>
      </c>
      <c r="N224" s="120">
        <v>-15.5</v>
      </c>
      <c r="O224" s="56">
        <f>M224+N224</f>
        <v>6.399999999999999</v>
      </c>
      <c r="P224" s="56">
        <v>6.4</v>
      </c>
      <c r="Q224" s="350">
        <f t="shared" si="93"/>
        <v>1.0000000000000002</v>
      </c>
    </row>
    <row r="225" spans="1:17" ht="12.75" customHeight="1">
      <c r="A225" s="43" t="s">
        <v>139</v>
      </c>
      <c r="B225" s="123" t="s">
        <v>26</v>
      </c>
      <c r="C225" s="55" t="s">
        <v>85</v>
      </c>
      <c r="D225" s="59" t="s">
        <v>12</v>
      </c>
      <c r="E225" s="55" t="s">
        <v>253</v>
      </c>
      <c r="F225" s="55">
        <v>852</v>
      </c>
      <c r="G225" s="107">
        <v>48</v>
      </c>
      <c r="H225" s="67">
        <v>-8</v>
      </c>
      <c r="I225" s="120">
        <f>G225+H225</f>
        <v>40</v>
      </c>
      <c r="J225" s="120">
        <v>0</v>
      </c>
      <c r="K225" s="56">
        <f>I225+J225</f>
        <v>40</v>
      </c>
      <c r="L225" s="120">
        <v>0</v>
      </c>
      <c r="M225" s="56">
        <f>K225+L225</f>
        <v>40</v>
      </c>
      <c r="N225" s="120">
        <v>-14.8</v>
      </c>
      <c r="O225" s="56">
        <f>M225+N225</f>
        <v>25.2</v>
      </c>
      <c r="P225" s="56">
        <v>25.2</v>
      </c>
      <c r="Q225" s="350">
        <f t="shared" si="93"/>
        <v>1</v>
      </c>
    </row>
    <row r="226" spans="1:17" ht="12.75" customHeight="1">
      <c r="A226" s="113" t="s">
        <v>590</v>
      </c>
      <c r="B226" s="123" t="s">
        <v>26</v>
      </c>
      <c r="C226" s="55" t="s">
        <v>85</v>
      </c>
      <c r="D226" s="59" t="s">
        <v>12</v>
      </c>
      <c r="E226" s="55" t="s">
        <v>253</v>
      </c>
      <c r="F226" s="55">
        <v>853</v>
      </c>
      <c r="G226" s="107">
        <v>0</v>
      </c>
      <c r="H226" s="67">
        <f>0.5+1.1</f>
        <v>1.6</v>
      </c>
      <c r="I226" s="120">
        <f>G226+H226</f>
        <v>1.6</v>
      </c>
      <c r="J226" s="120">
        <v>0</v>
      </c>
      <c r="K226" s="56">
        <f>I226+J226</f>
        <v>1.6</v>
      </c>
      <c r="L226" s="120">
        <v>0</v>
      </c>
      <c r="M226" s="56">
        <f>K226+L226</f>
        <v>1.6</v>
      </c>
      <c r="N226" s="120">
        <v>-0.5</v>
      </c>
      <c r="O226" s="56">
        <f>M226+N226</f>
        <v>1.1</v>
      </c>
      <c r="P226" s="56">
        <v>1.1</v>
      </c>
      <c r="Q226" s="350">
        <f t="shared" si="93"/>
        <v>1</v>
      </c>
    </row>
    <row r="227" spans="1:17" s="7" customFormat="1" ht="45" customHeight="1">
      <c r="A227" s="39" t="s">
        <v>103</v>
      </c>
      <c r="B227" s="123" t="s">
        <v>26</v>
      </c>
      <c r="C227" s="55" t="s">
        <v>85</v>
      </c>
      <c r="D227" s="59" t="s">
        <v>12</v>
      </c>
      <c r="E227" s="55" t="s">
        <v>252</v>
      </c>
      <c r="F227" s="171" t="s">
        <v>10</v>
      </c>
      <c r="G227" s="67">
        <f aca="true" t="shared" si="104" ref="G227:M227">G228+G232</f>
        <v>6390.7</v>
      </c>
      <c r="H227" s="67">
        <f t="shared" si="104"/>
        <v>585.9</v>
      </c>
      <c r="I227" s="67">
        <f t="shared" si="104"/>
        <v>6976.6</v>
      </c>
      <c r="J227" s="67">
        <f t="shared" si="104"/>
        <v>0</v>
      </c>
      <c r="K227" s="67">
        <f t="shared" si="104"/>
        <v>6976.6</v>
      </c>
      <c r="L227" s="67">
        <f t="shared" si="104"/>
        <v>0</v>
      </c>
      <c r="M227" s="170">
        <f t="shared" si="104"/>
        <v>6976.6</v>
      </c>
      <c r="N227" s="170">
        <f>N228+N232</f>
        <v>-581.6</v>
      </c>
      <c r="O227" s="170">
        <f>O228+O232</f>
        <v>6395</v>
      </c>
      <c r="P227" s="170">
        <f>P228+P232</f>
        <v>6395</v>
      </c>
      <c r="Q227" s="350">
        <f t="shared" si="93"/>
        <v>1</v>
      </c>
    </row>
    <row r="228" spans="1:17" ht="33.75" customHeight="1">
      <c r="A228" s="43" t="s">
        <v>123</v>
      </c>
      <c r="B228" s="123" t="s">
        <v>26</v>
      </c>
      <c r="C228" s="55" t="s">
        <v>85</v>
      </c>
      <c r="D228" s="59" t="s">
        <v>12</v>
      </c>
      <c r="E228" s="55" t="s">
        <v>252</v>
      </c>
      <c r="F228" s="55" t="s">
        <v>124</v>
      </c>
      <c r="G228" s="107">
        <f aca="true" t="shared" si="105" ref="G228:P228">G229</f>
        <v>6340.7</v>
      </c>
      <c r="H228" s="56">
        <f t="shared" si="105"/>
        <v>585.9</v>
      </c>
      <c r="I228" s="56">
        <f t="shared" si="105"/>
        <v>6926.6</v>
      </c>
      <c r="J228" s="56">
        <f t="shared" si="105"/>
        <v>0</v>
      </c>
      <c r="K228" s="56">
        <f t="shared" si="105"/>
        <v>6926.6</v>
      </c>
      <c r="L228" s="56">
        <f t="shared" si="105"/>
        <v>0</v>
      </c>
      <c r="M228" s="56">
        <f t="shared" si="105"/>
        <v>6926.6</v>
      </c>
      <c r="N228" s="56">
        <f t="shared" si="105"/>
        <v>-575</v>
      </c>
      <c r="O228" s="56">
        <f t="shared" si="105"/>
        <v>6351.6</v>
      </c>
      <c r="P228" s="56">
        <f t="shared" si="105"/>
        <v>6351.6</v>
      </c>
      <c r="Q228" s="350">
        <f t="shared" si="93"/>
        <v>1</v>
      </c>
    </row>
    <row r="229" spans="1:17" ht="12.75" customHeight="1">
      <c r="A229" s="43" t="s">
        <v>166</v>
      </c>
      <c r="B229" s="123" t="s">
        <v>26</v>
      </c>
      <c r="C229" s="55" t="s">
        <v>85</v>
      </c>
      <c r="D229" s="59" t="s">
        <v>12</v>
      </c>
      <c r="E229" s="55" t="s">
        <v>252</v>
      </c>
      <c r="F229" s="55">
        <v>110</v>
      </c>
      <c r="G229" s="107">
        <f aca="true" t="shared" si="106" ref="G229:M229">G230+G231</f>
        <v>6340.7</v>
      </c>
      <c r="H229" s="56">
        <f t="shared" si="106"/>
        <v>585.9</v>
      </c>
      <c r="I229" s="56">
        <f t="shared" si="106"/>
        <v>6926.6</v>
      </c>
      <c r="J229" s="56">
        <f t="shared" si="106"/>
        <v>0</v>
      </c>
      <c r="K229" s="56">
        <f t="shared" si="106"/>
        <v>6926.6</v>
      </c>
      <c r="L229" s="56">
        <f t="shared" si="106"/>
        <v>0</v>
      </c>
      <c r="M229" s="56">
        <f t="shared" si="106"/>
        <v>6926.6</v>
      </c>
      <c r="N229" s="56">
        <f>N230+N231</f>
        <v>-575</v>
      </c>
      <c r="O229" s="56">
        <f>O230+O231</f>
        <v>6351.6</v>
      </c>
      <c r="P229" s="56">
        <f>P230+P231</f>
        <v>6351.6</v>
      </c>
      <c r="Q229" s="350">
        <f t="shared" si="93"/>
        <v>1</v>
      </c>
    </row>
    <row r="230" spans="1:17" ht="12.75" customHeight="1">
      <c r="A230" s="99" t="s">
        <v>414</v>
      </c>
      <c r="B230" s="123" t="s">
        <v>26</v>
      </c>
      <c r="C230" s="55" t="s">
        <v>85</v>
      </c>
      <c r="D230" s="59" t="s">
        <v>12</v>
      </c>
      <c r="E230" s="55" t="s">
        <v>252</v>
      </c>
      <c r="F230" s="55">
        <v>111</v>
      </c>
      <c r="G230" s="107">
        <v>4870</v>
      </c>
      <c r="H230" s="56">
        <v>450</v>
      </c>
      <c r="I230" s="120">
        <f>G230+H230</f>
        <v>5320</v>
      </c>
      <c r="J230" s="120">
        <v>0</v>
      </c>
      <c r="K230" s="56">
        <f>I230+J230</f>
        <v>5320</v>
      </c>
      <c r="L230" s="120">
        <v>0</v>
      </c>
      <c r="M230" s="56">
        <f>K230+L230</f>
        <v>5320</v>
      </c>
      <c r="N230" s="120">
        <v>-548</v>
      </c>
      <c r="O230" s="56">
        <f>M230+N230</f>
        <v>4772</v>
      </c>
      <c r="P230" s="56">
        <v>4772</v>
      </c>
      <c r="Q230" s="350">
        <f t="shared" si="93"/>
        <v>1</v>
      </c>
    </row>
    <row r="231" spans="1:17" ht="22.5" customHeight="1">
      <c r="A231" s="100" t="s">
        <v>415</v>
      </c>
      <c r="B231" s="123" t="s">
        <v>26</v>
      </c>
      <c r="C231" s="55" t="s">
        <v>85</v>
      </c>
      <c r="D231" s="59" t="s">
        <v>12</v>
      </c>
      <c r="E231" s="55" t="s">
        <v>252</v>
      </c>
      <c r="F231" s="55">
        <v>119</v>
      </c>
      <c r="G231" s="107">
        <v>1470.7</v>
      </c>
      <c r="H231" s="56">
        <v>135.9</v>
      </c>
      <c r="I231" s="120">
        <f>G231+H231</f>
        <v>1606.6000000000001</v>
      </c>
      <c r="J231" s="120">
        <v>0</v>
      </c>
      <c r="K231" s="56">
        <f>I231+J231</f>
        <v>1606.6000000000001</v>
      </c>
      <c r="L231" s="120">
        <v>0</v>
      </c>
      <c r="M231" s="56">
        <f>K231+L231</f>
        <v>1606.6000000000001</v>
      </c>
      <c r="N231" s="120">
        <v>-27</v>
      </c>
      <c r="O231" s="56">
        <f>M231+N231</f>
        <v>1579.6000000000001</v>
      </c>
      <c r="P231" s="56">
        <v>1579.6</v>
      </c>
      <c r="Q231" s="350">
        <f t="shared" si="93"/>
        <v>0.9999999999999999</v>
      </c>
    </row>
    <row r="232" spans="1:17" ht="22.5" customHeight="1">
      <c r="A232" s="43" t="s">
        <v>418</v>
      </c>
      <c r="B232" s="123" t="s">
        <v>26</v>
      </c>
      <c r="C232" s="55" t="s">
        <v>85</v>
      </c>
      <c r="D232" s="59" t="s">
        <v>12</v>
      </c>
      <c r="E232" s="55" t="s">
        <v>252</v>
      </c>
      <c r="F232" s="55" t="s">
        <v>131</v>
      </c>
      <c r="G232" s="107">
        <f aca="true" t="shared" si="107" ref="G232:P233">G233</f>
        <v>50</v>
      </c>
      <c r="H232" s="56">
        <f t="shared" si="107"/>
        <v>0</v>
      </c>
      <c r="I232" s="56">
        <f t="shared" si="107"/>
        <v>50</v>
      </c>
      <c r="J232" s="56">
        <f t="shared" si="107"/>
        <v>0</v>
      </c>
      <c r="K232" s="56">
        <f t="shared" si="107"/>
        <v>50</v>
      </c>
      <c r="L232" s="56">
        <f t="shared" si="107"/>
        <v>0</v>
      </c>
      <c r="M232" s="56">
        <f t="shared" si="107"/>
        <v>50</v>
      </c>
      <c r="N232" s="56">
        <f t="shared" si="107"/>
        <v>-6.6</v>
      </c>
      <c r="O232" s="56">
        <f t="shared" si="107"/>
        <v>43.4</v>
      </c>
      <c r="P232" s="56">
        <f t="shared" si="107"/>
        <v>43.4</v>
      </c>
      <c r="Q232" s="350">
        <f t="shared" si="93"/>
        <v>1</v>
      </c>
    </row>
    <row r="233" spans="1:17" ht="22.5" customHeight="1">
      <c r="A233" s="113" t="s">
        <v>572</v>
      </c>
      <c r="B233" s="123" t="s">
        <v>26</v>
      </c>
      <c r="C233" s="55" t="s">
        <v>85</v>
      </c>
      <c r="D233" s="59" t="s">
        <v>12</v>
      </c>
      <c r="E233" s="55" t="s">
        <v>252</v>
      </c>
      <c r="F233" s="55" t="s">
        <v>133</v>
      </c>
      <c r="G233" s="107">
        <f t="shared" si="107"/>
        <v>50</v>
      </c>
      <c r="H233" s="56">
        <f t="shared" si="107"/>
        <v>0</v>
      </c>
      <c r="I233" s="56">
        <f t="shared" si="107"/>
        <v>50</v>
      </c>
      <c r="J233" s="56">
        <f t="shared" si="107"/>
        <v>0</v>
      </c>
      <c r="K233" s="56">
        <f t="shared" si="107"/>
        <v>50</v>
      </c>
      <c r="L233" s="56">
        <f t="shared" si="107"/>
        <v>0</v>
      </c>
      <c r="M233" s="56">
        <f t="shared" si="107"/>
        <v>50</v>
      </c>
      <c r="N233" s="56">
        <f t="shared" si="107"/>
        <v>-6.6</v>
      </c>
      <c r="O233" s="56">
        <f t="shared" si="107"/>
        <v>43.4</v>
      </c>
      <c r="P233" s="56">
        <f t="shared" si="107"/>
        <v>43.4</v>
      </c>
      <c r="Q233" s="350">
        <f t="shared" si="93"/>
        <v>1</v>
      </c>
    </row>
    <row r="234" spans="1:17" ht="22.5" customHeight="1">
      <c r="A234" s="113" t="s">
        <v>573</v>
      </c>
      <c r="B234" s="123" t="s">
        <v>26</v>
      </c>
      <c r="C234" s="55" t="s">
        <v>85</v>
      </c>
      <c r="D234" s="59" t="s">
        <v>12</v>
      </c>
      <c r="E234" s="55" t="s">
        <v>252</v>
      </c>
      <c r="F234" s="55" t="s">
        <v>135</v>
      </c>
      <c r="G234" s="107">
        <v>50</v>
      </c>
      <c r="H234" s="56">
        <v>0</v>
      </c>
      <c r="I234" s="120">
        <f>G234+H234</f>
        <v>50</v>
      </c>
      <c r="J234" s="120">
        <v>0</v>
      </c>
      <c r="K234" s="56">
        <f>I234+J234</f>
        <v>50</v>
      </c>
      <c r="L234" s="120">
        <v>0</v>
      </c>
      <c r="M234" s="56">
        <f>K234+L234</f>
        <v>50</v>
      </c>
      <c r="N234" s="120">
        <v>-6.6</v>
      </c>
      <c r="O234" s="56">
        <f>M234+N234</f>
        <v>43.4</v>
      </c>
      <c r="P234" s="56">
        <v>43.4</v>
      </c>
      <c r="Q234" s="350">
        <f t="shared" si="93"/>
        <v>1</v>
      </c>
    </row>
    <row r="235" spans="1:17" ht="33.75" customHeight="1">
      <c r="A235" s="43" t="s">
        <v>423</v>
      </c>
      <c r="B235" s="123" t="s">
        <v>26</v>
      </c>
      <c r="C235" s="55" t="s">
        <v>85</v>
      </c>
      <c r="D235" s="59" t="s">
        <v>12</v>
      </c>
      <c r="E235" s="55" t="s">
        <v>421</v>
      </c>
      <c r="F235" s="86"/>
      <c r="G235" s="107">
        <f>G236</f>
        <v>0</v>
      </c>
      <c r="H235" s="107">
        <f aca="true" t="shared" si="108" ref="H235:P237">H236</f>
        <v>0</v>
      </c>
      <c r="I235" s="107">
        <f t="shared" si="108"/>
        <v>0</v>
      </c>
      <c r="J235" s="107">
        <f t="shared" si="108"/>
        <v>0</v>
      </c>
      <c r="K235" s="107">
        <f t="shared" si="108"/>
        <v>0</v>
      </c>
      <c r="L235" s="107">
        <f t="shared" si="108"/>
        <v>0</v>
      </c>
      <c r="M235" s="107">
        <f t="shared" si="108"/>
        <v>0</v>
      </c>
      <c r="N235" s="107">
        <f t="shared" si="108"/>
        <v>29.7</v>
      </c>
      <c r="O235" s="107">
        <f t="shared" si="108"/>
        <v>29.7</v>
      </c>
      <c r="P235" s="107">
        <f t="shared" si="108"/>
        <v>29.7</v>
      </c>
      <c r="Q235" s="350">
        <f t="shared" si="93"/>
        <v>1</v>
      </c>
    </row>
    <row r="236" spans="1:17" ht="33.75" customHeight="1">
      <c r="A236" s="96" t="s">
        <v>409</v>
      </c>
      <c r="B236" s="123" t="s">
        <v>26</v>
      </c>
      <c r="C236" s="55" t="s">
        <v>85</v>
      </c>
      <c r="D236" s="59" t="s">
        <v>12</v>
      </c>
      <c r="E236" s="55" t="s">
        <v>422</v>
      </c>
      <c r="F236" s="86">
        <v>100</v>
      </c>
      <c r="G236" s="107">
        <f>G237</f>
        <v>0</v>
      </c>
      <c r="H236" s="107">
        <f t="shared" si="108"/>
        <v>0</v>
      </c>
      <c r="I236" s="107">
        <f t="shared" si="108"/>
        <v>0</v>
      </c>
      <c r="J236" s="107">
        <f t="shared" si="108"/>
        <v>0</v>
      </c>
      <c r="K236" s="107">
        <f t="shared" si="108"/>
        <v>0</v>
      </c>
      <c r="L236" s="107">
        <f t="shared" si="108"/>
        <v>0</v>
      </c>
      <c r="M236" s="107">
        <f t="shared" si="108"/>
        <v>0</v>
      </c>
      <c r="N236" s="107">
        <f t="shared" si="108"/>
        <v>29.7</v>
      </c>
      <c r="O236" s="107">
        <f t="shared" si="108"/>
        <v>29.7</v>
      </c>
      <c r="P236" s="107">
        <f t="shared" si="108"/>
        <v>29.7</v>
      </c>
      <c r="Q236" s="350">
        <f t="shared" si="93"/>
        <v>1</v>
      </c>
    </row>
    <row r="237" spans="1:17" ht="12.75" customHeight="1">
      <c r="A237" s="43" t="s">
        <v>424</v>
      </c>
      <c r="B237" s="123" t="s">
        <v>26</v>
      </c>
      <c r="C237" s="55" t="s">
        <v>85</v>
      </c>
      <c r="D237" s="59" t="s">
        <v>12</v>
      </c>
      <c r="E237" s="55" t="s">
        <v>422</v>
      </c>
      <c r="F237" s="55">
        <v>110</v>
      </c>
      <c r="G237" s="107">
        <f>G238</f>
        <v>0</v>
      </c>
      <c r="H237" s="107">
        <f t="shared" si="108"/>
        <v>0</v>
      </c>
      <c r="I237" s="107">
        <f t="shared" si="108"/>
        <v>0</v>
      </c>
      <c r="J237" s="107">
        <f t="shared" si="108"/>
        <v>0</v>
      </c>
      <c r="K237" s="107">
        <f t="shared" si="108"/>
        <v>0</v>
      </c>
      <c r="L237" s="107">
        <f t="shared" si="108"/>
        <v>0</v>
      </c>
      <c r="M237" s="107">
        <f t="shared" si="108"/>
        <v>0</v>
      </c>
      <c r="N237" s="107">
        <f t="shared" si="108"/>
        <v>29.7</v>
      </c>
      <c r="O237" s="107">
        <f t="shared" si="108"/>
        <v>29.7</v>
      </c>
      <c r="P237" s="107">
        <f t="shared" si="108"/>
        <v>29.7</v>
      </c>
      <c r="Q237" s="350">
        <f t="shared" si="93"/>
        <v>1</v>
      </c>
    </row>
    <row r="238" spans="1:17" ht="12.75" customHeight="1">
      <c r="A238" s="43" t="s">
        <v>425</v>
      </c>
      <c r="B238" s="123" t="s">
        <v>26</v>
      </c>
      <c r="C238" s="55" t="s">
        <v>85</v>
      </c>
      <c r="D238" s="59" t="s">
        <v>12</v>
      </c>
      <c r="E238" s="55" t="s">
        <v>422</v>
      </c>
      <c r="F238" s="55">
        <v>112</v>
      </c>
      <c r="G238" s="107">
        <v>0</v>
      </c>
      <c r="H238" s="56">
        <v>0</v>
      </c>
      <c r="I238" s="120"/>
      <c r="J238" s="120"/>
      <c r="K238" s="56"/>
      <c r="L238" s="120"/>
      <c r="M238" s="56">
        <f>K238+L238</f>
        <v>0</v>
      </c>
      <c r="N238" s="120">
        <v>29.7</v>
      </c>
      <c r="O238" s="56">
        <f>M238+N238</f>
        <v>29.7</v>
      </c>
      <c r="P238" s="56">
        <v>29.7</v>
      </c>
      <c r="Q238" s="350">
        <f t="shared" si="93"/>
        <v>1</v>
      </c>
    </row>
    <row r="239" spans="1:17" s="44" customFormat="1" ht="12.75" customHeight="1">
      <c r="A239" s="40" t="s">
        <v>39</v>
      </c>
      <c r="B239" s="123" t="s">
        <v>26</v>
      </c>
      <c r="C239" s="86" t="s">
        <v>85</v>
      </c>
      <c r="D239" s="87" t="s">
        <v>83</v>
      </c>
      <c r="E239" s="86" t="s">
        <v>9</v>
      </c>
      <c r="F239" s="86" t="s">
        <v>10</v>
      </c>
      <c r="G239" s="119">
        <f aca="true" t="shared" si="109" ref="G239:P239">G240</f>
        <v>11500.600000000002</v>
      </c>
      <c r="H239" s="119">
        <f t="shared" si="109"/>
        <v>0</v>
      </c>
      <c r="I239" s="119">
        <f t="shared" si="109"/>
        <v>11500.600000000002</v>
      </c>
      <c r="J239" s="119">
        <f t="shared" si="109"/>
        <v>0</v>
      </c>
      <c r="K239" s="119">
        <f t="shared" si="109"/>
        <v>11500.600000000002</v>
      </c>
      <c r="L239" s="119">
        <f t="shared" si="109"/>
        <v>0</v>
      </c>
      <c r="M239" s="119">
        <f t="shared" si="109"/>
        <v>11500.600000000002</v>
      </c>
      <c r="N239" s="119">
        <f>N240</f>
        <v>349.9</v>
      </c>
      <c r="O239" s="119">
        <f t="shared" si="109"/>
        <v>11850.5</v>
      </c>
      <c r="P239" s="119">
        <f t="shared" si="109"/>
        <v>11850.5</v>
      </c>
      <c r="Q239" s="350">
        <f t="shared" si="93"/>
        <v>1</v>
      </c>
    </row>
    <row r="240" spans="1:17" s="151" customFormat="1" ht="12.75" customHeight="1">
      <c r="A240" s="39" t="s">
        <v>226</v>
      </c>
      <c r="B240" s="123" t="s">
        <v>26</v>
      </c>
      <c r="C240" s="55" t="s">
        <v>85</v>
      </c>
      <c r="D240" s="59" t="s">
        <v>83</v>
      </c>
      <c r="E240" s="55" t="s">
        <v>254</v>
      </c>
      <c r="F240" s="171" t="s">
        <v>10</v>
      </c>
      <c r="G240" s="67">
        <f aca="true" t="shared" si="110" ref="G240:L240">G253+G241</f>
        <v>11500.600000000002</v>
      </c>
      <c r="H240" s="67">
        <f t="shared" si="110"/>
        <v>0</v>
      </c>
      <c r="I240" s="67">
        <f t="shared" si="110"/>
        <v>11500.600000000002</v>
      </c>
      <c r="J240" s="67">
        <f t="shared" si="110"/>
        <v>0</v>
      </c>
      <c r="K240" s="67">
        <f t="shared" si="110"/>
        <v>11500.600000000002</v>
      </c>
      <c r="L240" s="67">
        <f t="shared" si="110"/>
        <v>0</v>
      </c>
      <c r="M240" s="170">
        <f>M253+M241+M261</f>
        <v>11500.600000000002</v>
      </c>
      <c r="N240" s="170">
        <f>N253+N241+N261</f>
        <v>349.9</v>
      </c>
      <c r="O240" s="170">
        <f>O253+O241+O261</f>
        <v>11850.5</v>
      </c>
      <c r="P240" s="170">
        <f>P253+P241+P261</f>
        <v>11850.5</v>
      </c>
      <c r="Q240" s="350">
        <f t="shared" si="93"/>
        <v>1</v>
      </c>
    </row>
    <row r="241" spans="1:17" s="151" customFormat="1" ht="12.75" customHeight="1">
      <c r="A241" s="150" t="s">
        <v>238</v>
      </c>
      <c r="B241" s="123" t="s">
        <v>26</v>
      </c>
      <c r="C241" s="55" t="s">
        <v>85</v>
      </c>
      <c r="D241" s="59" t="s">
        <v>83</v>
      </c>
      <c r="E241" s="55" t="s">
        <v>255</v>
      </c>
      <c r="F241" s="171"/>
      <c r="G241" s="67">
        <f aca="true" t="shared" si="111" ref="G241:M241">G242+G245+G248</f>
        <v>1575.2</v>
      </c>
      <c r="H241" s="67">
        <f t="shared" si="111"/>
        <v>0</v>
      </c>
      <c r="I241" s="67">
        <f t="shared" si="111"/>
        <v>1575.2</v>
      </c>
      <c r="J241" s="67">
        <f t="shared" si="111"/>
        <v>0</v>
      </c>
      <c r="K241" s="67">
        <f t="shared" si="111"/>
        <v>1575.2</v>
      </c>
      <c r="L241" s="67">
        <f t="shared" si="111"/>
        <v>0</v>
      </c>
      <c r="M241" s="170">
        <f t="shared" si="111"/>
        <v>1575.2</v>
      </c>
      <c r="N241" s="170">
        <f>N242+N245+N248</f>
        <v>-54.2</v>
      </c>
      <c r="O241" s="170">
        <f>O242+O245+O248</f>
        <v>1521</v>
      </c>
      <c r="P241" s="170">
        <f>P242+P245+P248</f>
        <v>1521</v>
      </c>
      <c r="Q241" s="350">
        <f t="shared" si="93"/>
        <v>1</v>
      </c>
    </row>
    <row r="242" spans="1:17" ht="33.75" customHeight="1">
      <c r="A242" s="43" t="s">
        <v>123</v>
      </c>
      <c r="B242" s="123" t="s">
        <v>26</v>
      </c>
      <c r="C242" s="55" t="s">
        <v>85</v>
      </c>
      <c r="D242" s="59" t="s">
        <v>83</v>
      </c>
      <c r="E242" s="55" t="s">
        <v>255</v>
      </c>
      <c r="F242" s="55" t="s">
        <v>124</v>
      </c>
      <c r="G242" s="107">
        <f aca="true" t="shared" si="112" ref="G242:P243">G243</f>
        <v>0</v>
      </c>
      <c r="H242" s="56">
        <f t="shared" si="112"/>
        <v>0</v>
      </c>
      <c r="I242" s="56">
        <f t="shared" si="112"/>
        <v>0</v>
      </c>
      <c r="J242" s="56">
        <f t="shared" si="112"/>
        <v>0</v>
      </c>
      <c r="K242" s="56">
        <f t="shared" si="112"/>
        <v>0</v>
      </c>
      <c r="L242" s="56">
        <f t="shared" si="112"/>
        <v>0</v>
      </c>
      <c r="M242" s="56">
        <f t="shared" si="112"/>
        <v>0</v>
      </c>
      <c r="N242" s="56">
        <f t="shared" si="112"/>
        <v>0</v>
      </c>
      <c r="O242" s="56">
        <f t="shared" si="112"/>
        <v>0</v>
      </c>
      <c r="P242" s="56">
        <f t="shared" si="112"/>
        <v>0</v>
      </c>
      <c r="Q242" s="350" t="e">
        <f t="shared" si="93"/>
        <v>#DIV/0!</v>
      </c>
    </row>
    <row r="243" spans="1:17" ht="12.75" customHeight="1">
      <c r="A243" s="43" t="s">
        <v>166</v>
      </c>
      <c r="B243" s="123" t="s">
        <v>26</v>
      </c>
      <c r="C243" s="55" t="s">
        <v>85</v>
      </c>
      <c r="D243" s="59" t="s">
        <v>83</v>
      </c>
      <c r="E243" s="55" t="s">
        <v>255</v>
      </c>
      <c r="F243" s="55">
        <v>110</v>
      </c>
      <c r="G243" s="107">
        <f t="shared" si="112"/>
        <v>0</v>
      </c>
      <c r="H243" s="56">
        <f t="shared" si="112"/>
        <v>0</v>
      </c>
      <c r="I243" s="56">
        <f t="shared" si="112"/>
        <v>0</v>
      </c>
      <c r="J243" s="56">
        <f t="shared" si="112"/>
        <v>0</v>
      </c>
      <c r="K243" s="56">
        <f t="shared" si="112"/>
        <v>0</v>
      </c>
      <c r="L243" s="56">
        <f t="shared" si="112"/>
        <v>0</v>
      </c>
      <c r="M243" s="56">
        <f t="shared" si="112"/>
        <v>0</v>
      </c>
      <c r="N243" s="56">
        <f t="shared" si="112"/>
        <v>0</v>
      </c>
      <c r="O243" s="56">
        <f t="shared" si="112"/>
        <v>0</v>
      </c>
      <c r="P243" s="56">
        <f t="shared" si="112"/>
        <v>0</v>
      </c>
      <c r="Q243" s="350" t="e">
        <f t="shared" si="93"/>
        <v>#DIV/0!</v>
      </c>
    </row>
    <row r="244" spans="1:17" ht="22.5" customHeight="1">
      <c r="A244" s="113" t="s">
        <v>570</v>
      </c>
      <c r="B244" s="123" t="s">
        <v>26</v>
      </c>
      <c r="C244" s="55" t="s">
        <v>85</v>
      </c>
      <c r="D244" s="59" t="s">
        <v>83</v>
      </c>
      <c r="E244" s="55" t="s">
        <v>255</v>
      </c>
      <c r="F244" s="55">
        <v>112</v>
      </c>
      <c r="G244" s="56">
        <v>0</v>
      </c>
      <c r="H244" s="56">
        <v>0</v>
      </c>
      <c r="I244" s="120">
        <f>G244+H244</f>
        <v>0</v>
      </c>
      <c r="J244" s="120">
        <v>0</v>
      </c>
      <c r="K244" s="56">
        <f>I244+J244</f>
        <v>0</v>
      </c>
      <c r="L244" s="120">
        <v>0</v>
      </c>
      <c r="M244" s="56">
        <f>K244+L244</f>
        <v>0</v>
      </c>
      <c r="N244" s="120">
        <v>0</v>
      </c>
      <c r="O244" s="56">
        <f>M244+N244</f>
        <v>0</v>
      </c>
      <c r="P244" s="56">
        <v>0</v>
      </c>
      <c r="Q244" s="350" t="e">
        <f t="shared" si="93"/>
        <v>#DIV/0!</v>
      </c>
    </row>
    <row r="245" spans="1:17" ht="22.5" customHeight="1">
      <c r="A245" s="43" t="s">
        <v>418</v>
      </c>
      <c r="B245" s="123" t="s">
        <v>26</v>
      </c>
      <c r="C245" s="55" t="s">
        <v>85</v>
      </c>
      <c r="D245" s="59" t="s">
        <v>83</v>
      </c>
      <c r="E245" s="55" t="s">
        <v>255</v>
      </c>
      <c r="F245" s="55" t="s">
        <v>131</v>
      </c>
      <c r="G245" s="56">
        <f aca="true" t="shared" si="113" ref="G245:P246">SUM(G246)</f>
        <v>1548.2</v>
      </c>
      <c r="H245" s="56">
        <f t="shared" si="113"/>
        <v>-30</v>
      </c>
      <c r="I245" s="56">
        <f t="shared" si="113"/>
        <v>1518.2</v>
      </c>
      <c r="J245" s="56">
        <f t="shared" si="113"/>
        <v>0</v>
      </c>
      <c r="K245" s="56">
        <f t="shared" si="113"/>
        <v>1518.2</v>
      </c>
      <c r="L245" s="56">
        <f t="shared" si="113"/>
        <v>0</v>
      </c>
      <c r="M245" s="56">
        <f t="shared" si="113"/>
        <v>1518.2</v>
      </c>
      <c r="N245" s="56">
        <f t="shared" si="113"/>
        <v>-59.4</v>
      </c>
      <c r="O245" s="56">
        <f t="shared" si="113"/>
        <v>1458.8</v>
      </c>
      <c r="P245" s="56">
        <f t="shared" si="113"/>
        <v>1458.8</v>
      </c>
      <c r="Q245" s="350">
        <f t="shared" si="93"/>
        <v>1</v>
      </c>
    </row>
    <row r="246" spans="1:17" ht="22.5" customHeight="1">
      <c r="A246" s="113" t="s">
        <v>572</v>
      </c>
      <c r="B246" s="123" t="s">
        <v>26</v>
      </c>
      <c r="C246" s="55" t="s">
        <v>85</v>
      </c>
      <c r="D246" s="59" t="s">
        <v>83</v>
      </c>
      <c r="E246" s="55" t="s">
        <v>255</v>
      </c>
      <c r="F246" s="55" t="s">
        <v>133</v>
      </c>
      <c r="G246" s="56">
        <f t="shared" si="113"/>
        <v>1548.2</v>
      </c>
      <c r="H246" s="56">
        <f t="shared" si="113"/>
        <v>-30</v>
      </c>
      <c r="I246" s="56">
        <f t="shared" si="113"/>
        <v>1518.2</v>
      </c>
      <c r="J246" s="56">
        <f t="shared" si="113"/>
        <v>0</v>
      </c>
      <c r="K246" s="56">
        <f t="shared" si="113"/>
        <v>1518.2</v>
      </c>
      <c r="L246" s="56">
        <f t="shared" si="113"/>
        <v>0</v>
      </c>
      <c r="M246" s="56">
        <f t="shared" si="113"/>
        <v>1518.2</v>
      </c>
      <c r="N246" s="56">
        <f t="shared" si="113"/>
        <v>-59.4</v>
      </c>
      <c r="O246" s="56">
        <f t="shared" si="113"/>
        <v>1458.8</v>
      </c>
      <c r="P246" s="56">
        <f t="shared" si="113"/>
        <v>1458.8</v>
      </c>
      <c r="Q246" s="350">
        <f t="shared" si="93"/>
        <v>1</v>
      </c>
    </row>
    <row r="247" spans="1:17" ht="22.5" customHeight="1">
      <c r="A247" s="113" t="s">
        <v>573</v>
      </c>
      <c r="B247" s="123" t="s">
        <v>26</v>
      </c>
      <c r="C247" s="55" t="s">
        <v>85</v>
      </c>
      <c r="D247" s="59" t="s">
        <v>83</v>
      </c>
      <c r="E247" s="55" t="s">
        <v>255</v>
      </c>
      <c r="F247" s="55" t="s">
        <v>135</v>
      </c>
      <c r="G247" s="56">
        <v>1548.2</v>
      </c>
      <c r="H247" s="56">
        <v>-30</v>
      </c>
      <c r="I247" s="120">
        <f>G247+H247</f>
        <v>1518.2</v>
      </c>
      <c r="J247" s="120">
        <v>0</v>
      </c>
      <c r="K247" s="56">
        <f>I247+J247</f>
        <v>1518.2</v>
      </c>
      <c r="L247" s="120">
        <v>0</v>
      </c>
      <c r="M247" s="56">
        <f>K247+L247</f>
        <v>1518.2</v>
      </c>
      <c r="N247" s="120">
        <v>-59.4</v>
      </c>
      <c r="O247" s="56">
        <f>M247+N247</f>
        <v>1458.8</v>
      </c>
      <c r="P247" s="56">
        <v>1458.8</v>
      </c>
      <c r="Q247" s="350">
        <f t="shared" si="93"/>
        <v>1</v>
      </c>
    </row>
    <row r="248" spans="1:17" ht="12.75" customHeight="1">
      <c r="A248" s="43" t="s">
        <v>136</v>
      </c>
      <c r="B248" s="123" t="s">
        <v>26</v>
      </c>
      <c r="C248" s="55" t="s">
        <v>85</v>
      </c>
      <c r="D248" s="59" t="s">
        <v>83</v>
      </c>
      <c r="E248" s="55" t="s">
        <v>255</v>
      </c>
      <c r="F248" s="55" t="s">
        <v>53</v>
      </c>
      <c r="G248" s="56">
        <f aca="true" t="shared" si="114" ref="G248:P248">SUM(G249)</f>
        <v>27</v>
      </c>
      <c r="H248" s="56">
        <f t="shared" si="114"/>
        <v>30</v>
      </c>
      <c r="I248" s="56">
        <f t="shared" si="114"/>
        <v>57</v>
      </c>
      <c r="J248" s="56">
        <f t="shared" si="114"/>
        <v>0</v>
      </c>
      <c r="K248" s="56">
        <f t="shared" si="114"/>
        <v>57</v>
      </c>
      <c r="L248" s="56">
        <f t="shared" si="114"/>
        <v>0</v>
      </c>
      <c r="M248" s="56">
        <f t="shared" si="114"/>
        <v>57</v>
      </c>
      <c r="N248" s="56">
        <f t="shared" si="114"/>
        <v>5.199999999999999</v>
      </c>
      <c r="O248" s="56">
        <f t="shared" si="114"/>
        <v>62.2</v>
      </c>
      <c r="P248" s="56">
        <f t="shared" si="114"/>
        <v>62.2</v>
      </c>
      <c r="Q248" s="350">
        <f t="shared" si="93"/>
        <v>1</v>
      </c>
    </row>
    <row r="249" spans="1:17" ht="12.75" customHeight="1">
      <c r="A249" s="113" t="s">
        <v>579</v>
      </c>
      <c r="B249" s="123" t="s">
        <v>26</v>
      </c>
      <c r="C249" s="55" t="s">
        <v>85</v>
      </c>
      <c r="D249" s="59" t="s">
        <v>83</v>
      </c>
      <c r="E249" s="55" t="s">
        <v>255</v>
      </c>
      <c r="F249" s="55" t="s">
        <v>137</v>
      </c>
      <c r="G249" s="56">
        <f aca="true" t="shared" si="115" ref="G249:M249">SUM(G250:G252)</f>
        <v>27</v>
      </c>
      <c r="H249" s="56">
        <f t="shared" si="115"/>
        <v>30</v>
      </c>
      <c r="I249" s="56">
        <f t="shared" si="115"/>
        <v>57</v>
      </c>
      <c r="J249" s="56">
        <f t="shared" si="115"/>
        <v>0</v>
      </c>
      <c r="K249" s="56">
        <f t="shared" si="115"/>
        <v>57</v>
      </c>
      <c r="L249" s="56">
        <f t="shared" si="115"/>
        <v>0</v>
      </c>
      <c r="M249" s="56">
        <f t="shared" si="115"/>
        <v>57</v>
      </c>
      <c r="N249" s="56">
        <f>SUM(N250:N252)</f>
        <v>5.199999999999999</v>
      </c>
      <c r="O249" s="56">
        <f>SUM(O250:O252)</f>
        <v>62.2</v>
      </c>
      <c r="P249" s="56">
        <f>SUM(P250:P252)</f>
        <v>62.2</v>
      </c>
      <c r="Q249" s="350">
        <f t="shared" si="93"/>
        <v>1</v>
      </c>
    </row>
    <row r="250" spans="1:17" ht="12.75" customHeight="1">
      <c r="A250" s="43" t="s">
        <v>17</v>
      </c>
      <c r="B250" s="123" t="s">
        <v>26</v>
      </c>
      <c r="C250" s="55" t="s">
        <v>85</v>
      </c>
      <c r="D250" s="59" t="s">
        <v>83</v>
      </c>
      <c r="E250" s="55" t="s">
        <v>255</v>
      </c>
      <c r="F250" s="55" t="s">
        <v>138</v>
      </c>
      <c r="G250" s="56">
        <v>2</v>
      </c>
      <c r="H250" s="56">
        <v>16</v>
      </c>
      <c r="I250" s="120">
        <f>G250+H250</f>
        <v>18</v>
      </c>
      <c r="J250" s="120">
        <v>0</v>
      </c>
      <c r="K250" s="56">
        <f>I250+J250</f>
        <v>18</v>
      </c>
      <c r="L250" s="120">
        <v>0</v>
      </c>
      <c r="M250" s="56">
        <f>K250+L250</f>
        <v>18</v>
      </c>
      <c r="N250" s="120">
        <v>10.2</v>
      </c>
      <c r="O250" s="56">
        <f>M250+N250</f>
        <v>28.2</v>
      </c>
      <c r="P250" s="56">
        <v>28.2</v>
      </c>
      <c r="Q250" s="350">
        <f t="shared" si="93"/>
        <v>1</v>
      </c>
    </row>
    <row r="251" spans="1:17" ht="12.75" customHeight="1">
      <c r="A251" s="43" t="s">
        <v>139</v>
      </c>
      <c r="B251" s="123" t="s">
        <v>26</v>
      </c>
      <c r="C251" s="55" t="s">
        <v>85</v>
      </c>
      <c r="D251" s="59" t="s">
        <v>83</v>
      </c>
      <c r="E251" s="55" t="s">
        <v>255</v>
      </c>
      <c r="F251" s="55" t="s">
        <v>140</v>
      </c>
      <c r="G251" s="56">
        <v>25</v>
      </c>
      <c r="H251" s="56">
        <f>14-6</f>
        <v>8</v>
      </c>
      <c r="I251" s="120">
        <f>G251+H251</f>
        <v>33</v>
      </c>
      <c r="J251" s="120">
        <v>0</v>
      </c>
      <c r="K251" s="56">
        <f>I251+J251</f>
        <v>33</v>
      </c>
      <c r="L251" s="120">
        <v>0</v>
      </c>
      <c r="M251" s="56">
        <f>K251+L251</f>
        <v>33</v>
      </c>
      <c r="N251" s="120">
        <v>-5</v>
      </c>
      <c r="O251" s="56">
        <f>M251+N251</f>
        <v>28</v>
      </c>
      <c r="P251" s="56">
        <v>28</v>
      </c>
      <c r="Q251" s="350">
        <f t="shared" si="93"/>
        <v>1</v>
      </c>
    </row>
    <row r="252" spans="1:17" ht="12.75" customHeight="1">
      <c r="A252" s="113" t="s">
        <v>590</v>
      </c>
      <c r="B252" s="123" t="s">
        <v>26</v>
      </c>
      <c r="C252" s="55" t="s">
        <v>85</v>
      </c>
      <c r="D252" s="59" t="s">
        <v>83</v>
      </c>
      <c r="E252" s="55" t="s">
        <v>255</v>
      </c>
      <c r="F252" s="55">
        <v>853</v>
      </c>
      <c r="G252" s="56">
        <v>0</v>
      </c>
      <c r="H252" s="56">
        <v>6</v>
      </c>
      <c r="I252" s="120">
        <f>G252+H252</f>
        <v>6</v>
      </c>
      <c r="J252" s="120">
        <v>0</v>
      </c>
      <c r="K252" s="56">
        <f>I252+J252</f>
        <v>6</v>
      </c>
      <c r="L252" s="120">
        <v>0</v>
      </c>
      <c r="M252" s="56">
        <f>K252+L252</f>
        <v>6</v>
      </c>
      <c r="N252" s="120">
        <v>0</v>
      </c>
      <c r="O252" s="56">
        <f>M252+N252</f>
        <v>6</v>
      </c>
      <c r="P252" s="56">
        <v>6</v>
      </c>
      <c r="Q252" s="350">
        <f t="shared" si="93"/>
        <v>1</v>
      </c>
    </row>
    <row r="253" spans="1:17" ht="12.75" customHeight="1">
      <c r="A253" s="43" t="s">
        <v>182</v>
      </c>
      <c r="B253" s="123" t="s">
        <v>26</v>
      </c>
      <c r="C253" s="55" t="s">
        <v>85</v>
      </c>
      <c r="D253" s="59" t="s">
        <v>83</v>
      </c>
      <c r="E253" s="55" t="s">
        <v>274</v>
      </c>
      <c r="F253" s="55" t="s">
        <v>10</v>
      </c>
      <c r="G253" s="56">
        <f aca="true" t="shared" si="116" ref="G253:M253">G254+G258</f>
        <v>9925.400000000001</v>
      </c>
      <c r="H253" s="56">
        <f t="shared" si="116"/>
        <v>0</v>
      </c>
      <c r="I253" s="56">
        <f t="shared" si="116"/>
        <v>9925.400000000001</v>
      </c>
      <c r="J253" s="56">
        <f t="shared" si="116"/>
        <v>0</v>
      </c>
      <c r="K253" s="56">
        <f t="shared" si="116"/>
        <v>9925.400000000001</v>
      </c>
      <c r="L253" s="56">
        <f t="shared" si="116"/>
        <v>0</v>
      </c>
      <c r="M253" s="56">
        <f t="shared" si="116"/>
        <v>9925.400000000001</v>
      </c>
      <c r="N253" s="56">
        <f>N254+N258</f>
        <v>394.09999999999997</v>
      </c>
      <c r="O253" s="56">
        <f>O254+O258</f>
        <v>10319.5</v>
      </c>
      <c r="P253" s="56">
        <f>P254+P258</f>
        <v>10319.5</v>
      </c>
      <c r="Q253" s="350">
        <f t="shared" si="93"/>
        <v>1</v>
      </c>
    </row>
    <row r="254" spans="1:17" ht="33.75" customHeight="1">
      <c r="A254" s="43" t="s">
        <v>123</v>
      </c>
      <c r="B254" s="123" t="s">
        <v>26</v>
      </c>
      <c r="C254" s="55" t="s">
        <v>85</v>
      </c>
      <c r="D254" s="59" t="s">
        <v>83</v>
      </c>
      <c r="E254" s="55" t="s">
        <v>274</v>
      </c>
      <c r="F254" s="55" t="s">
        <v>124</v>
      </c>
      <c r="G254" s="56">
        <f aca="true" t="shared" si="117" ref="G254:P254">G255</f>
        <v>9869.2</v>
      </c>
      <c r="H254" s="56">
        <f t="shared" si="117"/>
        <v>0</v>
      </c>
      <c r="I254" s="56">
        <f t="shared" si="117"/>
        <v>9869.2</v>
      </c>
      <c r="J254" s="56">
        <f t="shared" si="117"/>
        <v>0</v>
      </c>
      <c r="K254" s="56">
        <f t="shared" si="117"/>
        <v>9869.2</v>
      </c>
      <c r="L254" s="56">
        <f t="shared" si="117"/>
        <v>0</v>
      </c>
      <c r="M254" s="56">
        <f t="shared" si="117"/>
        <v>9869.2</v>
      </c>
      <c r="N254" s="56">
        <f t="shared" si="117"/>
        <v>408.4</v>
      </c>
      <c r="O254" s="56">
        <f t="shared" si="117"/>
        <v>10277.6</v>
      </c>
      <c r="P254" s="56">
        <f t="shared" si="117"/>
        <v>10277.6</v>
      </c>
      <c r="Q254" s="350">
        <f t="shared" si="93"/>
        <v>1</v>
      </c>
    </row>
    <row r="255" spans="1:17" ht="12.75" customHeight="1">
      <c r="A255" s="43" t="s">
        <v>166</v>
      </c>
      <c r="B255" s="123" t="s">
        <v>26</v>
      </c>
      <c r="C255" s="55" t="s">
        <v>85</v>
      </c>
      <c r="D255" s="59" t="s">
        <v>83</v>
      </c>
      <c r="E255" s="55" t="s">
        <v>274</v>
      </c>
      <c r="F255" s="55">
        <v>110</v>
      </c>
      <c r="G255" s="56">
        <f aca="true" t="shared" si="118" ref="G255:M255">G256+G257</f>
        <v>9869.2</v>
      </c>
      <c r="H255" s="56">
        <f t="shared" si="118"/>
        <v>0</v>
      </c>
      <c r="I255" s="56">
        <f t="shared" si="118"/>
        <v>9869.2</v>
      </c>
      <c r="J255" s="56">
        <f t="shared" si="118"/>
        <v>0</v>
      </c>
      <c r="K255" s="56">
        <f t="shared" si="118"/>
        <v>9869.2</v>
      </c>
      <c r="L255" s="56">
        <f t="shared" si="118"/>
        <v>0</v>
      </c>
      <c r="M255" s="56">
        <f t="shared" si="118"/>
        <v>9869.2</v>
      </c>
      <c r="N255" s="56">
        <f>N256+N257</f>
        <v>408.4</v>
      </c>
      <c r="O255" s="56">
        <f>O256+O257</f>
        <v>10277.6</v>
      </c>
      <c r="P255" s="56">
        <f>P256+P257</f>
        <v>10277.6</v>
      </c>
      <c r="Q255" s="350">
        <f t="shared" si="93"/>
        <v>1</v>
      </c>
    </row>
    <row r="256" spans="1:17" ht="12.75" customHeight="1">
      <c r="A256" s="99" t="s">
        <v>414</v>
      </c>
      <c r="B256" s="123" t="s">
        <v>26</v>
      </c>
      <c r="C256" s="55" t="s">
        <v>85</v>
      </c>
      <c r="D256" s="59" t="s">
        <v>83</v>
      </c>
      <c r="E256" s="55" t="s">
        <v>274</v>
      </c>
      <c r="F256" s="55">
        <v>111</v>
      </c>
      <c r="G256" s="56">
        <v>7580</v>
      </c>
      <c r="H256" s="56">
        <v>0</v>
      </c>
      <c r="I256" s="120">
        <f>G256+H256</f>
        <v>7580</v>
      </c>
      <c r="J256" s="120">
        <v>0</v>
      </c>
      <c r="K256" s="56">
        <f>I256+J256</f>
        <v>7580</v>
      </c>
      <c r="L256" s="120">
        <v>0</v>
      </c>
      <c r="M256" s="56">
        <f>K256+L256</f>
        <v>7580</v>
      </c>
      <c r="N256" s="120">
        <v>228.6</v>
      </c>
      <c r="O256" s="56">
        <f>M256+N256</f>
        <v>7808.6</v>
      </c>
      <c r="P256" s="56">
        <v>7808.6</v>
      </c>
      <c r="Q256" s="350">
        <f t="shared" si="93"/>
        <v>1</v>
      </c>
    </row>
    <row r="257" spans="1:17" ht="22.5" customHeight="1">
      <c r="A257" s="100" t="s">
        <v>415</v>
      </c>
      <c r="B257" s="123" t="s">
        <v>26</v>
      </c>
      <c r="C257" s="55" t="s">
        <v>85</v>
      </c>
      <c r="D257" s="59" t="s">
        <v>83</v>
      </c>
      <c r="E257" s="55" t="s">
        <v>274</v>
      </c>
      <c r="F257" s="55">
        <v>119</v>
      </c>
      <c r="G257" s="56">
        <v>2289.2</v>
      </c>
      <c r="H257" s="56">
        <v>0</v>
      </c>
      <c r="I257" s="120">
        <f>G257+H257</f>
        <v>2289.2</v>
      </c>
      <c r="J257" s="120">
        <v>0</v>
      </c>
      <c r="K257" s="56">
        <f>I257+J257</f>
        <v>2289.2</v>
      </c>
      <c r="L257" s="120">
        <v>0</v>
      </c>
      <c r="M257" s="56">
        <f>K257+L257</f>
        <v>2289.2</v>
      </c>
      <c r="N257" s="120">
        <v>179.8</v>
      </c>
      <c r="O257" s="56">
        <f>M257+N257</f>
        <v>2469</v>
      </c>
      <c r="P257" s="56">
        <v>2469</v>
      </c>
      <c r="Q257" s="350">
        <f t="shared" si="93"/>
        <v>1</v>
      </c>
    </row>
    <row r="258" spans="1:17" ht="22.5" customHeight="1">
      <c r="A258" s="43" t="s">
        <v>418</v>
      </c>
      <c r="B258" s="123" t="s">
        <v>26</v>
      </c>
      <c r="C258" s="55" t="s">
        <v>85</v>
      </c>
      <c r="D258" s="59" t="s">
        <v>83</v>
      </c>
      <c r="E258" s="55" t="s">
        <v>274</v>
      </c>
      <c r="F258" s="55" t="s">
        <v>131</v>
      </c>
      <c r="G258" s="56">
        <f aca="true" t="shared" si="119" ref="G258:P259">SUM(G259)</f>
        <v>56.2</v>
      </c>
      <c r="H258" s="56">
        <f t="shared" si="119"/>
        <v>0</v>
      </c>
      <c r="I258" s="56">
        <f t="shared" si="119"/>
        <v>56.2</v>
      </c>
      <c r="J258" s="56">
        <f t="shared" si="119"/>
        <v>0</v>
      </c>
      <c r="K258" s="56">
        <f t="shared" si="119"/>
        <v>56.2</v>
      </c>
      <c r="L258" s="56">
        <f t="shared" si="119"/>
        <v>0</v>
      </c>
      <c r="M258" s="56">
        <f t="shared" si="119"/>
        <v>56.2</v>
      </c>
      <c r="N258" s="56">
        <f t="shared" si="119"/>
        <v>-14.3</v>
      </c>
      <c r="O258" s="56">
        <f t="shared" si="119"/>
        <v>41.900000000000006</v>
      </c>
      <c r="P258" s="56">
        <f t="shared" si="119"/>
        <v>41.9</v>
      </c>
      <c r="Q258" s="350">
        <f t="shared" si="93"/>
        <v>0.9999999999999998</v>
      </c>
    </row>
    <row r="259" spans="1:17" ht="22.5" customHeight="1">
      <c r="A259" s="113" t="s">
        <v>572</v>
      </c>
      <c r="B259" s="123" t="s">
        <v>26</v>
      </c>
      <c r="C259" s="55" t="s">
        <v>85</v>
      </c>
      <c r="D259" s="59" t="s">
        <v>83</v>
      </c>
      <c r="E259" s="55" t="s">
        <v>274</v>
      </c>
      <c r="F259" s="55" t="s">
        <v>133</v>
      </c>
      <c r="G259" s="56">
        <f t="shared" si="119"/>
        <v>56.2</v>
      </c>
      <c r="H259" s="56">
        <f t="shared" si="119"/>
        <v>0</v>
      </c>
      <c r="I259" s="56">
        <f t="shared" si="119"/>
        <v>56.2</v>
      </c>
      <c r="J259" s="56">
        <f t="shared" si="119"/>
        <v>0</v>
      </c>
      <c r="K259" s="56">
        <f t="shared" si="119"/>
        <v>56.2</v>
      </c>
      <c r="L259" s="56">
        <f t="shared" si="119"/>
        <v>0</v>
      </c>
      <c r="M259" s="56">
        <f t="shared" si="119"/>
        <v>56.2</v>
      </c>
      <c r="N259" s="56">
        <f t="shared" si="119"/>
        <v>-14.3</v>
      </c>
      <c r="O259" s="56">
        <f t="shared" si="119"/>
        <v>41.900000000000006</v>
      </c>
      <c r="P259" s="56">
        <f t="shared" si="119"/>
        <v>41.9</v>
      </c>
      <c r="Q259" s="350">
        <f t="shared" si="93"/>
        <v>0.9999999999999998</v>
      </c>
    </row>
    <row r="260" spans="1:17" ht="22.5" customHeight="1">
      <c r="A260" s="113" t="s">
        <v>573</v>
      </c>
      <c r="B260" s="123" t="s">
        <v>26</v>
      </c>
      <c r="C260" s="55" t="s">
        <v>85</v>
      </c>
      <c r="D260" s="59" t="s">
        <v>83</v>
      </c>
      <c r="E260" s="55" t="s">
        <v>274</v>
      </c>
      <c r="F260" s="55" t="s">
        <v>135</v>
      </c>
      <c r="G260" s="56">
        <v>56.2</v>
      </c>
      <c r="H260" s="119">
        <v>0</v>
      </c>
      <c r="I260" s="120">
        <f>G260+H260</f>
        <v>56.2</v>
      </c>
      <c r="J260" s="120">
        <v>0</v>
      </c>
      <c r="K260" s="56">
        <f>I260+J260</f>
        <v>56.2</v>
      </c>
      <c r="L260" s="120">
        <v>0</v>
      </c>
      <c r="M260" s="56">
        <f>K260+L260</f>
        <v>56.2</v>
      </c>
      <c r="N260" s="120">
        <v>-14.3</v>
      </c>
      <c r="O260" s="56">
        <f>M260+N260</f>
        <v>41.900000000000006</v>
      </c>
      <c r="P260" s="56">
        <v>41.9</v>
      </c>
      <c r="Q260" s="350">
        <f t="shared" si="93"/>
        <v>0.9999999999999998</v>
      </c>
    </row>
    <row r="261" spans="1:17" ht="33.75" customHeight="1">
      <c r="A261" s="43" t="s">
        <v>423</v>
      </c>
      <c r="B261" s="123" t="s">
        <v>26</v>
      </c>
      <c r="C261" s="55" t="s">
        <v>85</v>
      </c>
      <c r="D261" s="59" t="s">
        <v>83</v>
      </c>
      <c r="E261" s="55" t="s">
        <v>421</v>
      </c>
      <c r="F261" s="86"/>
      <c r="G261" s="107">
        <f aca="true" t="shared" si="120" ref="G261:P263">G262</f>
        <v>0</v>
      </c>
      <c r="H261" s="107">
        <f t="shared" si="120"/>
        <v>0</v>
      </c>
      <c r="I261" s="107">
        <f t="shared" si="120"/>
        <v>0</v>
      </c>
      <c r="J261" s="107">
        <f t="shared" si="120"/>
        <v>0</v>
      </c>
      <c r="K261" s="107">
        <f t="shared" si="120"/>
        <v>0</v>
      </c>
      <c r="L261" s="107">
        <f t="shared" si="120"/>
        <v>0</v>
      </c>
      <c r="M261" s="107">
        <f t="shared" si="120"/>
        <v>0</v>
      </c>
      <c r="N261" s="107">
        <f t="shared" si="120"/>
        <v>10</v>
      </c>
      <c r="O261" s="107">
        <f t="shared" si="120"/>
        <v>10</v>
      </c>
      <c r="P261" s="107">
        <f t="shared" si="120"/>
        <v>10</v>
      </c>
      <c r="Q261" s="350">
        <f t="shared" si="93"/>
        <v>1</v>
      </c>
    </row>
    <row r="262" spans="1:17" ht="33.75" customHeight="1">
      <c r="A262" s="96" t="s">
        <v>409</v>
      </c>
      <c r="B262" s="123" t="s">
        <v>26</v>
      </c>
      <c r="C262" s="55" t="s">
        <v>85</v>
      </c>
      <c r="D262" s="59" t="s">
        <v>83</v>
      </c>
      <c r="E262" s="55" t="s">
        <v>422</v>
      </c>
      <c r="F262" s="86">
        <v>100</v>
      </c>
      <c r="G262" s="107">
        <f t="shared" si="120"/>
        <v>0</v>
      </c>
      <c r="H262" s="107">
        <f t="shared" si="120"/>
        <v>0</v>
      </c>
      <c r="I262" s="107">
        <f t="shared" si="120"/>
        <v>0</v>
      </c>
      <c r="J262" s="107">
        <f t="shared" si="120"/>
        <v>0</v>
      </c>
      <c r="K262" s="107">
        <f t="shared" si="120"/>
        <v>0</v>
      </c>
      <c r="L262" s="107">
        <f t="shared" si="120"/>
        <v>0</v>
      </c>
      <c r="M262" s="107">
        <f t="shared" si="120"/>
        <v>0</v>
      </c>
      <c r="N262" s="107">
        <f t="shared" si="120"/>
        <v>10</v>
      </c>
      <c r="O262" s="107">
        <f t="shared" si="120"/>
        <v>10</v>
      </c>
      <c r="P262" s="107">
        <f t="shared" si="120"/>
        <v>10</v>
      </c>
      <c r="Q262" s="350">
        <f t="shared" si="93"/>
        <v>1</v>
      </c>
    </row>
    <row r="263" spans="1:17" ht="12.75" customHeight="1">
      <c r="A263" s="43" t="s">
        <v>424</v>
      </c>
      <c r="B263" s="123" t="s">
        <v>26</v>
      </c>
      <c r="C263" s="55" t="s">
        <v>85</v>
      </c>
      <c r="D263" s="59" t="s">
        <v>83</v>
      </c>
      <c r="E263" s="55" t="s">
        <v>422</v>
      </c>
      <c r="F263" s="55">
        <v>110</v>
      </c>
      <c r="G263" s="107">
        <f t="shared" si="120"/>
        <v>0</v>
      </c>
      <c r="H263" s="107">
        <f t="shared" si="120"/>
        <v>0</v>
      </c>
      <c r="I263" s="107">
        <f t="shared" si="120"/>
        <v>0</v>
      </c>
      <c r="J263" s="107">
        <f t="shared" si="120"/>
        <v>0</v>
      </c>
      <c r="K263" s="107">
        <f t="shared" si="120"/>
        <v>0</v>
      </c>
      <c r="L263" s="107">
        <f t="shared" si="120"/>
        <v>0</v>
      </c>
      <c r="M263" s="107">
        <f t="shared" si="120"/>
        <v>0</v>
      </c>
      <c r="N263" s="107">
        <f t="shared" si="120"/>
        <v>10</v>
      </c>
      <c r="O263" s="107">
        <f t="shared" si="120"/>
        <v>10</v>
      </c>
      <c r="P263" s="107">
        <f t="shared" si="120"/>
        <v>10</v>
      </c>
      <c r="Q263" s="350">
        <f t="shared" si="93"/>
        <v>1</v>
      </c>
    </row>
    <row r="264" spans="1:17" ht="12.75" customHeight="1">
      <c r="A264" s="43" t="s">
        <v>425</v>
      </c>
      <c r="B264" s="123" t="s">
        <v>26</v>
      </c>
      <c r="C264" s="55" t="s">
        <v>85</v>
      </c>
      <c r="D264" s="59" t="s">
        <v>83</v>
      </c>
      <c r="E264" s="55" t="s">
        <v>422</v>
      </c>
      <c r="F264" s="55">
        <v>112</v>
      </c>
      <c r="G264" s="107">
        <v>0</v>
      </c>
      <c r="H264" s="56">
        <v>0</v>
      </c>
      <c r="I264" s="120"/>
      <c r="J264" s="120"/>
      <c r="K264" s="56"/>
      <c r="L264" s="120"/>
      <c r="M264" s="56">
        <f>K264+L264</f>
        <v>0</v>
      </c>
      <c r="N264" s="120">
        <v>10</v>
      </c>
      <c r="O264" s="56">
        <f aca="true" t="shared" si="121" ref="O264:O273">M264+N264</f>
        <v>10</v>
      </c>
      <c r="P264" s="56">
        <v>10</v>
      </c>
      <c r="Q264" s="350">
        <f t="shared" si="93"/>
        <v>1</v>
      </c>
    </row>
    <row r="265" spans="1:17" ht="12.75" customHeight="1">
      <c r="A265" s="40" t="s">
        <v>44</v>
      </c>
      <c r="B265" s="124" t="s">
        <v>26</v>
      </c>
      <c r="C265" s="87" t="s">
        <v>85</v>
      </c>
      <c r="D265" s="87" t="s">
        <v>85</v>
      </c>
      <c r="E265" s="86"/>
      <c r="F265" s="86"/>
      <c r="G265" s="119">
        <f aca="true" t="shared" si="122" ref="G265:L265">G266+G284</f>
        <v>20439.699999999997</v>
      </c>
      <c r="H265" s="119">
        <f t="shared" si="122"/>
        <v>-307.8</v>
      </c>
      <c r="I265" s="119">
        <f t="shared" si="122"/>
        <v>20131.9</v>
      </c>
      <c r="J265" s="119">
        <f t="shared" si="122"/>
        <v>0</v>
      </c>
      <c r="K265" s="119">
        <f t="shared" si="122"/>
        <v>20131.9</v>
      </c>
      <c r="L265" s="119">
        <f t="shared" si="122"/>
        <v>590.6</v>
      </c>
      <c r="M265" s="119">
        <f>M266</f>
        <v>0</v>
      </c>
      <c r="N265" s="119">
        <f>N266</f>
        <v>590.6</v>
      </c>
      <c r="O265" s="119">
        <f t="shared" si="121"/>
        <v>590.6</v>
      </c>
      <c r="P265" s="119">
        <f>P266</f>
        <v>590.6</v>
      </c>
      <c r="Q265" s="350">
        <f t="shared" si="93"/>
        <v>1</v>
      </c>
    </row>
    <row r="266" spans="1:17" ht="12.75" customHeight="1">
      <c r="A266" s="39" t="s">
        <v>319</v>
      </c>
      <c r="B266" s="123" t="s">
        <v>26</v>
      </c>
      <c r="C266" s="55" t="s">
        <v>85</v>
      </c>
      <c r="D266" s="55" t="s">
        <v>85</v>
      </c>
      <c r="E266" s="55" t="s">
        <v>256</v>
      </c>
      <c r="F266" s="171" t="s">
        <v>10</v>
      </c>
      <c r="G266" s="67">
        <f aca="true" t="shared" si="123" ref="G266:N266">G267</f>
        <v>11761.699999999999</v>
      </c>
      <c r="H266" s="67">
        <f t="shared" si="123"/>
        <v>-307.8</v>
      </c>
      <c r="I266" s="67">
        <f t="shared" si="123"/>
        <v>11453.9</v>
      </c>
      <c r="J266" s="67">
        <f t="shared" si="123"/>
        <v>0</v>
      </c>
      <c r="K266" s="67">
        <f t="shared" si="123"/>
        <v>11453.9</v>
      </c>
      <c r="L266" s="67">
        <f t="shared" si="123"/>
        <v>590.6</v>
      </c>
      <c r="M266" s="170">
        <f t="shared" si="123"/>
        <v>0</v>
      </c>
      <c r="N266" s="170">
        <f t="shared" si="123"/>
        <v>590.6</v>
      </c>
      <c r="O266" s="56">
        <f t="shared" si="121"/>
        <v>590.6</v>
      </c>
      <c r="P266" s="56">
        <f>P267</f>
        <v>590.6</v>
      </c>
      <c r="Q266" s="350">
        <f t="shared" si="93"/>
        <v>1</v>
      </c>
    </row>
    <row r="267" spans="1:17" ht="12.75" customHeight="1">
      <c r="A267" s="39" t="s">
        <v>321</v>
      </c>
      <c r="B267" s="123" t="s">
        <v>26</v>
      </c>
      <c r="C267" s="55" t="s">
        <v>85</v>
      </c>
      <c r="D267" s="59" t="s">
        <v>85</v>
      </c>
      <c r="E267" s="55" t="s">
        <v>320</v>
      </c>
      <c r="F267" s="171"/>
      <c r="G267" s="67">
        <f>G279+G274</f>
        <v>11761.699999999999</v>
      </c>
      <c r="H267" s="67">
        <f>H279+H274</f>
        <v>-307.8</v>
      </c>
      <c r="I267" s="67">
        <f>I279+I274</f>
        <v>11453.9</v>
      </c>
      <c r="J267" s="67">
        <f>J279+J274</f>
        <v>0</v>
      </c>
      <c r="K267" s="67">
        <f>K279+K274+K271+K268</f>
        <v>11453.9</v>
      </c>
      <c r="L267" s="67">
        <f>L279+L274+L271+L268</f>
        <v>590.6</v>
      </c>
      <c r="M267" s="170">
        <f>M268+M271</f>
        <v>0</v>
      </c>
      <c r="N267" s="170">
        <f>N268+N271</f>
        <v>590.6</v>
      </c>
      <c r="O267" s="56">
        <f t="shared" si="121"/>
        <v>590.6</v>
      </c>
      <c r="P267" s="56">
        <f>P268+P271</f>
        <v>590.6</v>
      </c>
      <c r="Q267" s="350">
        <f t="shared" si="93"/>
        <v>1</v>
      </c>
    </row>
    <row r="268" spans="1:17" ht="22.5" customHeight="1">
      <c r="A268" s="43" t="s">
        <v>418</v>
      </c>
      <c r="B268" s="123" t="s">
        <v>26</v>
      </c>
      <c r="C268" s="55" t="s">
        <v>85</v>
      </c>
      <c r="D268" s="59" t="s">
        <v>85</v>
      </c>
      <c r="E268" s="55" t="s">
        <v>594</v>
      </c>
      <c r="F268" s="55">
        <v>200</v>
      </c>
      <c r="G268" s="67"/>
      <c r="H268" s="67"/>
      <c r="I268" s="67"/>
      <c r="J268" s="67"/>
      <c r="K268" s="67">
        <f aca="true" t="shared" si="124" ref="K268:N269">K269</f>
        <v>0</v>
      </c>
      <c r="L268" s="67">
        <f t="shared" si="124"/>
        <v>239.9</v>
      </c>
      <c r="M268" s="170">
        <f t="shared" si="124"/>
        <v>0</v>
      </c>
      <c r="N268" s="170">
        <f t="shared" si="124"/>
        <v>239.9</v>
      </c>
      <c r="O268" s="56">
        <f t="shared" si="121"/>
        <v>239.9</v>
      </c>
      <c r="P268" s="56">
        <f>P269</f>
        <v>239.9</v>
      </c>
      <c r="Q268" s="350">
        <f t="shared" si="93"/>
        <v>1</v>
      </c>
    </row>
    <row r="269" spans="1:17" ht="22.5" customHeight="1">
      <c r="A269" s="113" t="s">
        <v>572</v>
      </c>
      <c r="B269" s="123" t="s">
        <v>26</v>
      </c>
      <c r="C269" s="55" t="s">
        <v>85</v>
      </c>
      <c r="D269" s="59" t="s">
        <v>85</v>
      </c>
      <c r="E269" s="55" t="s">
        <v>594</v>
      </c>
      <c r="F269" s="55">
        <v>240</v>
      </c>
      <c r="G269" s="67"/>
      <c r="H269" s="67"/>
      <c r="I269" s="67"/>
      <c r="J269" s="67"/>
      <c r="K269" s="67">
        <f t="shared" si="124"/>
        <v>0</v>
      </c>
      <c r="L269" s="67">
        <f t="shared" si="124"/>
        <v>239.9</v>
      </c>
      <c r="M269" s="170">
        <f t="shared" si="124"/>
        <v>0</v>
      </c>
      <c r="N269" s="170">
        <f t="shared" si="124"/>
        <v>239.9</v>
      </c>
      <c r="O269" s="56">
        <f t="shared" si="121"/>
        <v>239.9</v>
      </c>
      <c r="P269" s="56">
        <f>P270</f>
        <v>239.9</v>
      </c>
      <c r="Q269" s="350">
        <f t="shared" si="93"/>
        <v>1</v>
      </c>
    </row>
    <row r="270" spans="1:17" ht="22.5" customHeight="1">
      <c r="A270" s="113" t="s">
        <v>573</v>
      </c>
      <c r="B270" s="123" t="s">
        <v>26</v>
      </c>
      <c r="C270" s="55" t="s">
        <v>85</v>
      </c>
      <c r="D270" s="59" t="s">
        <v>85</v>
      </c>
      <c r="E270" s="55" t="s">
        <v>594</v>
      </c>
      <c r="F270" s="55">
        <v>244</v>
      </c>
      <c r="G270" s="67"/>
      <c r="H270" s="67"/>
      <c r="I270" s="67"/>
      <c r="J270" s="67"/>
      <c r="K270" s="67">
        <v>0</v>
      </c>
      <c r="L270" s="67">
        <v>239.9</v>
      </c>
      <c r="M270" s="170">
        <v>0</v>
      </c>
      <c r="N270" s="170">
        <v>239.9</v>
      </c>
      <c r="O270" s="56">
        <f t="shared" si="121"/>
        <v>239.9</v>
      </c>
      <c r="P270" s="56">
        <v>239.9</v>
      </c>
      <c r="Q270" s="350">
        <f t="shared" si="93"/>
        <v>1</v>
      </c>
    </row>
    <row r="271" spans="1:17" ht="12.75" customHeight="1">
      <c r="A271" s="33" t="s">
        <v>58</v>
      </c>
      <c r="B271" s="123" t="s">
        <v>26</v>
      </c>
      <c r="C271" s="55" t="s">
        <v>85</v>
      </c>
      <c r="D271" s="59" t="s">
        <v>85</v>
      </c>
      <c r="E271" s="55" t="s">
        <v>594</v>
      </c>
      <c r="F271" s="55">
        <v>300</v>
      </c>
      <c r="G271" s="67"/>
      <c r="H271" s="67"/>
      <c r="I271" s="67"/>
      <c r="J271" s="67"/>
      <c r="K271" s="67">
        <f aca="true" t="shared" si="125" ref="K271:N272">K272</f>
        <v>0</v>
      </c>
      <c r="L271" s="67">
        <f t="shared" si="125"/>
        <v>350.7</v>
      </c>
      <c r="M271" s="170">
        <f t="shared" si="125"/>
        <v>0</v>
      </c>
      <c r="N271" s="170">
        <f t="shared" si="125"/>
        <v>350.7</v>
      </c>
      <c r="O271" s="56">
        <f t="shared" si="121"/>
        <v>350.7</v>
      </c>
      <c r="P271" s="56">
        <f>P272</f>
        <v>350.7</v>
      </c>
      <c r="Q271" s="350">
        <f aca="true" t="shared" si="126" ref="Q271:Q334">P271/O271*100%</f>
        <v>1</v>
      </c>
    </row>
    <row r="272" spans="1:17" ht="22.5" customHeight="1">
      <c r="A272" s="113" t="s">
        <v>588</v>
      </c>
      <c r="B272" s="123" t="s">
        <v>26</v>
      </c>
      <c r="C272" s="55" t="s">
        <v>85</v>
      </c>
      <c r="D272" s="59" t="s">
        <v>85</v>
      </c>
      <c r="E272" s="55" t="s">
        <v>594</v>
      </c>
      <c r="F272" s="55">
        <v>320</v>
      </c>
      <c r="G272" s="67"/>
      <c r="H272" s="67"/>
      <c r="I272" s="67"/>
      <c r="J272" s="67"/>
      <c r="K272" s="67">
        <f t="shared" si="125"/>
        <v>0</v>
      </c>
      <c r="L272" s="67">
        <f t="shared" si="125"/>
        <v>350.7</v>
      </c>
      <c r="M272" s="170">
        <f t="shared" si="125"/>
        <v>0</v>
      </c>
      <c r="N272" s="170">
        <f>N273</f>
        <v>350.7</v>
      </c>
      <c r="O272" s="56">
        <f t="shared" si="121"/>
        <v>350.7</v>
      </c>
      <c r="P272" s="56">
        <f>P273</f>
        <v>350.7</v>
      </c>
      <c r="Q272" s="350">
        <f t="shared" si="126"/>
        <v>1</v>
      </c>
    </row>
    <row r="273" spans="1:17" ht="22.5" customHeight="1">
      <c r="A273" s="113" t="s">
        <v>589</v>
      </c>
      <c r="B273" s="123" t="s">
        <v>26</v>
      </c>
      <c r="C273" s="55" t="s">
        <v>85</v>
      </c>
      <c r="D273" s="59" t="s">
        <v>85</v>
      </c>
      <c r="E273" s="55" t="s">
        <v>594</v>
      </c>
      <c r="F273" s="55">
        <v>321</v>
      </c>
      <c r="G273" s="67"/>
      <c r="H273" s="67"/>
      <c r="I273" s="67"/>
      <c r="J273" s="67"/>
      <c r="K273" s="67">
        <v>0</v>
      </c>
      <c r="L273" s="67">
        <v>350.7</v>
      </c>
      <c r="M273" s="170">
        <v>0</v>
      </c>
      <c r="N273" s="170">
        <v>350.7</v>
      </c>
      <c r="O273" s="56">
        <f t="shared" si="121"/>
        <v>350.7</v>
      </c>
      <c r="P273" s="56">
        <v>350.7</v>
      </c>
      <c r="Q273" s="350">
        <f t="shared" si="126"/>
        <v>1</v>
      </c>
    </row>
    <row r="274" spans="1:17" ht="12.75" customHeight="1">
      <c r="A274" s="40" t="s">
        <v>41</v>
      </c>
      <c r="B274" s="124" t="s">
        <v>26</v>
      </c>
      <c r="C274" s="86" t="s">
        <v>85</v>
      </c>
      <c r="D274" s="87" t="s">
        <v>116</v>
      </c>
      <c r="E274" s="86" t="s">
        <v>9</v>
      </c>
      <c r="F274" s="86" t="s">
        <v>10</v>
      </c>
      <c r="G274" s="119">
        <f aca="true" t="shared" si="127" ref="G274:P274">G275</f>
        <v>10941.699999999999</v>
      </c>
      <c r="H274" s="119">
        <f t="shared" si="127"/>
        <v>-204.5</v>
      </c>
      <c r="I274" s="119">
        <f t="shared" si="127"/>
        <v>10737.199999999999</v>
      </c>
      <c r="J274" s="119">
        <f t="shared" si="127"/>
        <v>0</v>
      </c>
      <c r="K274" s="119">
        <f t="shared" si="127"/>
        <v>10737.199999999999</v>
      </c>
      <c r="L274" s="119">
        <f t="shared" si="127"/>
        <v>0</v>
      </c>
      <c r="M274" s="119">
        <f t="shared" si="127"/>
        <v>10737.199999999999</v>
      </c>
      <c r="N274" s="119">
        <f t="shared" si="127"/>
        <v>-463.29999999999995</v>
      </c>
      <c r="O274" s="119">
        <f t="shared" si="127"/>
        <v>10273.900000000001</v>
      </c>
      <c r="P274" s="119">
        <f t="shared" si="127"/>
        <v>10273.900000000001</v>
      </c>
      <c r="Q274" s="350">
        <f t="shared" si="126"/>
        <v>1</v>
      </c>
    </row>
    <row r="275" spans="1:17" ht="22.5" customHeight="1">
      <c r="A275" s="39" t="s">
        <v>271</v>
      </c>
      <c r="B275" s="123" t="s">
        <v>26</v>
      </c>
      <c r="C275" s="55" t="s">
        <v>85</v>
      </c>
      <c r="D275" s="59" t="s">
        <v>116</v>
      </c>
      <c r="E275" s="55" t="s">
        <v>265</v>
      </c>
      <c r="F275" s="86"/>
      <c r="G275" s="56">
        <f aca="true" t="shared" si="128" ref="G275:M275">G276+G297+G282</f>
        <v>10941.699999999999</v>
      </c>
      <c r="H275" s="56">
        <f t="shared" si="128"/>
        <v>-204.5</v>
      </c>
      <c r="I275" s="56">
        <f t="shared" si="128"/>
        <v>10737.199999999999</v>
      </c>
      <c r="J275" s="56">
        <f t="shared" si="128"/>
        <v>0</v>
      </c>
      <c r="K275" s="56">
        <f t="shared" si="128"/>
        <v>10737.199999999999</v>
      </c>
      <c r="L275" s="56">
        <f t="shared" si="128"/>
        <v>0</v>
      </c>
      <c r="M275" s="56">
        <f t="shared" si="128"/>
        <v>10737.199999999999</v>
      </c>
      <c r="N275" s="56">
        <f>N276+N297+N282</f>
        <v>-463.29999999999995</v>
      </c>
      <c r="O275" s="56">
        <f>O276+O297+O282</f>
        <v>10273.900000000001</v>
      </c>
      <c r="P275" s="56">
        <f>P276+P297+P282</f>
        <v>10273.900000000001</v>
      </c>
      <c r="Q275" s="350">
        <f t="shared" si="126"/>
        <v>1</v>
      </c>
    </row>
    <row r="276" spans="1:17" ht="22.5" customHeight="1">
      <c r="A276" s="43" t="s">
        <v>273</v>
      </c>
      <c r="B276" s="123" t="s">
        <v>26</v>
      </c>
      <c r="C276" s="55" t="s">
        <v>85</v>
      </c>
      <c r="D276" s="59" t="s">
        <v>116</v>
      </c>
      <c r="E276" s="55" t="s">
        <v>266</v>
      </c>
      <c r="F276" s="55"/>
      <c r="G276" s="56">
        <f aca="true" t="shared" si="129" ref="G276:P277">G277</f>
        <v>1068</v>
      </c>
      <c r="H276" s="56">
        <f t="shared" si="129"/>
        <v>-32</v>
      </c>
      <c r="I276" s="56">
        <f t="shared" si="129"/>
        <v>1036</v>
      </c>
      <c r="J276" s="56">
        <f t="shared" si="129"/>
        <v>0</v>
      </c>
      <c r="K276" s="56">
        <f t="shared" si="129"/>
        <v>1036</v>
      </c>
      <c r="L276" s="56">
        <f t="shared" si="129"/>
        <v>0</v>
      </c>
      <c r="M276" s="56">
        <f t="shared" si="129"/>
        <v>1036</v>
      </c>
      <c r="N276" s="56">
        <f t="shared" si="129"/>
        <v>-27.1</v>
      </c>
      <c r="O276" s="56">
        <f t="shared" si="129"/>
        <v>1008.9000000000001</v>
      </c>
      <c r="P276" s="56">
        <f t="shared" si="129"/>
        <v>1008.9</v>
      </c>
      <c r="Q276" s="350">
        <f t="shared" si="126"/>
        <v>0.9999999999999999</v>
      </c>
    </row>
    <row r="277" spans="1:17" ht="33.75" customHeight="1">
      <c r="A277" s="43" t="s">
        <v>123</v>
      </c>
      <c r="B277" s="123" t="s">
        <v>26</v>
      </c>
      <c r="C277" s="55" t="s">
        <v>85</v>
      </c>
      <c r="D277" s="59" t="s">
        <v>116</v>
      </c>
      <c r="E277" s="55" t="s">
        <v>266</v>
      </c>
      <c r="F277" s="55">
        <v>100</v>
      </c>
      <c r="G277" s="56">
        <f t="shared" si="129"/>
        <v>1068</v>
      </c>
      <c r="H277" s="56">
        <f t="shared" si="129"/>
        <v>-32</v>
      </c>
      <c r="I277" s="56">
        <f t="shared" si="129"/>
        <v>1036</v>
      </c>
      <c r="J277" s="56">
        <f t="shared" si="129"/>
        <v>0</v>
      </c>
      <c r="K277" s="56">
        <f t="shared" si="129"/>
        <v>1036</v>
      </c>
      <c r="L277" s="56">
        <f t="shared" si="129"/>
        <v>0</v>
      </c>
      <c r="M277" s="56">
        <f t="shared" si="129"/>
        <v>1036</v>
      </c>
      <c r="N277" s="56">
        <f t="shared" si="129"/>
        <v>-27.1</v>
      </c>
      <c r="O277" s="56">
        <f t="shared" si="129"/>
        <v>1008.9000000000001</v>
      </c>
      <c r="P277" s="56">
        <f t="shared" si="129"/>
        <v>1008.9</v>
      </c>
      <c r="Q277" s="350">
        <f t="shared" si="126"/>
        <v>0.9999999999999999</v>
      </c>
    </row>
    <row r="278" spans="1:17" ht="12.75" customHeight="1">
      <c r="A278" s="43" t="s">
        <v>125</v>
      </c>
      <c r="B278" s="123" t="s">
        <v>26</v>
      </c>
      <c r="C278" s="55" t="s">
        <v>85</v>
      </c>
      <c r="D278" s="59" t="s">
        <v>116</v>
      </c>
      <c r="E278" s="55" t="s">
        <v>266</v>
      </c>
      <c r="F278" s="55">
        <v>120</v>
      </c>
      <c r="G278" s="56">
        <f aca="true" t="shared" si="130" ref="G278:M278">G279+G281+G280</f>
        <v>1068</v>
      </c>
      <c r="H278" s="56">
        <f t="shared" si="130"/>
        <v>-32</v>
      </c>
      <c r="I278" s="56">
        <f t="shared" si="130"/>
        <v>1036</v>
      </c>
      <c r="J278" s="56">
        <f t="shared" si="130"/>
        <v>0</v>
      </c>
      <c r="K278" s="56">
        <f t="shared" si="130"/>
        <v>1036</v>
      </c>
      <c r="L278" s="56">
        <f t="shared" si="130"/>
        <v>0</v>
      </c>
      <c r="M278" s="56">
        <f t="shared" si="130"/>
        <v>1036</v>
      </c>
      <c r="N278" s="56">
        <f>N279+N281+N280</f>
        <v>-27.1</v>
      </c>
      <c r="O278" s="56">
        <f>O279+O281+O280</f>
        <v>1008.9000000000001</v>
      </c>
      <c r="P278" s="56">
        <f>P279+P281+P280</f>
        <v>1008.9</v>
      </c>
      <c r="Q278" s="350">
        <f t="shared" si="126"/>
        <v>0.9999999999999999</v>
      </c>
    </row>
    <row r="279" spans="1:17" ht="12.75" customHeight="1">
      <c r="A279" s="100" t="s">
        <v>416</v>
      </c>
      <c r="B279" s="123" t="s">
        <v>26</v>
      </c>
      <c r="C279" s="55" t="s">
        <v>85</v>
      </c>
      <c r="D279" s="59" t="s">
        <v>116</v>
      </c>
      <c r="E279" s="55" t="s">
        <v>266</v>
      </c>
      <c r="F279" s="55">
        <v>121</v>
      </c>
      <c r="G279" s="56">
        <v>820</v>
      </c>
      <c r="H279" s="56">
        <v>-103.3</v>
      </c>
      <c r="I279" s="120">
        <f>G279+H279</f>
        <v>716.7</v>
      </c>
      <c r="J279" s="120">
        <v>0</v>
      </c>
      <c r="K279" s="56">
        <f>I279+J279</f>
        <v>716.7</v>
      </c>
      <c r="L279" s="120">
        <v>0</v>
      </c>
      <c r="M279" s="56">
        <f>K279+L279</f>
        <v>716.7</v>
      </c>
      <c r="N279" s="120">
        <v>-17.9</v>
      </c>
      <c r="O279" s="56">
        <f>M279+N279</f>
        <v>698.8000000000001</v>
      </c>
      <c r="P279" s="56">
        <v>698.8</v>
      </c>
      <c r="Q279" s="350">
        <f t="shared" si="126"/>
        <v>0.9999999999999999</v>
      </c>
    </row>
    <row r="280" spans="1:17" ht="22.5" customHeight="1">
      <c r="A280" s="100" t="s">
        <v>571</v>
      </c>
      <c r="B280" s="123" t="s">
        <v>26</v>
      </c>
      <c r="C280" s="55" t="s">
        <v>85</v>
      </c>
      <c r="D280" s="59" t="s">
        <v>116</v>
      </c>
      <c r="E280" s="55" t="s">
        <v>629</v>
      </c>
      <c r="F280" s="55">
        <v>122</v>
      </c>
      <c r="G280" s="56">
        <v>0</v>
      </c>
      <c r="H280" s="56">
        <v>102.5</v>
      </c>
      <c r="I280" s="120">
        <f>G280+H280</f>
        <v>102.5</v>
      </c>
      <c r="J280" s="120">
        <v>0</v>
      </c>
      <c r="K280" s="56">
        <f>I280+J280</f>
        <v>102.5</v>
      </c>
      <c r="L280" s="120">
        <v>0</v>
      </c>
      <c r="M280" s="56">
        <f>K280+L280</f>
        <v>102.5</v>
      </c>
      <c r="N280" s="120">
        <v>-0.1</v>
      </c>
      <c r="O280" s="56">
        <f>M280+N280</f>
        <v>102.4</v>
      </c>
      <c r="P280" s="56">
        <v>102.4</v>
      </c>
      <c r="Q280" s="350">
        <f t="shared" si="126"/>
        <v>1</v>
      </c>
    </row>
    <row r="281" spans="1:17" ht="33.75" customHeight="1">
      <c r="A281" s="100" t="s">
        <v>417</v>
      </c>
      <c r="B281" s="123" t="s">
        <v>26</v>
      </c>
      <c r="C281" s="55" t="s">
        <v>85</v>
      </c>
      <c r="D281" s="59" t="s">
        <v>116</v>
      </c>
      <c r="E281" s="55" t="s">
        <v>266</v>
      </c>
      <c r="F281" s="55">
        <v>129</v>
      </c>
      <c r="G281" s="56">
        <v>248</v>
      </c>
      <c r="H281" s="56">
        <f>-31.2</f>
        <v>-31.2</v>
      </c>
      <c r="I281" s="120">
        <f>G281+H281</f>
        <v>216.8</v>
      </c>
      <c r="J281" s="120">
        <v>0</v>
      </c>
      <c r="K281" s="56">
        <f>I281+J281</f>
        <v>216.8</v>
      </c>
      <c r="L281" s="120">
        <v>0</v>
      </c>
      <c r="M281" s="56">
        <f>K281+L281</f>
        <v>216.8</v>
      </c>
      <c r="N281" s="120">
        <v>-9.1</v>
      </c>
      <c r="O281" s="56">
        <f>M281+N281</f>
        <v>207.70000000000002</v>
      </c>
      <c r="P281" s="56">
        <v>207.7</v>
      </c>
      <c r="Q281" s="350">
        <f t="shared" si="126"/>
        <v>0.9999999999999999</v>
      </c>
    </row>
    <row r="282" spans="1:17" s="44" customFormat="1" ht="12.75" customHeight="1">
      <c r="A282" s="43" t="s">
        <v>272</v>
      </c>
      <c r="B282" s="123" t="s">
        <v>26</v>
      </c>
      <c r="C282" s="55" t="s">
        <v>85</v>
      </c>
      <c r="D282" s="59" t="s">
        <v>116</v>
      </c>
      <c r="E282" s="55" t="s">
        <v>268</v>
      </c>
      <c r="F282" s="55" t="s">
        <v>10</v>
      </c>
      <c r="G282" s="56">
        <f aca="true" t="shared" si="131" ref="G282:M282">G283+G288+G292+G287</f>
        <v>9273.699999999999</v>
      </c>
      <c r="H282" s="56">
        <f t="shared" si="131"/>
        <v>-102.5</v>
      </c>
      <c r="I282" s="56">
        <f t="shared" si="131"/>
        <v>9171.199999999999</v>
      </c>
      <c r="J282" s="56">
        <f t="shared" si="131"/>
        <v>0</v>
      </c>
      <c r="K282" s="56">
        <f t="shared" si="131"/>
        <v>9171.199999999999</v>
      </c>
      <c r="L282" s="56">
        <f t="shared" si="131"/>
        <v>0</v>
      </c>
      <c r="M282" s="56">
        <f t="shared" si="131"/>
        <v>9171.199999999999</v>
      </c>
      <c r="N282" s="56">
        <f>N283+N288+N292+N287</f>
        <v>-338.2</v>
      </c>
      <c r="O282" s="56">
        <f>O283+O288+O292+O287</f>
        <v>8833.000000000002</v>
      </c>
      <c r="P282" s="56">
        <f>P283+P288+P292+P287</f>
        <v>8833.000000000002</v>
      </c>
      <c r="Q282" s="350">
        <f t="shared" si="126"/>
        <v>1</v>
      </c>
    </row>
    <row r="283" spans="1:17" ht="33.75" customHeight="1">
      <c r="A283" s="43" t="s">
        <v>123</v>
      </c>
      <c r="B283" s="123" t="s">
        <v>26</v>
      </c>
      <c r="C283" s="55" t="s">
        <v>85</v>
      </c>
      <c r="D283" s="59" t="s">
        <v>116</v>
      </c>
      <c r="E283" s="55" t="s">
        <v>269</v>
      </c>
      <c r="F283" s="55" t="s">
        <v>124</v>
      </c>
      <c r="G283" s="56">
        <f aca="true" t="shared" si="132" ref="G283:P283">G284</f>
        <v>8678</v>
      </c>
      <c r="H283" s="56">
        <f t="shared" si="132"/>
        <v>0</v>
      </c>
      <c r="I283" s="56">
        <f t="shared" si="132"/>
        <v>8678</v>
      </c>
      <c r="J283" s="56">
        <f t="shared" si="132"/>
        <v>0</v>
      </c>
      <c r="K283" s="56">
        <f t="shared" si="132"/>
        <v>8678</v>
      </c>
      <c r="L283" s="56">
        <f t="shared" si="132"/>
        <v>0</v>
      </c>
      <c r="M283" s="56">
        <f t="shared" si="132"/>
        <v>8678</v>
      </c>
      <c r="N283" s="56">
        <f t="shared" si="132"/>
        <v>-285.3</v>
      </c>
      <c r="O283" s="56">
        <f t="shared" si="132"/>
        <v>8392.7</v>
      </c>
      <c r="P283" s="56">
        <f t="shared" si="132"/>
        <v>8392.7</v>
      </c>
      <c r="Q283" s="350">
        <f t="shared" si="126"/>
        <v>1</v>
      </c>
    </row>
    <row r="284" spans="1:17" ht="12.75" customHeight="1">
      <c r="A284" s="43" t="s">
        <v>125</v>
      </c>
      <c r="B284" s="123" t="s">
        <v>26</v>
      </c>
      <c r="C284" s="55" t="s">
        <v>85</v>
      </c>
      <c r="D284" s="59" t="s">
        <v>116</v>
      </c>
      <c r="E284" s="55" t="s">
        <v>269</v>
      </c>
      <c r="F284" s="55">
        <v>110</v>
      </c>
      <c r="G284" s="56">
        <f aca="true" t="shared" si="133" ref="G284:M284">G285+G286</f>
        <v>8678</v>
      </c>
      <c r="H284" s="56">
        <f t="shared" si="133"/>
        <v>0</v>
      </c>
      <c r="I284" s="56">
        <f t="shared" si="133"/>
        <v>8678</v>
      </c>
      <c r="J284" s="56">
        <f t="shared" si="133"/>
        <v>0</v>
      </c>
      <c r="K284" s="56">
        <f t="shared" si="133"/>
        <v>8678</v>
      </c>
      <c r="L284" s="56">
        <f t="shared" si="133"/>
        <v>0</v>
      </c>
      <c r="M284" s="56">
        <f t="shared" si="133"/>
        <v>8678</v>
      </c>
      <c r="N284" s="56">
        <f>N285+N286</f>
        <v>-285.3</v>
      </c>
      <c r="O284" s="56">
        <f>O285+O286</f>
        <v>8392.7</v>
      </c>
      <c r="P284" s="56">
        <f>P285+P286</f>
        <v>8392.7</v>
      </c>
      <c r="Q284" s="350">
        <f t="shared" si="126"/>
        <v>1</v>
      </c>
    </row>
    <row r="285" spans="1:17" ht="12.75" customHeight="1">
      <c r="A285" s="99" t="s">
        <v>414</v>
      </c>
      <c r="B285" s="123" t="s">
        <v>26</v>
      </c>
      <c r="C285" s="55" t="s">
        <v>85</v>
      </c>
      <c r="D285" s="59" t="s">
        <v>116</v>
      </c>
      <c r="E285" s="55" t="s">
        <v>269</v>
      </c>
      <c r="F285" s="55">
        <v>111</v>
      </c>
      <c r="G285" s="56">
        <v>6664</v>
      </c>
      <c r="H285" s="56">
        <v>0</v>
      </c>
      <c r="I285" s="120">
        <f>G285+H285</f>
        <v>6664</v>
      </c>
      <c r="J285" s="120">
        <v>0</v>
      </c>
      <c r="K285" s="56">
        <f>I285+J285</f>
        <v>6664</v>
      </c>
      <c r="L285" s="120">
        <v>0</v>
      </c>
      <c r="M285" s="56">
        <f>K285+L285</f>
        <v>6664</v>
      </c>
      <c r="N285" s="120">
        <v>-143.5</v>
      </c>
      <c r="O285" s="56">
        <f>M285+N285</f>
        <v>6520.5</v>
      </c>
      <c r="P285" s="56">
        <v>6520.5</v>
      </c>
      <c r="Q285" s="350">
        <f t="shared" si="126"/>
        <v>1</v>
      </c>
    </row>
    <row r="286" spans="1:17" ht="22.5" customHeight="1">
      <c r="A286" s="100" t="s">
        <v>415</v>
      </c>
      <c r="B286" s="123" t="s">
        <v>26</v>
      </c>
      <c r="C286" s="55" t="s">
        <v>85</v>
      </c>
      <c r="D286" s="59" t="s">
        <v>116</v>
      </c>
      <c r="E286" s="55" t="s">
        <v>269</v>
      </c>
      <c r="F286" s="55">
        <v>119</v>
      </c>
      <c r="G286" s="56">
        <v>2014</v>
      </c>
      <c r="H286" s="56">
        <v>0</v>
      </c>
      <c r="I286" s="120">
        <f>G286+H286</f>
        <v>2014</v>
      </c>
      <c r="J286" s="120">
        <v>0</v>
      </c>
      <c r="K286" s="56">
        <f>I286+J286</f>
        <v>2014</v>
      </c>
      <c r="L286" s="120">
        <v>0</v>
      </c>
      <c r="M286" s="56">
        <f>K286+L286</f>
        <v>2014</v>
      </c>
      <c r="N286" s="120">
        <v>-141.8</v>
      </c>
      <c r="O286" s="56">
        <f>M286+N286</f>
        <v>1872.2</v>
      </c>
      <c r="P286" s="56">
        <v>1872.2</v>
      </c>
      <c r="Q286" s="350">
        <f t="shared" si="126"/>
        <v>1</v>
      </c>
    </row>
    <row r="287" spans="1:17" ht="22.5" customHeight="1">
      <c r="A287" s="113" t="s">
        <v>570</v>
      </c>
      <c r="B287" s="123" t="s">
        <v>26</v>
      </c>
      <c r="C287" s="55" t="s">
        <v>85</v>
      </c>
      <c r="D287" s="59" t="s">
        <v>116</v>
      </c>
      <c r="E287" s="55" t="s">
        <v>270</v>
      </c>
      <c r="F287" s="55">
        <v>112</v>
      </c>
      <c r="G287" s="56">
        <v>0</v>
      </c>
      <c r="H287" s="56">
        <v>0</v>
      </c>
      <c r="I287" s="120">
        <f>G287+H287</f>
        <v>0</v>
      </c>
      <c r="J287" s="120">
        <v>0</v>
      </c>
      <c r="K287" s="56">
        <f>I287+J287</f>
        <v>0</v>
      </c>
      <c r="L287" s="120">
        <v>0</v>
      </c>
      <c r="M287" s="56">
        <f>K287+L287</f>
        <v>0</v>
      </c>
      <c r="N287" s="120">
        <v>0</v>
      </c>
      <c r="O287" s="56">
        <f>M287+N287</f>
        <v>0</v>
      </c>
      <c r="P287" s="56">
        <v>0</v>
      </c>
      <c r="Q287" s="350" t="e">
        <f t="shared" si="126"/>
        <v>#DIV/0!</v>
      </c>
    </row>
    <row r="288" spans="1:17" ht="22.5" customHeight="1">
      <c r="A288" s="43" t="s">
        <v>418</v>
      </c>
      <c r="B288" s="123" t="s">
        <v>26</v>
      </c>
      <c r="C288" s="55" t="s">
        <v>85</v>
      </c>
      <c r="D288" s="59" t="s">
        <v>116</v>
      </c>
      <c r="E288" s="55" t="s">
        <v>270</v>
      </c>
      <c r="F288" s="55" t="s">
        <v>131</v>
      </c>
      <c r="G288" s="56">
        <f aca="true" t="shared" si="134" ref="G288:P288">G289</f>
        <v>571.4</v>
      </c>
      <c r="H288" s="56">
        <f t="shared" si="134"/>
        <v>-102.5</v>
      </c>
      <c r="I288" s="56">
        <f t="shared" si="134"/>
        <v>468.9</v>
      </c>
      <c r="J288" s="56">
        <f t="shared" si="134"/>
        <v>0</v>
      </c>
      <c r="K288" s="56">
        <f t="shared" si="134"/>
        <v>468.9</v>
      </c>
      <c r="L288" s="56">
        <f t="shared" si="134"/>
        <v>0</v>
      </c>
      <c r="M288" s="56">
        <f t="shared" si="134"/>
        <v>468.9</v>
      </c>
      <c r="N288" s="56">
        <f t="shared" si="134"/>
        <v>-50.7</v>
      </c>
      <c r="O288" s="56">
        <f t="shared" si="134"/>
        <v>418.2</v>
      </c>
      <c r="P288" s="56">
        <f t="shared" si="134"/>
        <v>418.2</v>
      </c>
      <c r="Q288" s="350">
        <f t="shared" si="126"/>
        <v>1</v>
      </c>
    </row>
    <row r="289" spans="1:17" s="44" customFormat="1" ht="22.5" customHeight="1">
      <c r="A289" s="113" t="s">
        <v>572</v>
      </c>
      <c r="B289" s="123" t="s">
        <v>26</v>
      </c>
      <c r="C289" s="55" t="s">
        <v>85</v>
      </c>
      <c r="D289" s="59" t="s">
        <v>116</v>
      </c>
      <c r="E289" s="55" t="s">
        <v>270</v>
      </c>
      <c r="F289" s="55" t="s">
        <v>133</v>
      </c>
      <c r="G289" s="56">
        <f aca="true" t="shared" si="135" ref="G289:M289">G291+G290</f>
        <v>571.4</v>
      </c>
      <c r="H289" s="56">
        <f t="shared" si="135"/>
        <v>-102.5</v>
      </c>
      <c r="I289" s="56">
        <f t="shared" si="135"/>
        <v>468.9</v>
      </c>
      <c r="J289" s="56">
        <f t="shared" si="135"/>
        <v>0</v>
      </c>
      <c r="K289" s="56">
        <f t="shared" si="135"/>
        <v>468.9</v>
      </c>
      <c r="L289" s="56">
        <f t="shared" si="135"/>
        <v>0</v>
      </c>
      <c r="M289" s="56">
        <f t="shared" si="135"/>
        <v>468.9</v>
      </c>
      <c r="N289" s="56">
        <f>N291+N290</f>
        <v>-50.7</v>
      </c>
      <c r="O289" s="56">
        <f>O291+O290</f>
        <v>418.2</v>
      </c>
      <c r="P289" s="56">
        <f>P291+P290</f>
        <v>418.2</v>
      </c>
      <c r="Q289" s="350">
        <f t="shared" si="126"/>
        <v>1</v>
      </c>
    </row>
    <row r="290" spans="1:17" s="44" customFormat="1" ht="22.5" customHeight="1">
      <c r="A290" s="113" t="s">
        <v>587</v>
      </c>
      <c r="B290" s="123" t="s">
        <v>26</v>
      </c>
      <c r="C290" s="55" t="s">
        <v>85</v>
      </c>
      <c r="D290" s="59" t="s">
        <v>116</v>
      </c>
      <c r="E290" s="55" t="s">
        <v>270</v>
      </c>
      <c r="F290" s="55">
        <v>242</v>
      </c>
      <c r="G290" s="56">
        <v>0</v>
      </c>
      <c r="H290" s="56">
        <v>153.7</v>
      </c>
      <c r="I290" s="120">
        <f>G290+H290</f>
        <v>153.7</v>
      </c>
      <c r="J290" s="120">
        <v>0</v>
      </c>
      <c r="K290" s="56">
        <f>I290+J290</f>
        <v>153.7</v>
      </c>
      <c r="L290" s="120">
        <v>0</v>
      </c>
      <c r="M290" s="56">
        <f>K290+L290</f>
        <v>153.7</v>
      </c>
      <c r="N290" s="120">
        <v>-13</v>
      </c>
      <c r="O290" s="56">
        <f>M290+N290</f>
        <v>140.7</v>
      </c>
      <c r="P290" s="56">
        <v>140.7</v>
      </c>
      <c r="Q290" s="350">
        <f t="shared" si="126"/>
        <v>1</v>
      </c>
    </row>
    <row r="291" spans="1:17" s="44" customFormat="1" ht="22.5" customHeight="1">
      <c r="A291" s="113" t="s">
        <v>573</v>
      </c>
      <c r="B291" s="123" t="s">
        <v>26</v>
      </c>
      <c r="C291" s="55" t="s">
        <v>85</v>
      </c>
      <c r="D291" s="59" t="s">
        <v>116</v>
      </c>
      <c r="E291" s="55" t="s">
        <v>270</v>
      </c>
      <c r="F291" s="55" t="s">
        <v>135</v>
      </c>
      <c r="G291" s="56">
        <v>571.4</v>
      </c>
      <c r="H291" s="56">
        <f>-153.7-55-50+2.5</f>
        <v>-256.2</v>
      </c>
      <c r="I291" s="120">
        <f>G291+H291</f>
        <v>315.2</v>
      </c>
      <c r="J291" s="120">
        <v>0</v>
      </c>
      <c r="K291" s="56">
        <f>I291+J291</f>
        <v>315.2</v>
      </c>
      <c r="L291" s="120">
        <v>0</v>
      </c>
      <c r="M291" s="56">
        <f>K291+L291</f>
        <v>315.2</v>
      </c>
      <c r="N291" s="120">
        <v>-37.7</v>
      </c>
      <c r="O291" s="56">
        <f>M291+N291</f>
        <v>277.5</v>
      </c>
      <c r="P291" s="56">
        <v>277.5</v>
      </c>
      <c r="Q291" s="350">
        <f t="shared" si="126"/>
        <v>1</v>
      </c>
    </row>
    <row r="292" spans="1:17" ht="12.75" customHeight="1">
      <c r="A292" s="43" t="s">
        <v>136</v>
      </c>
      <c r="B292" s="123" t="s">
        <v>26</v>
      </c>
      <c r="C292" s="55" t="s">
        <v>85</v>
      </c>
      <c r="D292" s="59" t="s">
        <v>116</v>
      </c>
      <c r="E292" s="55" t="s">
        <v>270</v>
      </c>
      <c r="F292" s="55" t="s">
        <v>53</v>
      </c>
      <c r="G292" s="56">
        <f aca="true" t="shared" si="136" ref="G292:P292">G293</f>
        <v>24.3</v>
      </c>
      <c r="H292" s="56">
        <f t="shared" si="136"/>
        <v>0</v>
      </c>
      <c r="I292" s="56">
        <f t="shared" si="136"/>
        <v>24.3</v>
      </c>
      <c r="J292" s="56">
        <f t="shared" si="136"/>
        <v>0</v>
      </c>
      <c r="K292" s="56">
        <f t="shared" si="136"/>
        <v>24.3</v>
      </c>
      <c r="L292" s="56">
        <f t="shared" si="136"/>
        <v>0</v>
      </c>
      <c r="M292" s="56">
        <f t="shared" si="136"/>
        <v>24.3</v>
      </c>
      <c r="N292" s="56">
        <f t="shared" si="136"/>
        <v>-2.1999999999999997</v>
      </c>
      <c r="O292" s="56">
        <f t="shared" si="136"/>
        <v>22.1</v>
      </c>
      <c r="P292" s="56">
        <f t="shared" si="136"/>
        <v>22.1</v>
      </c>
      <c r="Q292" s="350">
        <f t="shared" si="126"/>
        <v>1</v>
      </c>
    </row>
    <row r="293" spans="1:17" ht="12.75" customHeight="1">
      <c r="A293" s="43" t="s">
        <v>184</v>
      </c>
      <c r="B293" s="123" t="s">
        <v>26</v>
      </c>
      <c r="C293" s="55" t="s">
        <v>85</v>
      </c>
      <c r="D293" s="59" t="s">
        <v>116</v>
      </c>
      <c r="E293" s="55" t="s">
        <v>270</v>
      </c>
      <c r="F293" s="55" t="s">
        <v>137</v>
      </c>
      <c r="G293" s="56">
        <f aca="true" t="shared" si="137" ref="G293:L293">G294+G295</f>
        <v>24.3</v>
      </c>
      <c r="H293" s="56">
        <f t="shared" si="137"/>
        <v>0</v>
      </c>
      <c r="I293" s="56">
        <f t="shared" si="137"/>
        <v>24.3</v>
      </c>
      <c r="J293" s="56">
        <f t="shared" si="137"/>
        <v>0</v>
      </c>
      <c r="K293" s="56">
        <f t="shared" si="137"/>
        <v>24.3</v>
      </c>
      <c r="L293" s="56">
        <f t="shared" si="137"/>
        <v>0</v>
      </c>
      <c r="M293" s="56">
        <f>M294+M295+M296</f>
        <v>24.3</v>
      </c>
      <c r="N293" s="56">
        <f>N294+N295+N296</f>
        <v>-2.1999999999999997</v>
      </c>
      <c r="O293" s="56">
        <f>O294+O295+O296</f>
        <v>22.1</v>
      </c>
      <c r="P293" s="56">
        <f>P294+P295+P296</f>
        <v>22.1</v>
      </c>
      <c r="Q293" s="350">
        <f t="shared" si="126"/>
        <v>1</v>
      </c>
    </row>
    <row r="294" spans="1:17" ht="12.75" customHeight="1">
      <c r="A294" s="43" t="s">
        <v>17</v>
      </c>
      <c r="B294" s="123" t="s">
        <v>26</v>
      </c>
      <c r="C294" s="55" t="s">
        <v>85</v>
      </c>
      <c r="D294" s="59" t="s">
        <v>116</v>
      </c>
      <c r="E294" s="55" t="s">
        <v>270</v>
      </c>
      <c r="F294" s="55" t="s">
        <v>138</v>
      </c>
      <c r="G294" s="56">
        <v>4.3</v>
      </c>
      <c r="H294" s="56">
        <v>0</v>
      </c>
      <c r="I294" s="120">
        <f>G294+H294</f>
        <v>4.3</v>
      </c>
      <c r="J294" s="120">
        <v>0</v>
      </c>
      <c r="K294" s="56">
        <f>I294+J294</f>
        <v>4.3</v>
      </c>
      <c r="L294" s="120">
        <v>0</v>
      </c>
      <c r="M294" s="56">
        <f>K294+L294</f>
        <v>4.3</v>
      </c>
      <c r="N294" s="120">
        <v>-1.4</v>
      </c>
      <c r="O294" s="56">
        <f>M294+N294</f>
        <v>2.9</v>
      </c>
      <c r="P294" s="56">
        <v>2.9</v>
      </c>
      <c r="Q294" s="350">
        <f t="shared" si="126"/>
        <v>1</v>
      </c>
    </row>
    <row r="295" spans="1:17" ht="12.75" customHeight="1">
      <c r="A295" s="113" t="s">
        <v>580</v>
      </c>
      <c r="B295" s="123" t="s">
        <v>26</v>
      </c>
      <c r="C295" s="55" t="s">
        <v>85</v>
      </c>
      <c r="D295" s="59" t="s">
        <v>116</v>
      </c>
      <c r="E295" s="55" t="s">
        <v>270</v>
      </c>
      <c r="F295" s="55">
        <v>852</v>
      </c>
      <c r="G295" s="56">
        <v>20</v>
      </c>
      <c r="H295" s="56">
        <v>0</v>
      </c>
      <c r="I295" s="120">
        <f>G295+H295</f>
        <v>20</v>
      </c>
      <c r="J295" s="120">
        <v>0</v>
      </c>
      <c r="K295" s="56">
        <f>I295+J295</f>
        <v>20</v>
      </c>
      <c r="L295" s="120">
        <v>0</v>
      </c>
      <c r="M295" s="56">
        <f>K295+L295</f>
        <v>20</v>
      </c>
      <c r="N295" s="120">
        <v>-0.9</v>
      </c>
      <c r="O295" s="56">
        <f>M295+N295</f>
        <v>19.1</v>
      </c>
      <c r="P295" s="56">
        <v>19.1</v>
      </c>
      <c r="Q295" s="350">
        <f t="shared" si="126"/>
        <v>1</v>
      </c>
    </row>
    <row r="296" spans="1:17" ht="12.75" customHeight="1">
      <c r="A296" s="113"/>
      <c r="B296" s="123" t="s">
        <v>26</v>
      </c>
      <c r="C296" s="55" t="s">
        <v>85</v>
      </c>
      <c r="D296" s="59" t="s">
        <v>116</v>
      </c>
      <c r="E296" s="55" t="s">
        <v>270</v>
      </c>
      <c r="F296" s="55">
        <v>853</v>
      </c>
      <c r="G296" s="56"/>
      <c r="H296" s="56"/>
      <c r="I296" s="120"/>
      <c r="J296" s="120"/>
      <c r="K296" s="56"/>
      <c r="L296" s="120"/>
      <c r="M296" s="56">
        <f>K296+L296</f>
        <v>0</v>
      </c>
      <c r="N296" s="120">
        <v>0.1</v>
      </c>
      <c r="O296" s="56">
        <f>M296+N296</f>
        <v>0.1</v>
      </c>
      <c r="P296" s="56">
        <v>0.1</v>
      </c>
      <c r="Q296" s="350">
        <f t="shared" si="126"/>
        <v>1</v>
      </c>
    </row>
    <row r="297" spans="1:17" ht="22.5" customHeight="1">
      <c r="A297" s="43" t="s">
        <v>284</v>
      </c>
      <c r="B297" s="123" t="s">
        <v>26</v>
      </c>
      <c r="C297" s="55" t="s">
        <v>85</v>
      </c>
      <c r="D297" s="59" t="s">
        <v>116</v>
      </c>
      <c r="E297" s="55" t="s">
        <v>267</v>
      </c>
      <c r="F297" s="55"/>
      <c r="G297" s="56">
        <f aca="true" t="shared" si="138" ref="G297:M297">G298+G301+G305</f>
        <v>600</v>
      </c>
      <c r="H297" s="56">
        <f t="shared" si="138"/>
        <v>-70</v>
      </c>
      <c r="I297" s="56">
        <f t="shared" si="138"/>
        <v>530</v>
      </c>
      <c r="J297" s="56">
        <f t="shared" si="138"/>
        <v>0</v>
      </c>
      <c r="K297" s="56">
        <f t="shared" si="138"/>
        <v>530</v>
      </c>
      <c r="L297" s="56">
        <f t="shared" si="138"/>
        <v>0</v>
      </c>
      <c r="M297" s="56">
        <f t="shared" si="138"/>
        <v>530</v>
      </c>
      <c r="N297" s="56">
        <f>N298+N301+N305</f>
        <v>-98</v>
      </c>
      <c r="O297" s="56">
        <f>O298+O301+O305</f>
        <v>432</v>
      </c>
      <c r="P297" s="56">
        <f>P298+P301+P305</f>
        <v>432</v>
      </c>
      <c r="Q297" s="350">
        <f t="shared" si="126"/>
        <v>1</v>
      </c>
    </row>
    <row r="298" spans="1:17" ht="33.75" customHeight="1">
      <c r="A298" s="43" t="s">
        <v>123</v>
      </c>
      <c r="B298" s="123" t="s">
        <v>26</v>
      </c>
      <c r="C298" s="55" t="s">
        <v>85</v>
      </c>
      <c r="D298" s="59" t="s">
        <v>116</v>
      </c>
      <c r="E298" s="55" t="s">
        <v>267</v>
      </c>
      <c r="F298" s="55" t="s">
        <v>124</v>
      </c>
      <c r="G298" s="56">
        <f aca="true" t="shared" si="139" ref="G298:P299">G299</f>
        <v>0</v>
      </c>
      <c r="H298" s="56">
        <f t="shared" si="139"/>
        <v>0</v>
      </c>
      <c r="I298" s="56">
        <f t="shared" si="139"/>
        <v>0</v>
      </c>
      <c r="J298" s="56">
        <f t="shared" si="139"/>
        <v>0</v>
      </c>
      <c r="K298" s="56">
        <f t="shared" si="139"/>
        <v>0</v>
      </c>
      <c r="L298" s="56">
        <f t="shared" si="139"/>
        <v>0</v>
      </c>
      <c r="M298" s="56">
        <f t="shared" si="139"/>
        <v>0</v>
      </c>
      <c r="N298" s="56">
        <f t="shared" si="139"/>
        <v>0</v>
      </c>
      <c r="O298" s="56">
        <f t="shared" si="139"/>
        <v>0</v>
      </c>
      <c r="P298" s="56">
        <f t="shared" si="139"/>
        <v>0</v>
      </c>
      <c r="Q298" s="350" t="e">
        <f t="shared" si="126"/>
        <v>#DIV/0!</v>
      </c>
    </row>
    <row r="299" spans="1:17" ht="12.75" customHeight="1">
      <c r="A299" s="43" t="s">
        <v>125</v>
      </c>
      <c r="B299" s="123" t="s">
        <v>26</v>
      </c>
      <c r="C299" s="55" t="s">
        <v>85</v>
      </c>
      <c r="D299" s="59" t="s">
        <v>116</v>
      </c>
      <c r="E299" s="55" t="s">
        <v>267</v>
      </c>
      <c r="F299" s="55">
        <v>110</v>
      </c>
      <c r="G299" s="56">
        <f t="shared" si="139"/>
        <v>0</v>
      </c>
      <c r="H299" s="56">
        <f t="shared" si="139"/>
        <v>0</v>
      </c>
      <c r="I299" s="56">
        <f t="shared" si="139"/>
        <v>0</v>
      </c>
      <c r="J299" s="56">
        <v>0</v>
      </c>
      <c r="K299" s="56">
        <f t="shared" si="139"/>
        <v>0</v>
      </c>
      <c r="L299" s="56">
        <v>0</v>
      </c>
      <c r="M299" s="56">
        <f t="shared" si="139"/>
        <v>0</v>
      </c>
      <c r="N299" s="56">
        <v>0</v>
      </c>
      <c r="O299" s="56">
        <f t="shared" si="139"/>
        <v>0</v>
      </c>
      <c r="P299" s="56">
        <f t="shared" si="139"/>
        <v>0</v>
      </c>
      <c r="Q299" s="350" t="e">
        <f t="shared" si="126"/>
        <v>#DIV/0!</v>
      </c>
    </row>
    <row r="300" spans="1:17" ht="12.75" customHeight="1">
      <c r="A300" s="99" t="s">
        <v>414</v>
      </c>
      <c r="B300" s="123" t="s">
        <v>26</v>
      </c>
      <c r="C300" s="55" t="s">
        <v>85</v>
      </c>
      <c r="D300" s="59" t="s">
        <v>116</v>
      </c>
      <c r="E300" s="55" t="s">
        <v>267</v>
      </c>
      <c r="F300" s="55">
        <v>111</v>
      </c>
      <c r="G300" s="56">
        <v>0</v>
      </c>
      <c r="H300" s="56">
        <v>0</v>
      </c>
      <c r="I300" s="120">
        <f>G300+H300</f>
        <v>0</v>
      </c>
      <c r="J300" s="120">
        <v>0</v>
      </c>
      <c r="K300" s="56">
        <f>I300+J300</f>
        <v>0</v>
      </c>
      <c r="L300" s="120">
        <v>0</v>
      </c>
      <c r="M300" s="56">
        <f>K300+L300</f>
        <v>0</v>
      </c>
      <c r="N300" s="120">
        <v>0</v>
      </c>
      <c r="O300" s="56">
        <f>M300+N300</f>
        <v>0</v>
      </c>
      <c r="P300" s="56">
        <v>0</v>
      </c>
      <c r="Q300" s="350" t="e">
        <f t="shared" si="126"/>
        <v>#DIV/0!</v>
      </c>
    </row>
    <row r="301" spans="1:17" ht="22.5" customHeight="1">
      <c r="A301" s="43" t="s">
        <v>418</v>
      </c>
      <c r="B301" s="123" t="s">
        <v>26</v>
      </c>
      <c r="C301" s="55" t="s">
        <v>85</v>
      </c>
      <c r="D301" s="59" t="s">
        <v>116</v>
      </c>
      <c r="E301" s="55" t="s">
        <v>267</v>
      </c>
      <c r="F301" s="55" t="s">
        <v>131</v>
      </c>
      <c r="G301" s="56">
        <f aca="true" t="shared" si="140" ref="G301:P301">G302</f>
        <v>600</v>
      </c>
      <c r="H301" s="56">
        <f t="shared" si="140"/>
        <v>-212</v>
      </c>
      <c r="I301" s="56">
        <f t="shared" si="140"/>
        <v>388</v>
      </c>
      <c r="J301" s="56">
        <f t="shared" si="140"/>
        <v>0</v>
      </c>
      <c r="K301" s="56">
        <f t="shared" si="140"/>
        <v>388</v>
      </c>
      <c r="L301" s="56">
        <f t="shared" si="140"/>
        <v>0</v>
      </c>
      <c r="M301" s="56">
        <f t="shared" si="140"/>
        <v>388</v>
      </c>
      <c r="N301" s="56">
        <f t="shared" si="140"/>
        <v>-154</v>
      </c>
      <c r="O301" s="56">
        <f t="shared" si="140"/>
        <v>234</v>
      </c>
      <c r="P301" s="56">
        <f t="shared" si="140"/>
        <v>234</v>
      </c>
      <c r="Q301" s="350">
        <f t="shared" si="126"/>
        <v>1</v>
      </c>
    </row>
    <row r="302" spans="1:17" s="44" customFormat="1" ht="22.5" customHeight="1">
      <c r="A302" s="113" t="s">
        <v>572</v>
      </c>
      <c r="B302" s="123" t="s">
        <v>26</v>
      </c>
      <c r="C302" s="55" t="s">
        <v>85</v>
      </c>
      <c r="D302" s="59" t="s">
        <v>116</v>
      </c>
      <c r="E302" s="55" t="s">
        <v>267</v>
      </c>
      <c r="F302" s="55" t="s">
        <v>133</v>
      </c>
      <c r="G302" s="56">
        <f aca="true" t="shared" si="141" ref="G302:L302">G304</f>
        <v>600</v>
      </c>
      <c r="H302" s="56">
        <f t="shared" si="141"/>
        <v>-212</v>
      </c>
      <c r="I302" s="56">
        <f t="shared" si="141"/>
        <v>388</v>
      </c>
      <c r="J302" s="56">
        <f t="shared" si="141"/>
        <v>0</v>
      </c>
      <c r="K302" s="56">
        <f t="shared" si="141"/>
        <v>388</v>
      </c>
      <c r="L302" s="56">
        <f t="shared" si="141"/>
        <v>0</v>
      </c>
      <c r="M302" s="56">
        <f>M304+M303</f>
        <v>388</v>
      </c>
      <c r="N302" s="56">
        <f>N304+N303</f>
        <v>-154</v>
      </c>
      <c r="O302" s="56">
        <f>O304+O303</f>
        <v>234</v>
      </c>
      <c r="P302" s="56">
        <f>P304+P303</f>
        <v>234</v>
      </c>
      <c r="Q302" s="350">
        <f t="shared" si="126"/>
        <v>1</v>
      </c>
    </row>
    <row r="303" spans="1:17" s="44" customFormat="1" ht="12.75" customHeight="1">
      <c r="A303" s="113"/>
      <c r="B303" s="123" t="s">
        <v>26</v>
      </c>
      <c r="C303" s="55" t="s">
        <v>85</v>
      </c>
      <c r="D303" s="59" t="s">
        <v>116</v>
      </c>
      <c r="E303" s="55" t="s">
        <v>267</v>
      </c>
      <c r="F303" s="55">
        <v>242</v>
      </c>
      <c r="G303" s="56"/>
      <c r="H303" s="56"/>
      <c r="I303" s="56"/>
      <c r="J303" s="56"/>
      <c r="K303" s="56"/>
      <c r="L303" s="56"/>
      <c r="M303" s="56">
        <f>K303+L303</f>
        <v>0</v>
      </c>
      <c r="N303" s="120">
        <v>18.9</v>
      </c>
      <c r="O303" s="56">
        <f>M303+N303</f>
        <v>18.9</v>
      </c>
      <c r="P303" s="56">
        <v>18.9</v>
      </c>
      <c r="Q303" s="350">
        <f t="shared" si="126"/>
        <v>1</v>
      </c>
    </row>
    <row r="304" spans="1:17" s="44" customFormat="1" ht="22.5" customHeight="1">
      <c r="A304" s="113" t="s">
        <v>573</v>
      </c>
      <c r="B304" s="123" t="s">
        <v>26</v>
      </c>
      <c r="C304" s="55" t="s">
        <v>85</v>
      </c>
      <c r="D304" s="59" t="s">
        <v>116</v>
      </c>
      <c r="E304" s="55" t="s">
        <v>267</v>
      </c>
      <c r="F304" s="55" t="s">
        <v>135</v>
      </c>
      <c r="G304" s="56">
        <v>600</v>
      </c>
      <c r="H304" s="56">
        <f>-70-142</f>
        <v>-212</v>
      </c>
      <c r="I304" s="120">
        <f>G304+H304</f>
        <v>388</v>
      </c>
      <c r="J304" s="120">
        <v>0</v>
      </c>
      <c r="K304" s="56">
        <f>I304+J304</f>
        <v>388</v>
      </c>
      <c r="L304" s="120">
        <v>0</v>
      </c>
      <c r="M304" s="56">
        <f>K304+L304</f>
        <v>388</v>
      </c>
      <c r="N304" s="120">
        <v>-172.9</v>
      </c>
      <c r="O304" s="56">
        <f>M304+N304</f>
        <v>215.1</v>
      </c>
      <c r="P304" s="56">
        <v>215.1</v>
      </c>
      <c r="Q304" s="350">
        <f t="shared" si="126"/>
        <v>1</v>
      </c>
    </row>
    <row r="305" spans="1:17" ht="12.75" customHeight="1">
      <c r="A305" s="43" t="s">
        <v>424</v>
      </c>
      <c r="B305" s="123" t="s">
        <v>26</v>
      </c>
      <c r="C305" s="55" t="s">
        <v>85</v>
      </c>
      <c r="D305" s="59" t="s">
        <v>116</v>
      </c>
      <c r="E305" s="55" t="s">
        <v>267</v>
      </c>
      <c r="F305" s="55">
        <v>300</v>
      </c>
      <c r="G305" s="56">
        <f aca="true" t="shared" si="142" ref="G305:P305">G306</f>
        <v>0</v>
      </c>
      <c r="H305" s="56">
        <f t="shared" si="142"/>
        <v>142</v>
      </c>
      <c r="I305" s="56">
        <f t="shared" si="142"/>
        <v>142</v>
      </c>
      <c r="J305" s="56">
        <f t="shared" si="142"/>
        <v>0</v>
      </c>
      <c r="K305" s="56">
        <f t="shared" si="142"/>
        <v>142</v>
      </c>
      <c r="L305" s="56">
        <f t="shared" si="142"/>
        <v>0</v>
      </c>
      <c r="M305" s="56">
        <f t="shared" si="142"/>
        <v>142</v>
      </c>
      <c r="N305" s="56">
        <f t="shared" si="142"/>
        <v>56</v>
      </c>
      <c r="O305" s="56">
        <f t="shared" si="142"/>
        <v>198</v>
      </c>
      <c r="P305" s="56">
        <f t="shared" si="142"/>
        <v>198</v>
      </c>
      <c r="Q305" s="350">
        <f t="shared" si="126"/>
        <v>1</v>
      </c>
    </row>
    <row r="306" spans="1:17" ht="12.75" customHeight="1">
      <c r="A306" s="43" t="s">
        <v>592</v>
      </c>
      <c r="B306" s="123" t="s">
        <v>26</v>
      </c>
      <c r="C306" s="55" t="s">
        <v>85</v>
      </c>
      <c r="D306" s="59" t="s">
        <v>116</v>
      </c>
      <c r="E306" s="55" t="s">
        <v>267</v>
      </c>
      <c r="F306" s="55">
        <v>350</v>
      </c>
      <c r="G306" s="56">
        <v>0</v>
      </c>
      <c r="H306" s="56">
        <v>142</v>
      </c>
      <c r="I306" s="120">
        <f>G306+H306</f>
        <v>142</v>
      </c>
      <c r="J306" s="120">
        <v>0</v>
      </c>
      <c r="K306" s="56">
        <f>I306+J306</f>
        <v>142</v>
      </c>
      <c r="L306" s="120">
        <v>0</v>
      </c>
      <c r="M306" s="56">
        <f>K306+L306</f>
        <v>142</v>
      </c>
      <c r="N306" s="120">
        <v>56</v>
      </c>
      <c r="O306" s="56">
        <f>M306+N306</f>
        <v>198</v>
      </c>
      <c r="P306" s="56">
        <v>198</v>
      </c>
      <c r="Q306" s="350">
        <f t="shared" si="126"/>
        <v>1</v>
      </c>
    </row>
    <row r="307" spans="1:17" ht="12.75">
      <c r="A307" s="40" t="s">
        <v>38</v>
      </c>
      <c r="B307" s="124" t="s">
        <v>26</v>
      </c>
      <c r="C307" s="86" t="s">
        <v>16</v>
      </c>
      <c r="D307" s="87" t="s">
        <v>14</v>
      </c>
      <c r="E307" s="55"/>
      <c r="F307" s="55"/>
      <c r="G307" s="119">
        <f>G308</f>
        <v>138.3</v>
      </c>
      <c r="H307" s="119">
        <f aca="true" t="shared" si="143" ref="H307:P310">H308</f>
        <v>0</v>
      </c>
      <c r="I307" s="119">
        <f t="shared" si="143"/>
        <v>138.3</v>
      </c>
      <c r="J307" s="119">
        <f t="shared" si="143"/>
        <v>0</v>
      </c>
      <c r="K307" s="119">
        <f t="shared" si="143"/>
        <v>138.3</v>
      </c>
      <c r="L307" s="119">
        <f t="shared" si="143"/>
        <v>-38.3</v>
      </c>
      <c r="M307" s="119">
        <f t="shared" si="143"/>
        <v>100.00000000000001</v>
      </c>
      <c r="N307" s="119">
        <f t="shared" si="143"/>
        <v>-100</v>
      </c>
      <c r="O307" s="119">
        <f t="shared" si="143"/>
        <v>0</v>
      </c>
      <c r="P307" s="119">
        <f t="shared" si="143"/>
        <v>0</v>
      </c>
      <c r="Q307" s="350" t="e">
        <f t="shared" si="126"/>
        <v>#DIV/0!</v>
      </c>
    </row>
    <row r="308" spans="1:17" ht="33.75">
      <c r="A308" s="43" t="s">
        <v>423</v>
      </c>
      <c r="B308" s="123" t="s">
        <v>26</v>
      </c>
      <c r="C308" s="55">
        <v>10</v>
      </c>
      <c r="D308" s="59" t="s">
        <v>14</v>
      </c>
      <c r="E308" s="55" t="s">
        <v>421</v>
      </c>
      <c r="F308" s="55"/>
      <c r="G308" s="119">
        <f>G309</f>
        <v>138.3</v>
      </c>
      <c r="H308" s="119">
        <f t="shared" si="143"/>
        <v>0</v>
      </c>
      <c r="I308" s="119">
        <f t="shared" si="143"/>
        <v>138.3</v>
      </c>
      <c r="J308" s="119">
        <f t="shared" si="143"/>
        <v>0</v>
      </c>
      <c r="K308" s="119">
        <f>K309</f>
        <v>138.3</v>
      </c>
      <c r="L308" s="119">
        <f t="shared" si="143"/>
        <v>-38.3</v>
      </c>
      <c r="M308" s="56">
        <f t="shared" si="143"/>
        <v>100.00000000000001</v>
      </c>
      <c r="N308" s="56">
        <f t="shared" si="143"/>
        <v>-100</v>
      </c>
      <c r="O308" s="56">
        <f t="shared" si="143"/>
        <v>0</v>
      </c>
      <c r="P308" s="56">
        <f t="shared" si="143"/>
        <v>0</v>
      </c>
      <c r="Q308" s="350" t="e">
        <f t="shared" si="126"/>
        <v>#DIV/0!</v>
      </c>
    </row>
    <row r="309" spans="1:17" ht="33.75">
      <c r="A309" s="96" t="s">
        <v>409</v>
      </c>
      <c r="B309" s="123" t="s">
        <v>26</v>
      </c>
      <c r="C309" s="55">
        <v>10</v>
      </c>
      <c r="D309" s="59" t="s">
        <v>14</v>
      </c>
      <c r="E309" s="55" t="s">
        <v>422</v>
      </c>
      <c r="F309" s="55"/>
      <c r="G309" s="119">
        <f>G310</f>
        <v>138.3</v>
      </c>
      <c r="H309" s="119">
        <f t="shared" si="143"/>
        <v>0</v>
      </c>
      <c r="I309" s="119">
        <f t="shared" si="143"/>
        <v>138.3</v>
      </c>
      <c r="J309" s="119">
        <f t="shared" si="143"/>
        <v>0</v>
      </c>
      <c r="K309" s="119">
        <f>K310</f>
        <v>138.3</v>
      </c>
      <c r="L309" s="119">
        <f t="shared" si="143"/>
        <v>-38.3</v>
      </c>
      <c r="M309" s="56">
        <f t="shared" si="143"/>
        <v>100.00000000000001</v>
      </c>
      <c r="N309" s="56">
        <f t="shared" si="143"/>
        <v>-100</v>
      </c>
      <c r="O309" s="56">
        <f t="shared" si="143"/>
        <v>0</v>
      </c>
      <c r="P309" s="56">
        <f t="shared" si="143"/>
        <v>0</v>
      </c>
      <c r="Q309" s="350" t="e">
        <f t="shared" si="126"/>
        <v>#DIV/0!</v>
      </c>
    </row>
    <row r="310" spans="1:17" ht="12.75">
      <c r="A310" s="43" t="s">
        <v>424</v>
      </c>
      <c r="B310" s="123" t="s">
        <v>26</v>
      </c>
      <c r="C310" s="55">
        <v>10</v>
      </c>
      <c r="D310" s="59" t="s">
        <v>14</v>
      </c>
      <c r="E310" s="55" t="s">
        <v>422</v>
      </c>
      <c r="F310" s="55">
        <v>300</v>
      </c>
      <c r="G310" s="56">
        <f>G311</f>
        <v>138.3</v>
      </c>
      <c r="H310" s="56">
        <f t="shared" si="143"/>
        <v>0</v>
      </c>
      <c r="I310" s="56">
        <f t="shared" si="143"/>
        <v>138.3</v>
      </c>
      <c r="J310" s="56">
        <f t="shared" si="143"/>
        <v>0</v>
      </c>
      <c r="K310" s="56">
        <f>K311</f>
        <v>138.3</v>
      </c>
      <c r="L310" s="56">
        <f t="shared" si="143"/>
        <v>-38.3</v>
      </c>
      <c r="M310" s="56">
        <f t="shared" si="143"/>
        <v>100.00000000000001</v>
      </c>
      <c r="N310" s="56">
        <f t="shared" si="143"/>
        <v>-100</v>
      </c>
      <c r="O310" s="56">
        <f t="shared" si="143"/>
        <v>0</v>
      </c>
      <c r="P310" s="56">
        <f t="shared" si="143"/>
        <v>0</v>
      </c>
      <c r="Q310" s="350" t="e">
        <f t="shared" si="126"/>
        <v>#DIV/0!</v>
      </c>
    </row>
    <row r="311" spans="1:17" ht="12.75">
      <c r="A311" s="43" t="s">
        <v>425</v>
      </c>
      <c r="B311" s="123" t="s">
        <v>26</v>
      </c>
      <c r="C311" s="55">
        <v>10</v>
      </c>
      <c r="D311" s="59" t="s">
        <v>14</v>
      </c>
      <c r="E311" s="55" t="s">
        <v>422</v>
      </c>
      <c r="F311" s="55">
        <v>330</v>
      </c>
      <c r="G311" s="56">
        <v>138.3</v>
      </c>
      <c r="H311" s="138">
        <v>0</v>
      </c>
      <c r="I311" s="120">
        <f>G311+H311</f>
        <v>138.3</v>
      </c>
      <c r="J311" s="120"/>
      <c r="K311" s="56">
        <f>I311+J311</f>
        <v>138.3</v>
      </c>
      <c r="L311" s="120">
        <v>-38.3</v>
      </c>
      <c r="M311" s="56">
        <f>K311+L311</f>
        <v>100.00000000000001</v>
      </c>
      <c r="N311" s="120">
        <v>-100</v>
      </c>
      <c r="O311" s="56">
        <f>M311+N311</f>
        <v>0</v>
      </c>
      <c r="P311" s="56">
        <v>0</v>
      </c>
      <c r="Q311" s="350" t="e">
        <f t="shared" si="126"/>
        <v>#DIV/0!</v>
      </c>
    </row>
    <row r="312" spans="1:17" ht="12.75">
      <c r="A312" s="40" t="s">
        <v>174</v>
      </c>
      <c r="B312" s="124" t="s">
        <v>26</v>
      </c>
      <c r="C312" s="86">
        <v>10</v>
      </c>
      <c r="D312" s="87" t="s">
        <v>15</v>
      </c>
      <c r="E312" s="86"/>
      <c r="F312" s="86"/>
      <c r="G312" s="138">
        <f aca="true" t="shared" si="144" ref="G312:P318">G313</f>
        <v>3063.1</v>
      </c>
      <c r="H312" s="138">
        <f t="shared" si="144"/>
        <v>0</v>
      </c>
      <c r="I312" s="138">
        <f t="shared" si="144"/>
        <v>3063.1</v>
      </c>
      <c r="J312" s="138">
        <f t="shared" si="144"/>
        <v>0</v>
      </c>
      <c r="K312" s="138">
        <f t="shared" si="144"/>
        <v>3063.1</v>
      </c>
      <c r="L312" s="138">
        <f t="shared" si="144"/>
        <v>0</v>
      </c>
      <c r="M312" s="138">
        <f t="shared" si="144"/>
        <v>3063.1</v>
      </c>
      <c r="N312" s="138">
        <f t="shared" si="144"/>
        <v>0</v>
      </c>
      <c r="O312" s="138">
        <f t="shared" si="144"/>
        <v>3063.1</v>
      </c>
      <c r="P312" s="138">
        <f t="shared" si="144"/>
        <v>3063.1</v>
      </c>
      <c r="Q312" s="350">
        <f t="shared" si="126"/>
        <v>1</v>
      </c>
    </row>
    <row r="313" spans="1:17" ht="21">
      <c r="A313" s="40" t="s">
        <v>275</v>
      </c>
      <c r="B313" s="124" t="s">
        <v>26</v>
      </c>
      <c r="C313" s="86">
        <v>10</v>
      </c>
      <c r="D313" s="87" t="s">
        <v>15</v>
      </c>
      <c r="E313" s="86" t="s">
        <v>250</v>
      </c>
      <c r="F313" s="86"/>
      <c r="G313" s="120">
        <f t="shared" si="144"/>
        <v>3063.1</v>
      </c>
      <c r="H313" s="120">
        <f t="shared" si="144"/>
        <v>0</v>
      </c>
      <c r="I313" s="120">
        <f t="shared" si="144"/>
        <v>3063.1</v>
      </c>
      <c r="J313" s="120">
        <f t="shared" si="144"/>
        <v>0</v>
      </c>
      <c r="K313" s="120">
        <f t="shared" si="144"/>
        <v>3063.1</v>
      </c>
      <c r="L313" s="120">
        <f t="shared" si="144"/>
        <v>0</v>
      </c>
      <c r="M313" s="138">
        <f t="shared" si="144"/>
        <v>3063.1</v>
      </c>
      <c r="N313" s="138">
        <f t="shared" si="144"/>
        <v>0</v>
      </c>
      <c r="O313" s="138">
        <f t="shared" si="144"/>
        <v>3063.1</v>
      </c>
      <c r="P313" s="138">
        <f t="shared" si="144"/>
        <v>3063.1</v>
      </c>
      <c r="Q313" s="350">
        <f t="shared" si="126"/>
        <v>1</v>
      </c>
    </row>
    <row r="314" spans="1:17" ht="12.75">
      <c r="A314" s="43" t="s">
        <v>225</v>
      </c>
      <c r="B314" s="123" t="s">
        <v>26</v>
      </c>
      <c r="C314" s="55">
        <v>10</v>
      </c>
      <c r="D314" s="59" t="s">
        <v>233</v>
      </c>
      <c r="E314" s="111" t="s">
        <v>251</v>
      </c>
      <c r="F314" s="55"/>
      <c r="G314" s="120">
        <f t="shared" si="144"/>
        <v>3063.1</v>
      </c>
      <c r="H314" s="120">
        <f t="shared" si="144"/>
        <v>0</v>
      </c>
      <c r="I314" s="120">
        <f t="shared" si="144"/>
        <v>3063.1</v>
      </c>
      <c r="J314" s="120">
        <f t="shared" si="144"/>
        <v>0</v>
      </c>
      <c r="K314" s="120">
        <f t="shared" si="144"/>
        <v>3063.1</v>
      </c>
      <c r="L314" s="120">
        <f t="shared" si="144"/>
        <v>0</v>
      </c>
      <c r="M314" s="120">
        <f t="shared" si="144"/>
        <v>3063.1</v>
      </c>
      <c r="N314" s="120">
        <f t="shared" si="144"/>
        <v>0</v>
      </c>
      <c r="O314" s="120">
        <f t="shared" si="144"/>
        <v>3063.1</v>
      </c>
      <c r="P314" s="120">
        <f t="shared" si="144"/>
        <v>3063.1</v>
      </c>
      <c r="Q314" s="350">
        <f t="shared" si="126"/>
        <v>1</v>
      </c>
    </row>
    <row r="315" spans="1:17" ht="34.5" customHeight="1">
      <c r="A315" s="43" t="s">
        <v>52</v>
      </c>
      <c r="B315" s="123" t="s">
        <v>26</v>
      </c>
      <c r="C315" s="55" t="s">
        <v>16</v>
      </c>
      <c r="D315" s="59" t="s">
        <v>15</v>
      </c>
      <c r="E315" s="55" t="s">
        <v>377</v>
      </c>
      <c r="F315" s="55" t="s">
        <v>10</v>
      </c>
      <c r="G315" s="56">
        <f aca="true" t="shared" si="145" ref="G315:M315">G317</f>
        <v>3063.1</v>
      </c>
      <c r="H315" s="56">
        <f t="shared" si="145"/>
        <v>0</v>
      </c>
      <c r="I315" s="56">
        <f t="shared" si="145"/>
        <v>3063.1</v>
      </c>
      <c r="J315" s="56">
        <f t="shared" si="145"/>
        <v>0</v>
      </c>
      <c r="K315" s="56">
        <f t="shared" si="145"/>
        <v>3063.1</v>
      </c>
      <c r="L315" s="56">
        <f t="shared" si="145"/>
        <v>0</v>
      </c>
      <c r="M315" s="56">
        <f t="shared" si="145"/>
        <v>3063.1</v>
      </c>
      <c r="N315" s="56">
        <f>N317</f>
        <v>0</v>
      </c>
      <c r="O315" s="56">
        <f>O317</f>
        <v>3063.1</v>
      </c>
      <c r="P315" s="56">
        <f>P317</f>
        <v>3063.1</v>
      </c>
      <c r="Q315" s="350">
        <f t="shared" si="126"/>
        <v>1</v>
      </c>
    </row>
    <row r="316" spans="1:17" ht="33" customHeight="1">
      <c r="A316" s="43" t="s">
        <v>376</v>
      </c>
      <c r="B316" s="123" t="s">
        <v>26</v>
      </c>
      <c r="C316" s="55" t="s">
        <v>16</v>
      </c>
      <c r="D316" s="59" t="s">
        <v>15</v>
      </c>
      <c r="E316" s="55" t="s">
        <v>378</v>
      </c>
      <c r="F316" s="55"/>
      <c r="G316" s="56">
        <f aca="true" t="shared" si="146" ref="G316:P316">G317</f>
        <v>3063.1</v>
      </c>
      <c r="H316" s="56">
        <f t="shared" si="146"/>
        <v>0</v>
      </c>
      <c r="I316" s="56">
        <f t="shared" si="146"/>
        <v>3063.1</v>
      </c>
      <c r="J316" s="56">
        <f t="shared" si="146"/>
        <v>0</v>
      </c>
      <c r="K316" s="56">
        <f t="shared" si="146"/>
        <v>3063.1</v>
      </c>
      <c r="L316" s="56">
        <f t="shared" si="146"/>
        <v>0</v>
      </c>
      <c r="M316" s="56">
        <f t="shared" si="146"/>
        <v>3063.1</v>
      </c>
      <c r="N316" s="56">
        <f t="shared" si="146"/>
        <v>0</v>
      </c>
      <c r="O316" s="56">
        <f t="shared" si="146"/>
        <v>3063.1</v>
      </c>
      <c r="P316" s="56">
        <f t="shared" si="146"/>
        <v>3063.1</v>
      </c>
      <c r="Q316" s="350">
        <f t="shared" si="126"/>
        <v>1</v>
      </c>
    </row>
    <row r="317" spans="1:17" s="34" customFormat="1" ht="11.25">
      <c r="A317" s="33" t="s">
        <v>58</v>
      </c>
      <c r="B317" s="123" t="s">
        <v>26</v>
      </c>
      <c r="C317" s="55" t="s">
        <v>16</v>
      </c>
      <c r="D317" s="59" t="s">
        <v>15</v>
      </c>
      <c r="E317" s="55" t="s">
        <v>378</v>
      </c>
      <c r="F317" s="91" t="s">
        <v>59</v>
      </c>
      <c r="G317" s="137">
        <f t="shared" si="144"/>
        <v>3063.1</v>
      </c>
      <c r="H317" s="137">
        <f t="shared" si="144"/>
        <v>0</v>
      </c>
      <c r="I317" s="137">
        <f t="shared" si="144"/>
        <v>3063.1</v>
      </c>
      <c r="J317" s="137">
        <f t="shared" si="144"/>
        <v>0</v>
      </c>
      <c r="K317" s="137">
        <f t="shared" si="144"/>
        <v>3063.1</v>
      </c>
      <c r="L317" s="137">
        <f t="shared" si="144"/>
        <v>0</v>
      </c>
      <c r="M317" s="137">
        <f t="shared" si="144"/>
        <v>3063.1</v>
      </c>
      <c r="N317" s="137">
        <f t="shared" si="144"/>
        <v>0</v>
      </c>
      <c r="O317" s="137">
        <f t="shared" si="144"/>
        <v>3063.1</v>
      </c>
      <c r="P317" s="137">
        <f t="shared" si="144"/>
        <v>3063.1</v>
      </c>
      <c r="Q317" s="350">
        <f t="shared" si="126"/>
        <v>1</v>
      </c>
    </row>
    <row r="318" spans="1:17" s="34" customFormat="1" ht="11.25">
      <c r="A318" s="33" t="s">
        <v>32</v>
      </c>
      <c r="B318" s="123" t="s">
        <v>26</v>
      </c>
      <c r="C318" s="55" t="s">
        <v>16</v>
      </c>
      <c r="D318" s="59" t="s">
        <v>15</v>
      </c>
      <c r="E318" s="55" t="s">
        <v>378</v>
      </c>
      <c r="F318" s="333">
        <v>310</v>
      </c>
      <c r="G318" s="137">
        <f t="shared" si="144"/>
        <v>3063.1</v>
      </c>
      <c r="H318" s="137">
        <f t="shared" si="144"/>
        <v>0</v>
      </c>
      <c r="I318" s="137">
        <f t="shared" si="144"/>
        <v>3063.1</v>
      </c>
      <c r="J318" s="137">
        <f t="shared" si="144"/>
        <v>0</v>
      </c>
      <c r="K318" s="137">
        <f t="shared" si="144"/>
        <v>3063.1</v>
      </c>
      <c r="L318" s="137">
        <f t="shared" si="144"/>
        <v>0</v>
      </c>
      <c r="M318" s="137">
        <f t="shared" si="144"/>
        <v>3063.1</v>
      </c>
      <c r="N318" s="137">
        <f t="shared" si="144"/>
        <v>0</v>
      </c>
      <c r="O318" s="137">
        <f t="shared" si="144"/>
        <v>3063.1</v>
      </c>
      <c r="P318" s="137">
        <f t="shared" si="144"/>
        <v>3063.1</v>
      </c>
      <c r="Q318" s="350">
        <f t="shared" si="126"/>
        <v>1</v>
      </c>
    </row>
    <row r="319" spans="1:17" s="34" customFormat="1" ht="22.5">
      <c r="A319" s="113" t="s">
        <v>575</v>
      </c>
      <c r="B319" s="123" t="s">
        <v>26</v>
      </c>
      <c r="C319" s="55" t="s">
        <v>16</v>
      </c>
      <c r="D319" s="59" t="s">
        <v>15</v>
      </c>
      <c r="E319" s="55" t="s">
        <v>378</v>
      </c>
      <c r="F319" s="333">
        <v>313</v>
      </c>
      <c r="G319" s="137">
        <v>3063.1</v>
      </c>
      <c r="H319" s="141">
        <v>0</v>
      </c>
      <c r="I319" s="120">
        <f>G319+H319</f>
        <v>3063.1</v>
      </c>
      <c r="J319" s="120">
        <v>0</v>
      </c>
      <c r="K319" s="56">
        <f>I319+J319</f>
        <v>3063.1</v>
      </c>
      <c r="L319" s="120">
        <v>0</v>
      </c>
      <c r="M319" s="56">
        <f>K319+L319</f>
        <v>3063.1</v>
      </c>
      <c r="N319" s="120">
        <v>0</v>
      </c>
      <c r="O319" s="56">
        <f>M319+N319</f>
        <v>3063.1</v>
      </c>
      <c r="P319" s="56">
        <v>3063.1</v>
      </c>
      <c r="Q319" s="350">
        <f t="shared" si="126"/>
        <v>1</v>
      </c>
    </row>
    <row r="320" spans="1:19" ht="21.75" customHeight="1">
      <c r="A320" s="71" t="s">
        <v>65</v>
      </c>
      <c r="B320" s="124" t="s">
        <v>28</v>
      </c>
      <c r="C320" s="86" t="s">
        <v>8</v>
      </c>
      <c r="D320" s="87" t="s">
        <v>8</v>
      </c>
      <c r="E320" s="86" t="s">
        <v>9</v>
      </c>
      <c r="F320" s="86" t="s">
        <v>10</v>
      </c>
      <c r="G320" s="139">
        <f aca="true" t="shared" si="147" ref="G320:P320">G321</f>
        <v>2951.9999999999995</v>
      </c>
      <c r="H320" s="139">
        <f t="shared" si="147"/>
        <v>-159.6</v>
      </c>
      <c r="I320" s="139">
        <f t="shared" si="147"/>
        <v>2792.3999999999996</v>
      </c>
      <c r="J320" s="139">
        <f t="shared" si="147"/>
        <v>0</v>
      </c>
      <c r="K320" s="139">
        <f t="shared" si="147"/>
        <v>2792.3999999999996</v>
      </c>
      <c r="L320" s="139">
        <f t="shared" si="147"/>
        <v>0</v>
      </c>
      <c r="M320" s="139">
        <f t="shared" si="147"/>
        <v>2792.3999999999996</v>
      </c>
      <c r="N320" s="139">
        <f t="shared" si="147"/>
        <v>127.60000000000001</v>
      </c>
      <c r="O320" s="139">
        <f t="shared" si="147"/>
        <v>2920</v>
      </c>
      <c r="P320" s="139">
        <f t="shared" si="147"/>
        <v>2894</v>
      </c>
      <c r="Q320" s="350">
        <f t="shared" si="126"/>
        <v>0.9910958904109589</v>
      </c>
      <c r="R320" s="135">
        <v>2894</v>
      </c>
      <c r="S320" s="135">
        <f>R320-P320</f>
        <v>0</v>
      </c>
    </row>
    <row r="321" spans="1:17" s="44" customFormat="1" ht="12.75" customHeight="1">
      <c r="A321" s="40" t="s">
        <v>54</v>
      </c>
      <c r="B321" s="124" t="s">
        <v>28</v>
      </c>
      <c r="C321" s="86" t="s">
        <v>15</v>
      </c>
      <c r="D321" s="87" t="s">
        <v>8</v>
      </c>
      <c r="E321" s="86" t="s">
        <v>9</v>
      </c>
      <c r="F321" s="86" t="s">
        <v>10</v>
      </c>
      <c r="G321" s="119">
        <f aca="true" t="shared" si="148" ref="G321:M321">G322+G339</f>
        <v>2951.9999999999995</v>
      </c>
      <c r="H321" s="119">
        <f t="shared" si="148"/>
        <v>-159.6</v>
      </c>
      <c r="I321" s="119">
        <f t="shared" si="148"/>
        <v>2792.3999999999996</v>
      </c>
      <c r="J321" s="119">
        <f t="shared" si="148"/>
        <v>0</v>
      </c>
      <c r="K321" s="119">
        <f t="shared" si="148"/>
        <v>2792.3999999999996</v>
      </c>
      <c r="L321" s="119">
        <f t="shared" si="148"/>
        <v>0</v>
      </c>
      <c r="M321" s="119">
        <f t="shared" si="148"/>
        <v>2792.3999999999996</v>
      </c>
      <c r="N321" s="119">
        <f>N322+N339</f>
        <v>127.60000000000001</v>
      </c>
      <c r="O321" s="119">
        <f>O322+O339</f>
        <v>2920</v>
      </c>
      <c r="P321" s="119">
        <f>P322+P339</f>
        <v>2894</v>
      </c>
      <c r="Q321" s="350">
        <f t="shared" si="126"/>
        <v>0.9910958904109589</v>
      </c>
    </row>
    <row r="322" spans="1:17" s="44" customFormat="1" ht="12.75" customHeight="1">
      <c r="A322" s="40" t="s">
        <v>175</v>
      </c>
      <c r="B322" s="124" t="s">
        <v>28</v>
      </c>
      <c r="C322" s="86" t="s">
        <v>15</v>
      </c>
      <c r="D322" s="87" t="s">
        <v>86</v>
      </c>
      <c r="E322" s="86" t="s">
        <v>9</v>
      </c>
      <c r="F322" s="86" t="s">
        <v>10</v>
      </c>
      <c r="G322" s="119">
        <f>G323</f>
        <v>2451.9999999999995</v>
      </c>
      <c r="H322" s="119">
        <f aca="true" t="shared" si="149" ref="H322:P324">H323</f>
        <v>-221.2</v>
      </c>
      <c r="I322" s="119">
        <f t="shared" si="149"/>
        <v>2230.7999999999997</v>
      </c>
      <c r="J322" s="119">
        <f t="shared" si="149"/>
        <v>0</v>
      </c>
      <c r="K322" s="119">
        <f t="shared" si="149"/>
        <v>2230.7999999999997</v>
      </c>
      <c r="L322" s="119">
        <f t="shared" si="149"/>
        <v>0</v>
      </c>
      <c r="M322" s="119">
        <f t="shared" si="149"/>
        <v>2230.7999999999997</v>
      </c>
      <c r="N322" s="119">
        <f t="shared" si="149"/>
        <v>207.9</v>
      </c>
      <c r="O322" s="119">
        <f t="shared" si="149"/>
        <v>2438.7</v>
      </c>
      <c r="P322" s="119">
        <f t="shared" si="149"/>
        <v>2412.7</v>
      </c>
      <c r="Q322" s="350">
        <f t="shared" si="126"/>
        <v>0.9893385820314102</v>
      </c>
    </row>
    <row r="323" spans="1:17" s="44" customFormat="1" ht="21" customHeight="1">
      <c r="A323" s="40" t="s">
        <v>288</v>
      </c>
      <c r="B323" s="123" t="s">
        <v>28</v>
      </c>
      <c r="C323" s="55" t="s">
        <v>15</v>
      </c>
      <c r="D323" s="59" t="s">
        <v>86</v>
      </c>
      <c r="E323" s="86" t="s">
        <v>287</v>
      </c>
      <c r="F323" s="86"/>
      <c r="G323" s="119">
        <f>G324</f>
        <v>2451.9999999999995</v>
      </c>
      <c r="H323" s="119">
        <f t="shared" si="149"/>
        <v>-221.2</v>
      </c>
      <c r="I323" s="119">
        <f t="shared" si="149"/>
        <v>2230.7999999999997</v>
      </c>
      <c r="J323" s="119">
        <f t="shared" si="149"/>
        <v>0</v>
      </c>
      <c r="K323" s="119">
        <f t="shared" si="149"/>
        <v>2230.7999999999997</v>
      </c>
      <c r="L323" s="119">
        <f t="shared" si="149"/>
        <v>0</v>
      </c>
      <c r="M323" s="119">
        <f t="shared" si="149"/>
        <v>2230.7999999999997</v>
      </c>
      <c r="N323" s="119">
        <f t="shared" si="149"/>
        <v>207.9</v>
      </c>
      <c r="O323" s="119">
        <f t="shared" si="149"/>
        <v>2438.7</v>
      </c>
      <c r="P323" s="119">
        <f t="shared" si="149"/>
        <v>2412.7</v>
      </c>
      <c r="Q323" s="350">
        <f t="shared" si="126"/>
        <v>0.9893385820314102</v>
      </c>
    </row>
    <row r="324" spans="1:17" s="44" customFormat="1" ht="12.75" customHeight="1">
      <c r="A324" s="42" t="s">
        <v>289</v>
      </c>
      <c r="B324" s="123" t="s">
        <v>28</v>
      </c>
      <c r="C324" s="55" t="s">
        <v>15</v>
      </c>
      <c r="D324" s="59" t="s">
        <v>86</v>
      </c>
      <c r="E324" s="55" t="s">
        <v>286</v>
      </c>
      <c r="F324" s="55" t="s">
        <v>10</v>
      </c>
      <c r="G324" s="56">
        <f>G325</f>
        <v>2451.9999999999995</v>
      </c>
      <c r="H324" s="56">
        <f t="shared" si="149"/>
        <v>-221.2</v>
      </c>
      <c r="I324" s="56">
        <f t="shared" si="149"/>
        <v>2230.7999999999997</v>
      </c>
      <c r="J324" s="56">
        <f t="shared" si="149"/>
        <v>0</v>
      </c>
      <c r="K324" s="56">
        <f t="shared" si="149"/>
        <v>2230.7999999999997</v>
      </c>
      <c r="L324" s="56">
        <f t="shared" si="149"/>
        <v>0</v>
      </c>
      <c r="M324" s="56">
        <f t="shared" si="149"/>
        <v>2230.7999999999997</v>
      </c>
      <c r="N324" s="56">
        <f t="shared" si="149"/>
        <v>207.9</v>
      </c>
      <c r="O324" s="56">
        <f t="shared" si="149"/>
        <v>2438.7</v>
      </c>
      <c r="P324" s="56">
        <f t="shared" si="149"/>
        <v>2412.7</v>
      </c>
      <c r="Q324" s="350">
        <f t="shared" si="126"/>
        <v>0.9893385820314102</v>
      </c>
    </row>
    <row r="325" spans="1:17" ht="22.5" customHeight="1">
      <c r="A325" s="43" t="s">
        <v>290</v>
      </c>
      <c r="B325" s="123" t="s">
        <v>28</v>
      </c>
      <c r="C325" s="55" t="s">
        <v>15</v>
      </c>
      <c r="D325" s="59" t="s">
        <v>86</v>
      </c>
      <c r="E325" s="55" t="s">
        <v>285</v>
      </c>
      <c r="F325" s="55" t="s">
        <v>10</v>
      </c>
      <c r="G325" s="56">
        <f aca="true" t="shared" si="150" ref="G325:M325">G326+G331+G335+G330</f>
        <v>2451.9999999999995</v>
      </c>
      <c r="H325" s="56">
        <f t="shared" si="150"/>
        <v>-221.2</v>
      </c>
      <c r="I325" s="56">
        <f t="shared" si="150"/>
        <v>2230.7999999999997</v>
      </c>
      <c r="J325" s="56">
        <f t="shared" si="150"/>
        <v>0</v>
      </c>
      <c r="K325" s="56">
        <f t="shared" si="150"/>
        <v>2230.7999999999997</v>
      </c>
      <c r="L325" s="56">
        <f t="shared" si="150"/>
        <v>0</v>
      </c>
      <c r="M325" s="56">
        <f t="shared" si="150"/>
        <v>2230.7999999999997</v>
      </c>
      <c r="N325" s="56">
        <f>N326+N331+N335+N330</f>
        <v>207.9</v>
      </c>
      <c r="O325" s="56">
        <f>O326+O331+O335+O330</f>
        <v>2438.7</v>
      </c>
      <c r="P325" s="56">
        <f>P326+P331+P335+P330</f>
        <v>2412.7</v>
      </c>
      <c r="Q325" s="350">
        <f t="shared" si="126"/>
        <v>0.9893385820314102</v>
      </c>
    </row>
    <row r="326" spans="1:17" ht="33.75" customHeight="1">
      <c r="A326" s="43" t="s">
        <v>123</v>
      </c>
      <c r="B326" s="123" t="s">
        <v>28</v>
      </c>
      <c r="C326" s="55" t="s">
        <v>15</v>
      </c>
      <c r="D326" s="59" t="s">
        <v>86</v>
      </c>
      <c r="E326" s="55" t="s">
        <v>291</v>
      </c>
      <c r="F326" s="55" t="s">
        <v>124</v>
      </c>
      <c r="G326" s="56">
        <f aca="true" t="shared" si="151" ref="G326:P326">G327</f>
        <v>2256</v>
      </c>
      <c r="H326" s="56">
        <f t="shared" si="151"/>
        <v>-221.2</v>
      </c>
      <c r="I326" s="56">
        <f t="shared" si="151"/>
        <v>2034.8</v>
      </c>
      <c r="J326" s="56">
        <f t="shared" si="151"/>
        <v>0</v>
      </c>
      <c r="K326" s="56">
        <f t="shared" si="151"/>
        <v>2034.8</v>
      </c>
      <c r="L326" s="56">
        <f t="shared" si="151"/>
        <v>0</v>
      </c>
      <c r="M326" s="56">
        <f t="shared" si="151"/>
        <v>2034.8</v>
      </c>
      <c r="N326" s="56">
        <f t="shared" si="151"/>
        <v>241.9</v>
      </c>
      <c r="O326" s="56">
        <f t="shared" si="151"/>
        <v>2276.7</v>
      </c>
      <c r="P326" s="56">
        <f t="shared" si="151"/>
        <v>2250.7</v>
      </c>
      <c r="Q326" s="350">
        <f t="shared" si="126"/>
        <v>0.988579962226029</v>
      </c>
    </row>
    <row r="327" spans="1:17" ht="12.75" customHeight="1">
      <c r="A327" s="43" t="s">
        <v>125</v>
      </c>
      <c r="B327" s="123" t="s">
        <v>28</v>
      </c>
      <c r="C327" s="55" t="s">
        <v>15</v>
      </c>
      <c r="D327" s="59" t="s">
        <v>86</v>
      </c>
      <c r="E327" s="55" t="s">
        <v>291</v>
      </c>
      <c r="F327" s="55" t="s">
        <v>126</v>
      </c>
      <c r="G327" s="56">
        <f aca="true" t="shared" si="152" ref="G327:M327">G328+G329</f>
        <v>2256</v>
      </c>
      <c r="H327" s="56">
        <f t="shared" si="152"/>
        <v>-221.2</v>
      </c>
      <c r="I327" s="56">
        <f t="shared" si="152"/>
        <v>2034.8</v>
      </c>
      <c r="J327" s="56">
        <f t="shared" si="152"/>
        <v>0</v>
      </c>
      <c r="K327" s="56">
        <f t="shared" si="152"/>
        <v>2034.8</v>
      </c>
      <c r="L327" s="56">
        <f t="shared" si="152"/>
        <v>0</v>
      </c>
      <c r="M327" s="56">
        <f t="shared" si="152"/>
        <v>2034.8</v>
      </c>
      <c r="N327" s="56">
        <f>N328+N329</f>
        <v>241.9</v>
      </c>
      <c r="O327" s="56">
        <f>O328+O329</f>
        <v>2276.7</v>
      </c>
      <c r="P327" s="56">
        <f>P328+P329</f>
        <v>2250.7</v>
      </c>
      <c r="Q327" s="350">
        <f t="shared" si="126"/>
        <v>0.988579962226029</v>
      </c>
    </row>
    <row r="328" spans="1:17" ht="12.75" customHeight="1">
      <c r="A328" s="100" t="s">
        <v>416</v>
      </c>
      <c r="B328" s="123" t="s">
        <v>28</v>
      </c>
      <c r="C328" s="55" t="s">
        <v>15</v>
      </c>
      <c r="D328" s="59" t="s">
        <v>86</v>
      </c>
      <c r="E328" s="55" t="s">
        <v>291</v>
      </c>
      <c r="F328" s="55">
        <v>121</v>
      </c>
      <c r="G328" s="56">
        <v>1732</v>
      </c>
      <c r="H328" s="56">
        <v>-169.9</v>
      </c>
      <c r="I328" s="120">
        <f>G328+H328</f>
        <v>1562.1</v>
      </c>
      <c r="J328" s="120">
        <v>0</v>
      </c>
      <c r="K328" s="56">
        <f>I328+J328</f>
        <v>1562.1</v>
      </c>
      <c r="L328" s="120">
        <v>0</v>
      </c>
      <c r="M328" s="56">
        <f>K328+L328</f>
        <v>1562.1</v>
      </c>
      <c r="N328" s="120">
        <v>181.3</v>
      </c>
      <c r="O328" s="56">
        <f>M328+N328</f>
        <v>1743.3999999999999</v>
      </c>
      <c r="P328" s="56">
        <v>1737.7</v>
      </c>
      <c r="Q328" s="350">
        <f t="shared" si="126"/>
        <v>0.9967305265573019</v>
      </c>
    </row>
    <row r="329" spans="1:17" ht="33.75" customHeight="1">
      <c r="A329" s="100" t="s">
        <v>417</v>
      </c>
      <c r="B329" s="123" t="s">
        <v>28</v>
      </c>
      <c r="C329" s="55" t="s">
        <v>15</v>
      </c>
      <c r="D329" s="59" t="s">
        <v>86</v>
      </c>
      <c r="E329" s="55" t="s">
        <v>291</v>
      </c>
      <c r="F329" s="55">
        <v>129</v>
      </c>
      <c r="G329" s="56">
        <v>524</v>
      </c>
      <c r="H329" s="56">
        <v>-51.3</v>
      </c>
      <c r="I329" s="120">
        <f>G329+H329</f>
        <v>472.7</v>
      </c>
      <c r="J329" s="120">
        <v>0</v>
      </c>
      <c r="K329" s="56">
        <f>I329+J329</f>
        <v>472.7</v>
      </c>
      <c r="L329" s="120">
        <v>0</v>
      </c>
      <c r="M329" s="56">
        <f>K329+L329</f>
        <v>472.7</v>
      </c>
      <c r="N329" s="120">
        <v>60.6</v>
      </c>
      <c r="O329" s="56">
        <f>M329+N329</f>
        <v>533.3</v>
      </c>
      <c r="P329" s="56">
        <v>513</v>
      </c>
      <c r="Q329" s="350">
        <f t="shared" si="126"/>
        <v>0.9619351209450592</v>
      </c>
    </row>
    <row r="330" spans="1:17" ht="22.5" customHeight="1">
      <c r="A330" s="62" t="s">
        <v>571</v>
      </c>
      <c r="B330" s="123" t="s">
        <v>28</v>
      </c>
      <c r="C330" s="55" t="s">
        <v>15</v>
      </c>
      <c r="D330" s="59" t="s">
        <v>86</v>
      </c>
      <c r="E330" s="55" t="s">
        <v>292</v>
      </c>
      <c r="F330" s="55" t="s">
        <v>130</v>
      </c>
      <c r="G330" s="56">
        <f>45.6+45.6</f>
        <v>91.2</v>
      </c>
      <c r="H330" s="56">
        <v>0</v>
      </c>
      <c r="I330" s="120">
        <f>G330+H330</f>
        <v>91.2</v>
      </c>
      <c r="J330" s="120">
        <v>0</v>
      </c>
      <c r="K330" s="56">
        <f>I330+J330</f>
        <v>91.2</v>
      </c>
      <c r="L330" s="120">
        <v>0</v>
      </c>
      <c r="M330" s="56">
        <f>K330+L330</f>
        <v>91.2</v>
      </c>
      <c r="N330" s="120">
        <v>-22.8</v>
      </c>
      <c r="O330" s="56">
        <f>M330+N330</f>
        <v>68.4</v>
      </c>
      <c r="P330" s="56">
        <v>68.4</v>
      </c>
      <c r="Q330" s="350">
        <f t="shared" si="126"/>
        <v>1</v>
      </c>
    </row>
    <row r="331" spans="1:17" ht="22.5" customHeight="1">
      <c r="A331" s="43" t="s">
        <v>418</v>
      </c>
      <c r="B331" s="123" t="s">
        <v>28</v>
      </c>
      <c r="C331" s="55" t="s">
        <v>15</v>
      </c>
      <c r="D331" s="59" t="s">
        <v>86</v>
      </c>
      <c r="E331" s="55" t="s">
        <v>292</v>
      </c>
      <c r="F331" s="55" t="s">
        <v>131</v>
      </c>
      <c r="G331" s="56">
        <f aca="true" t="shared" si="153" ref="G331:P331">G332</f>
        <v>100.1</v>
      </c>
      <c r="H331" s="56">
        <f t="shared" si="153"/>
        <v>0</v>
      </c>
      <c r="I331" s="56">
        <f t="shared" si="153"/>
        <v>100.1</v>
      </c>
      <c r="J331" s="56">
        <f t="shared" si="153"/>
        <v>0</v>
      </c>
      <c r="K331" s="56">
        <f t="shared" si="153"/>
        <v>100.1</v>
      </c>
      <c r="L331" s="56">
        <f t="shared" si="153"/>
        <v>0</v>
      </c>
      <c r="M331" s="56">
        <f t="shared" si="153"/>
        <v>100.1</v>
      </c>
      <c r="N331" s="56">
        <f t="shared" si="153"/>
        <v>-8.5</v>
      </c>
      <c r="O331" s="56">
        <f t="shared" si="153"/>
        <v>91.6</v>
      </c>
      <c r="P331" s="56">
        <f t="shared" si="153"/>
        <v>91.6</v>
      </c>
      <c r="Q331" s="350">
        <f t="shared" si="126"/>
        <v>1</v>
      </c>
    </row>
    <row r="332" spans="1:21" ht="22.5" customHeight="1">
      <c r="A332" s="113" t="s">
        <v>572</v>
      </c>
      <c r="B332" s="123" t="s">
        <v>28</v>
      </c>
      <c r="C332" s="55" t="s">
        <v>15</v>
      </c>
      <c r="D332" s="59" t="s">
        <v>86</v>
      </c>
      <c r="E332" s="55" t="s">
        <v>292</v>
      </c>
      <c r="F332" s="55" t="s">
        <v>133</v>
      </c>
      <c r="G332" s="56">
        <f aca="true" t="shared" si="154" ref="G332:M332">G334+G333</f>
        <v>100.1</v>
      </c>
      <c r="H332" s="56">
        <f t="shared" si="154"/>
        <v>0</v>
      </c>
      <c r="I332" s="56">
        <f t="shared" si="154"/>
        <v>100.1</v>
      </c>
      <c r="J332" s="56">
        <f t="shared" si="154"/>
        <v>0</v>
      </c>
      <c r="K332" s="56">
        <f t="shared" si="154"/>
        <v>100.1</v>
      </c>
      <c r="L332" s="56">
        <f t="shared" si="154"/>
        <v>0</v>
      </c>
      <c r="M332" s="56">
        <f t="shared" si="154"/>
        <v>100.1</v>
      </c>
      <c r="N332" s="56">
        <f>N334+N333</f>
        <v>-8.5</v>
      </c>
      <c r="O332" s="56">
        <f>O334+O333</f>
        <v>91.6</v>
      </c>
      <c r="P332" s="56">
        <f>P334+P333</f>
        <v>91.6</v>
      </c>
      <c r="Q332" s="350">
        <f t="shared" si="126"/>
        <v>1</v>
      </c>
      <c r="U332" s="135"/>
    </row>
    <row r="333" spans="1:17" ht="22.5" customHeight="1">
      <c r="A333" s="113" t="s">
        <v>587</v>
      </c>
      <c r="B333" s="123" t="s">
        <v>28</v>
      </c>
      <c r="C333" s="55" t="s">
        <v>15</v>
      </c>
      <c r="D333" s="59" t="s">
        <v>86</v>
      </c>
      <c r="E333" s="55" t="s">
        <v>292</v>
      </c>
      <c r="F333" s="55">
        <v>242</v>
      </c>
      <c r="G333" s="56">
        <v>0</v>
      </c>
      <c r="H333" s="56">
        <v>42.1</v>
      </c>
      <c r="I333" s="120">
        <f>G333+H333</f>
        <v>42.1</v>
      </c>
      <c r="J333" s="120">
        <v>0</v>
      </c>
      <c r="K333" s="56">
        <f>I333+J333</f>
        <v>42.1</v>
      </c>
      <c r="L333" s="120">
        <v>0</v>
      </c>
      <c r="M333" s="56">
        <f>K333+L333</f>
        <v>42.1</v>
      </c>
      <c r="N333" s="120">
        <v>-6.8</v>
      </c>
      <c r="O333" s="56">
        <f>M333+N333</f>
        <v>35.300000000000004</v>
      </c>
      <c r="P333" s="56">
        <v>35.3</v>
      </c>
      <c r="Q333" s="350">
        <f t="shared" si="126"/>
        <v>0.9999999999999998</v>
      </c>
    </row>
    <row r="334" spans="1:17" ht="22.5" customHeight="1">
      <c r="A334" s="113" t="s">
        <v>573</v>
      </c>
      <c r="B334" s="123" t="s">
        <v>28</v>
      </c>
      <c r="C334" s="55" t="s">
        <v>15</v>
      </c>
      <c r="D334" s="59" t="s">
        <v>86</v>
      </c>
      <c r="E334" s="55" t="s">
        <v>292</v>
      </c>
      <c r="F334" s="55" t="s">
        <v>135</v>
      </c>
      <c r="G334" s="56">
        <f>145.7-45.6</f>
        <v>100.1</v>
      </c>
      <c r="H334" s="56">
        <v>-42.1</v>
      </c>
      <c r="I334" s="120">
        <f>G334+H334</f>
        <v>57.99999999999999</v>
      </c>
      <c r="J334" s="120">
        <v>0</v>
      </c>
      <c r="K334" s="56">
        <f>I334+J334</f>
        <v>57.99999999999999</v>
      </c>
      <c r="L334" s="120">
        <v>0</v>
      </c>
      <c r="M334" s="56">
        <f>K334+L334</f>
        <v>57.99999999999999</v>
      </c>
      <c r="N334" s="120">
        <v>-1.7</v>
      </c>
      <c r="O334" s="56">
        <f>M334+N334</f>
        <v>56.29999999999999</v>
      </c>
      <c r="P334" s="56">
        <v>56.3</v>
      </c>
      <c r="Q334" s="350">
        <f t="shared" si="126"/>
        <v>1.0000000000000002</v>
      </c>
    </row>
    <row r="335" spans="1:17" ht="12.75" customHeight="1">
      <c r="A335" s="43" t="s">
        <v>136</v>
      </c>
      <c r="B335" s="123" t="s">
        <v>28</v>
      </c>
      <c r="C335" s="55" t="s">
        <v>15</v>
      </c>
      <c r="D335" s="59" t="s">
        <v>86</v>
      </c>
      <c r="E335" s="55" t="s">
        <v>292</v>
      </c>
      <c r="F335" s="55" t="s">
        <v>53</v>
      </c>
      <c r="G335" s="56">
        <f aca="true" t="shared" si="155" ref="G335:P335">G336</f>
        <v>4.7</v>
      </c>
      <c r="H335" s="56">
        <f t="shared" si="155"/>
        <v>0</v>
      </c>
      <c r="I335" s="56">
        <f t="shared" si="155"/>
        <v>4.7</v>
      </c>
      <c r="J335" s="56">
        <f t="shared" si="155"/>
        <v>0</v>
      </c>
      <c r="K335" s="56">
        <f t="shared" si="155"/>
        <v>4.7</v>
      </c>
      <c r="L335" s="56">
        <f t="shared" si="155"/>
        <v>0</v>
      </c>
      <c r="M335" s="56">
        <f>M336</f>
        <v>4.7</v>
      </c>
      <c r="N335" s="56">
        <f t="shared" si="155"/>
        <v>-2.7</v>
      </c>
      <c r="O335" s="56">
        <f t="shared" si="155"/>
        <v>1.9999999999999998</v>
      </c>
      <c r="P335" s="56">
        <f t="shared" si="155"/>
        <v>2</v>
      </c>
      <c r="Q335" s="350">
        <f aca="true" t="shared" si="156" ref="Q335:Q398">P335/O335*100%</f>
        <v>1.0000000000000002</v>
      </c>
    </row>
    <row r="336" spans="1:17" ht="12.75" customHeight="1">
      <c r="A336" s="113" t="s">
        <v>579</v>
      </c>
      <c r="B336" s="123" t="s">
        <v>28</v>
      </c>
      <c r="C336" s="55" t="s">
        <v>15</v>
      </c>
      <c r="D336" s="59" t="s">
        <v>86</v>
      </c>
      <c r="E336" s="55" t="s">
        <v>292</v>
      </c>
      <c r="F336" s="55" t="s">
        <v>137</v>
      </c>
      <c r="G336" s="56">
        <f aca="true" t="shared" si="157" ref="G336:L336">G337+G338</f>
        <v>4.7</v>
      </c>
      <c r="H336" s="56">
        <f t="shared" si="157"/>
        <v>0</v>
      </c>
      <c r="I336" s="56">
        <f t="shared" si="157"/>
        <v>4.7</v>
      </c>
      <c r="J336" s="56">
        <f t="shared" si="157"/>
        <v>0</v>
      </c>
      <c r="K336" s="56">
        <f t="shared" si="157"/>
        <v>4.7</v>
      </c>
      <c r="L336" s="56">
        <f t="shared" si="157"/>
        <v>0</v>
      </c>
      <c r="M336" s="56">
        <f>K336+L336</f>
        <v>4.7</v>
      </c>
      <c r="N336" s="56">
        <f>N337+N338</f>
        <v>-2.7</v>
      </c>
      <c r="O336" s="56">
        <f>O337+O338</f>
        <v>1.9999999999999998</v>
      </c>
      <c r="P336" s="56">
        <f>P337+P338</f>
        <v>2</v>
      </c>
      <c r="Q336" s="350">
        <f t="shared" si="156"/>
        <v>1.0000000000000002</v>
      </c>
    </row>
    <row r="337" spans="1:17" ht="12.75" customHeight="1">
      <c r="A337" s="43" t="s">
        <v>17</v>
      </c>
      <c r="B337" s="123" t="s">
        <v>28</v>
      </c>
      <c r="C337" s="55" t="s">
        <v>15</v>
      </c>
      <c r="D337" s="59" t="s">
        <v>86</v>
      </c>
      <c r="E337" s="55" t="s">
        <v>292</v>
      </c>
      <c r="F337" s="55" t="s">
        <v>138</v>
      </c>
      <c r="G337" s="56">
        <v>3.9</v>
      </c>
      <c r="H337" s="56">
        <v>0</v>
      </c>
      <c r="I337" s="120">
        <f>G337+H337</f>
        <v>3.9</v>
      </c>
      <c r="J337" s="120">
        <v>0</v>
      </c>
      <c r="K337" s="56">
        <f>I337+J337</f>
        <v>3.9</v>
      </c>
      <c r="L337" s="120">
        <v>0</v>
      </c>
      <c r="M337" s="56">
        <f>K337+L337</f>
        <v>3.9</v>
      </c>
      <c r="N337" s="120">
        <v>-2.7</v>
      </c>
      <c r="O337" s="56">
        <f>M337+N337</f>
        <v>1.1999999999999997</v>
      </c>
      <c r="P337" s="56">
        <v>1.2</v>
      </c>
      <c r="Q337" s="350">
        <f t="shared" si="156"/>
        <v>1.0000000000000002</v>
      </c>
    </row>
    <row r="338" spans="1:17" ht="12.75" customHeight="1">
      <c r="A338" s="113" t="s">
        <v>580</v>
      </c>
      <c r="B338" s="123" t="s">
        <v>28</v>
      </c>
      <c r="C338" s="55" t="s">
        <v>15</v>
      </c>
      <c r="D338" s="59" t="s">
        <v>86</v>
      </c>
      <c r="E338" s="55" t="s">
        <v>292</v>
      </c>
      <c r="F338" s="55" t="s">
        <v>140</v>
      </c>
      <c r="G338" s="56">
        <v>0.8</v>
      </c>
      <c r="H338" s="140">
        <v>0</v>
      </c>
      <c r="I338" s="120">
        <f>G338+H338</f>
        <v>0.8</v>
      </c>
      <c r="J338" s="120">
        <v>0</v>
      </c>
      <c r="K338" s="56">
        <f>I338+J338</f>
        <v>0.8</v>
      </c>
      <c r="L338" s="120">
        <v>0</v>
      </c>
      <c r="M338" s="56">
        <f>K338+L338</f>
        <v>0.8</v>
      </c>
      <c r="N338" s="120">
        <v>0</v>
      </c>
      <c r="O338" s="56">
        <f>M338+N338</f>
        <v>0.8</v>
      </c>
      <c r="P338" s="56">
        <v>0.8</v>
      </c>
      <c r="Q338" s="350">
        <f t="shared" si="156"/>
        <v>1</v>
      </c>
    </row>
    <row r="339" spans="1:17" ht="12.75" customHeight="1">
      <c r="A339" s="40" t="s">
        <v>55</v>
      </c>
      <c r="B339" s="124" t="s">
        <v>28</v>
      </c>
      <c r="C339" s="87" t="s">
        <v>15</v>
      </c>
      <c r="D339" s="87" t="s">
        <v>56</v>
      </c>
      <c r="E339" s="86"/>
      <c r="F339" s="86"/>
      <c r="G339" s="140">
        <f aca="true" t="shared" si="158" ref="G339:P339">G340</f>
        <v>500</v>
      </c>
      <c r="H339" s="140">
        <f t="shared" si="158"/>
        <v>61.6</v>
      </c>
      <c r="I339" s="140">
        <f t="shared" si="158"/>
        <v>561.6</v>
      </c>
      <c r="J339" s="140">
        <f t="shared" si="158"/>
        <v>0</v>
      </c>
      <c r="K339" s="140">
        <f t="shared" si="158"/>
        <v>561.6</v>
      </c>
      <c r="L339" s="140">
        <f t="shared" si="158"/>
        <v>0</v>
      </c>
      <c r="M339" s="140">
        <f t="shared" si="158"/>
        <v>561.6</v>
      </c>
      <c r="N339" s="140">
        <f t="shared" si="158"/>
        <v>-80.3</v>
      </c>
      <c r="O339" s="140">
        <f t="shared" si="158"/>
        <v>481.3</v>
      </c>
      <c r="P339" s="140">
        <f t="shared" si="158"/>
        <v>481.3</v>
      </c>
      <c r="Q339" s="350">
        <f t="shared" si="156"/>
        <v>1</v>
      </c>
    </row>
    <row r="340" spans="1:17" ht="22.5" customHeight="1">
      <c r="A340" s="43" t="s">
        <v>198</v>
      </c>
      <c r="B340" s="123" t="s">
        <v>28</v>
      </c>
      <c r="C340" s="59" t="s">
        <v>15</v>
      </c>
      <c r="D340" s="59" t="s">
        <v>56</v>
      </c>
      <c r="E340" s="55" t="s">
        <v>287</v>
      </c>
      <c r="F340" s="55" t="s">
        <v>10</v>
      </c>
      <c r="G340" s="141">
        <f aca="true" t="shared" si="159" ref="G340:M340">G341+G368+G373</f>
        <v>500</v>
      </c>
      <c r="H340" s="141">
        <f t="shared" si="159"/>
        <v>61.6</v>
      </c>
      <c r="I340" s="141">
        <f t="shared" si="159"/>
        <v>561.6</v>
      </c>
      <c r="J340" s="141">
        <f t="shared" si="159"/>
        <v>0</v>
      </c>
      <c r="K340" s="141">
        <f t="shared" si="159"/>
        <v>561.6</v>
      </c>
      <c r="L340" s="141">
        <f t="shared" si="159"/>
        <v>0</v>
      </c>
      <c r="M340" s="141">
        <f t="shared" si="159"/>
        <v>561.6</v>
      </c>
      <c r="N340" s="141">
        <f>N341+N368+N373</f>
        <v>-80.3</v>
      </c>
      <c r="O340" s="141">
        <f>O341+O368+O373</f>
        <v>481.3</v>
      </c>
      <c r="P340" s="141">
        <f>P341+P368+P373</f>
        <v>481.3</v>
      </c>
      <c r="Q340" s="350">
        <f t="shared" si="156"/>
        <v>1</v>
      </c>
    </row>
    <row r="341" spans="1:17" ht="12.75" customHeight="1">
      <c r="A341" s="43" t="s">
        <v>457</v>
      </c>
      <c r="B341" s="123" t="s">
        <v>28</v>
      </c>
      <c r="C341" s="59" t="s">
        <v>15</v>
      </c>
      <c r="D341" s="59" t="s">
        <v>56</v>
      </c>
      <c r="E341" s="55" t="s">
        <v>464</v>
      </c>
      <c r="F341" s="55"/>
      <c r="G341" s="141">
        <f aca="true" t="shared" si="160" ref="G341:M341">G342+G348+G352+G356+G360+G364</f>
        <v>460</v>
      </c>
      <c r="H341" s="141">
        <f t="shared" si="160"/>
        <v>0</v>
      </c>
      <c r="I341" s="141">
        <f t="shared" si="160"/>
        <v>460</v>
      </c>
      <c r="J341" s="141">
        <f t="shared" si="160"/>
        <v>0</v>
      </c>
      <c r="K341" s="141">
        <f t="shared" si="160"/>
        <v>460</v>
      </c>
      <c r="L341" s="141">
        <f t="shared" si="160"/>
        <v>0</v>
      </c>
      <c r="M341" s="141">
        <f t="shared" si="160"/>
        <v>460</v>
      </c>
      <c r="N341" s="141">
        <f>N342+N348+N352+N356+N360+N364</f>
        <v>-15</v>
      </c>
      <c r="O341" s="141">
        <f>O342+O348+O352+O356+O360+O364</f>
        <v>445</v>
      </c>
      <c r="P341" s="141">
        <f>P342+P348+P352+P356+P360+P364</f>
        <v>445</v>
      </c>
      <c r="Q341" s="350">
        <f t="shared" si="156"/>
        <v>1</v>
      </c>
    </row>
    <row r="342" spans="1:17" ht="22.5" customHeight="1">
      <c r="A342" s="43" t="s">
        <v>458</v>
      </c>
      <c r="B342" s="123" t="s">
        <v>28</v>
      </c>
      <c r="C342" s="59" t="s">
        <v>15</v>
      </c>
      <c r="D342" s="59" t="s">
        <v>56</v>
      </c>
      <c r="E342" s="55" t="s">
        <v>465</v>
      </c>
      <c r="F342" s="55"/>
      <c r="G342" s="141">
        <f aca="true" t="shared" si="161" ref="G342:M342">G343+G346</f>
        <v>80</v>
      </c>
      <c r="H342" s="141">
        <f t="shared" si="161"/>
        <v>0</v>
      </c>
      <c r="I342" s="141">
        <f t="shared" si="161"/>
        <v>80</v>
      </c>
      <c r="J342" s="141">
        <f t="shared" si="161"/>
        <v>0</v>
      </c>
      <c r="K342" s="141">
        <f t="shared" si="161"/>
        <v>80</v>
      </c>
      <c r="L342" s="141">
        <f t="shared" si="161"/>
        <v>0</v>
      </c>
      <c r="M342" s="141">
        <f t="shared" si="161"/>
        <v>80</v>
      </c>
      <c r="N342" s="141">
        <f>N343+N346</f>
        <v>0</v>
      </c>
      <c r="O342" s="141">
        <f>O343+O346</f>
        <v>80</v>
      </c>
      <c r="P342" s="141">
        <f>P343+P346</f>
        <v>80</v>
      </c>
      <c r="Q342" s="350">
        <f t="shared" si="156"/>
        <v>1</v>
      </c>
    </row>
    <row r="343" spans="1:17" ht="22.5" customHeight="1">
      <c r="A343" s="43" t="s">
        <v>418</v>
      </c>
      <c r="B343" s="123" t="s">
        <v>28</v>
      </c>
      <c r="C343" s="59" t="s">
        <v>15</v>
      </c>
      <c r="D343" s="59" t="s">
        <v>56</v>
      </c>
      <c r="E343" s="55" t="s">
        <v>465</v>
      </c>
      <c r="F343" s="55" t="s">
        <v>131</v>
      </c>
      <c r="G343" s="141">
        <f aca="true" t="shared" si="162" ref="G343:P344">G344</f>
        <v>80</v>
      </c>
      <c r="H343" s="141">
        <f t="shared" si="162"/>
        <v>-40</v>
      </c>
      <c r="I343" s="141">
        <f t="shared" si="162"/>
        <v>40</v>
      </c>
      <c r="J343" s="141">
        <f t="shared" si="162"/>
        <v>0</v>
      </c>
      <c r="K343" s="141">
        <f t="shared" si="162"/>
        <v>40</v>
      </c>
      <c r="L343" s="141">
        <f t="shared" si="162"/>
        <v>0</v>
      </c>
      <c r="M343" s="141">
        <f t="shared" si="162"/>
        <v>40</v>
      </c>
      <c r="N343" s="141">
        <f t="shared" si="162"/>
        <v>0</v>
      </c>
      <c r="O343" s="141">
        <f t="shared" si="162"/>
        <v>40</v>
      </c>
      <c r="P343" s="141">
        <f t="shared" si="162"/>
        <v>40</v>
      </c>
      <c r="Q343" s="350">
        <f t="shared" si="156"/>
        <v>1</v>
      </c>
    </row>
    <row r="344" spans="1:17" ht="22.5" customHeight="1">
      <c r="A344" s="113" t="s">
        <v>572</v>
      </c>
      <c r="B344" s="123" t="s">
        <v>28</v>
      </c>
      <c r="C344" s="59" t="s">
        <v>15</v>
      </c>
      <c r="D344" s="59" t="s">
        <v>56</v>
      </c>
      <c r="E344" s="55" t="s">
        <v>465</v>
      </c>
      <c r="F344" s="55" t="s">
        <v>133</v>
      </c>
      <c r="G344" s="141">
        <f t="shared" si="162"/>
        <v>80</v>
      </c>
      <c r="H344" s="141">
        <f t="shared" si="162"/>
        <v>-40</v>
      </c>
      <c r="I344" s="141">
        <f t="shared" si="162"/>
        <v>40</v>
      </c>
      <c r="J344" s="141">
        <f t="shared" si="162"/>
        <v>0</v>
      </c>
      <c r="K344" s="141">
        <f t="shared" si="162"/>
        <v>40</v>
      </c>
      <c r="L344" s="141">
        <f t="shared" si="162"/>
        <v>0</v>
      </c>
      <c r="M344" s="141">
        <f t="shared" si="162"/>
        <v>40</v>
      </c>
      <c r="N344" s="141">
        <f t="shared" si="162"/>
        <v>0</v>
      </c>
      <c r="O344" s="141">
        <f t="shared" si="162"/>
        <v>40</v>
      </c>
      <c r="P344" s="141">
        <f t="shared" si="162"/>
        <v>40</v>
      </c>
      <c r="Q344" s="350">
        <f t="shared" si="156"/>
        <v>1</v>
      </c>
    </row>
    <row r="345" spans="1:17" ht="22.5" customHeight="1">
      <c r="A345" s="113" t="s">
        <v>573</v>
      </c>
      <c r="B345" s="123" t="s">
        <v>28</v>
      </c>
      <c r="C345" s="59" t="s">
        <v>15</v>
      </c>
      <c r="D345" s="59" t="s">
        <v>56</v>
      </c>
      <c r="E345" s="55" t="s">
        <v>465</v>
      </c>
      <c r="F345" s="55" t="s">
        <v>135</v>
      </c>
      <c r="G345" s="141">
        <v>80</v>
      </c>
      <c r="H345" s="141">
        <v>-40</v>
      </c>
      <c r="I345" s="120">
        <f>G345+H345</f>
        <v>40</v>
      </c>
      <c r="J345" s="120">
        <v>0</v>
      </c>
      <c r="K345" s="56">
        <f>I345+J345</f>
        <v>40</v>
      </c>
      <c r="L345" s="120">
        <v>0</v>
      </c>
      <c r="M345" s="56">
        <f>K345+L345</f>
        <v>40</v>
      </c>
      <c r="N345" s="120">
        <v>0</v>
      </c>
      <c r="O345" s="56">
        <f>M345+N345</f>
        <v>40</v>
      </c>
      <c r="P345" s="56">
        <v>40</v>
      </c>
      <c r="Q345" s="350">
        <f t="shared" si="156"/>
        <v>1</v>
      </c>
    </row>
    <row r="346" spans="1:17" ht="12.75" customHeight="1">
      <c r="A346" s="43" t="s">
        <v>136</v>
      </c>
      <c r="B346" s="123" t="s">
        <v>28</v>
      </c>
      <c r="C346" s="59" t="s">
        <v>15</v>
      </c>
      <c r="D346" s="59" t="s">
        <v>56</v>
      </c>
      <c r="E346" s="55" t="s">
        <v>465</v>
      </c>
      <c r="F346" s="55">
        <v>800</v>
      </c>
      <c r="G346" s="141">
        <f aca="true" t="shared" si="163" ref="G346:P346">G347</f>
        <v>0</v>
      </c>
      <c r="H346" s="141">
        <f t="shared" si="163"/>
        <v>40</v>
      </c>
      <c r="I346" s="120">
        <f t="shared" si="163"/>
        <v>40</v>
      </c>
      <c r="J346" s="120">
        <f t="shared" si="163"/>
        <v>0</v>
      </c>
      <c r="K346" s="120">
        <f t="shared" si="163"/>
        <v>40</v>
      </c>
      <c r="L346" s="120">
        <f t="shared" si="163"/>
        <v>0</v>
      </c>
      <c r="M346" s="120">
        <f t="shared" si="163"/>
        <v>40</v>
      </c>
      <c r="N346" s="120">
        <f t="shared" si="163"/>
        <v>0</v>
      </c>
      <c r="O346" s="120">
        <f t="shared" si="163"/>
        <v>40</v>
      </c>
      <c r="P346" s="120">
        <f t="shared" si="163"/>
        <v>40</v>
      </c>
      <c r="Q346" s="350">
        <f t="shared" si="156"/>
        <v>1</v>
      </c>
    </row>
    <row r="347" spans="1:17" ht="33.75" customHeight="1">
      <c r="A347" s="113" t="s">
        <v>591</v>
      </c>
      <c r="B347" s="123" t="s">
        <v>28</v>
      </c>
      <c r="C347" s="59" t="s">
        <v>15</v>
      </c>
      <c r="D347" s="59" t="s">
        <v>56</v>
      </c>
      <c r="E347" s="55" t="s">
        <v>465</v>
      </c>
      <c r="F347" s="55">
        <v>810</v>
      </c>
      <c r="G347" s="141">
        <v>0</v>
      </c>
      <c r="H347" s="141">
        <v>40</v>
      </c>
      <c r="I347" s="120">
        <f>G347+H347</f>
        <v>40</v>
      </c>
      <c r="J347" s="120">
        <v>0</v>
      </c>
      <c r="K347" s="56">
        <f>I347+J347</f>
        <v>40</v>
      </c>
      <c r="L347" s="120">
        <v>0</v>
      </c>
      <c r="M347" s="56">
        <f>K347+L347</f>
        <v>40</v>
      </c>
      <c r="N347" s="120">
        <v>0</v>
      </c>
      <c r="O347" s="56">
        <f>M347+N347</f>
        <v>40</v>
      </c>
      <c r="P347" s="56">
        <v>40</v>
      </c>
      <c r="Q347" s="350">
        <f t="shared" si="156"/>
        <v>1</v>
      </c>
    </row>
    <row r="348" spans="1:17" ht="22.5" customHeight="1">
      <c r="A348" s="43" t="s">
        <v>459</v>
      </c>
      <c r="B348" s="123" t="s">
        <v>28</v>
      </c>
      <c r="C348" s="59" t="s">
        <v>15</v>
      </c>
      <c r="D348" s="59" t="s">
        <v>56</v>
      </c>
      <c r="E348" s="55" t="s">
        <v>466</v>
      </c>
      <c r="F348" s="55"/>
      <c r="G348" s="141">
        <f>G349</f>
        <v>70</v>
      </c>
      <c r="H348" s="141">
        <f aca="true" t="shared" si="164" ref="H348:P350">H349</f>
        <v>0</v>
      </c>
      <c r="I348" s="141">
        <f t="shared" si="164"/>
        <v>70</v>
      </c>
      <c r="J348" s="141">
        <f t="shared" si="164"/>
        <v>0</v>
      </c>
      <c r="K348" s="141">
        <f t="shared" si="164"/>
        <v>70</v>
      </c>
      <c r="L348" s="141">
        <f t="shared" si="164"/>
        <v>0</v>
      </c>
      <c r="M348" s="141">
        <f t="shared" si="164"/>
        <v>70</v>
      </c>
      <c r="N348" s="141">
        <f t="shared" si="164"/>
        <v>0</v>
      </c>
      <c r="O348" s="141">
        <f t="shared" si="164"/>
        <v>70</v>
      </c>
      <c r="P348" s="141">
        <f t="shared" si="164"/>
        <v>70</v>
      </c>
      <c r="Q348" s="350">
        <f t="shared" si="156"/>
        <v>1</v>
      </c>
    </row>
    <row r="349" spans="1:17" ht="22.5" customHeight="1">
      <c r="A349" s="43" t="s">
        <v>418</v>
      </c>
      <c r="B349" s="123" t="s">
        <v>28</v>
      </c>
      <c r="C349" s="59" t="s">
        <v>15</v>
      </c>
      <c r="D349" s="59" t="s">
        <v>56</v>
      </c>
      <c r="E349" s="55" t="s">
        <v>466</v>
      </c>
      <c r="F349" s="55" t="s">
        <v>131</v>
      </c>
      <c r="G349" s="141">
        <f>G350</f>
        <v>70</v>
      </c>
      <c r="H349" s="141">
        <f t="shared" si="164"/>
        <v>0</v>
      </c>
      <c r="I349" s="141">
        <f t="shared" si="164"/>
        <v>70</v>
      </c>
      <c r="J349" s="141">
        <f t="shared" si="164"/>
        <v>0</v>
      </c>
      <c r="K349" s="141">
        <f t="shared" si="164"/>
        <v>70</v>
      </c>
      <c r="L349" s="141">
        <f t="shared" si="164"/>
        <v>0</v>
      </c>
      <c r="M349" s="141">
        <f t="shared" si="164"/>
        <v>70</v>
      </c>
      <c r="N349" s="141">
        <f t="shared" si="164"/>
        <v>0</v>
      </c>
      <c r="O349" s="141">
        <f t="shared" si="164"/>
        <v>70</v>
      </c>
      <c r="P349" s="141">
        <f t="shared" si="164"/>
        <v>70</v>
      </c>
      <c r="Q349" s="350">
        <f t="shared" si="156"/>
        <v>1</v>
      </c>
    </row>
    <row r="350" spans="1:17" ht="22.5" customHeight="1">
      <c r="A350" s="113" t="s">
        <v>572</v>
      </c>
      <c r="B350" s="123" t="s">
        <v>28</v>
      </c>
      <c r="C350" s="59" t="s">
        <v>15</v>
      </c>
      <c r="D350" s="59" t="s">
        <v>56</v>
      </c>
      <c r="E350" s="55" t="s">
        <v>466</v>
      </c>
      <c r="F350" s="55" t="s">
        <v>133</v>
      </c>
      <c r="G350" s="141">
        <f>G351</f>
        <v>70</v>
      </c>
      <c r="H350" s="141">
        <f t="shared" si="164"/>
        <v>0</v>
      </c>
      <c r="I350" s="141">
        <f t="shared" si="164"/>
        <v>70</v>
      </c>
      <c r="J350" s="141">
        <f t="shared" si="164"/>
        <v>0</v>
      </c>
      <c r="K350" s="141">
        <f t="shared" si="164"/>
        <v>70</v>
      </c>
      <c r="L350" s="141">
        <f t="shared" si="164"/>
        <v>0</v>
      </c>
      <c r="M350" s="141">
        <f t="shared" si="164"/>
        <v>70</v>
      </c>
      <c r="N350" s="141">
        <f t="shared" si="164"/>
        <v>0</v>
      </c>
      <c r="O350" s="141">
        <f t="shared" si="164"/>
        <v>70</v>
      </c>
      <c r="P350" s="141">
        <f t="shared" si="164"/>
        <v>70</v>
      </c>
      <c r="Q350" s="350">
        <f t="shared" si="156"/>
        <v>1</v>
      </c>
    </row>
    <row r="351" spans="1:17" ht="22.5" customHeight="1">
      <c r="A351" s="113" t="s">
        <v>573</v>
      </c>
      <c r="B351" s="123" t="s">
        <v>28</v>
      </c>
      <c r="C351" s="59" t="s">
        <v>15</v>
      </c>
      <c r="D351" s="59" t="s">
        <v>56</v>
      </c>
      <c r="E351" s="55" t="s">
        <v>466</v>
      </c>
      <c r="F351" s="55" t="s">
        <v>135</v>
      </c>
      <c r="G351" s="141">
        <v>70</v>
      </c>
      <c r="H351" s="141">
        <v>0</v>
      </c>
      <c r="I351" s="120">
        <f>G351+H351</f>
        <v>70</v>
      </c>
      <c r="J351" s="120">
        <v>0</v>
      </c>
      <c r="K351" s="56">
        <f>I351+J351</f>
        <v>70</v>
      </c>
      <c r="L351" s="120">
        <v>0</v>
      </c>
      <c r="M351" s="56">
        <f>K351+L351</f>
        <v>70</v>
      </c>
      <c r="N351" s="120">
        <v>0</v>
      </c>
      <c r="O351" s="56">
        <f>M351+N351</f>
        <v>70</v>
      </c>
      <c r="P351" s="56">
        <v>70</v>
      </c>
      <c r="Q351" s="350">
        <f t="shared" si="156"/>
        <v>1</v>
      </c>
    </row>
    <row r="352" spans="1:17" ht="27" customHeight="1">
      <c r="A352" s="43" t="s">
        <v>460</v>
      </c>
      <c r="B352" s="123" t="s">
        <v>28</v>
      </c>
      <c r="C352" s="59" t="s">
        <v>15</v>
      </c>
      <c r="D352" s="59" t="s">
        <v>56</v>
      </c>
      <c r="E352" s="55" t="s">
        <v>467</v>
      </c>
      <c r="F352" s="55"/>
      <c r="G352" s="141">
        <f>G353</f>
        <v>40</v>
      </c>
      <c r="H352" s="141">
        <f aca="true" t="shared" si="165" ref="H352:P354">H353</f>
        <v>0</v>
      </c>
      <c r="I352" s="141">
        <f t="shared" si="165"/>
        <v>40</v>
      </c>
      <c r="J352" s="141">
        <f t="shared" si="165"/>
        <v>0</v>
      </c>
      <c r="K352" s="141">
        <f t="shared" si="165"/>
        <v>40</v>
      </c>
      <c r="L352" s="141">
        <f t="shared" si="165"/>
        <v>0</v>
      </c>
      <c r="M352" s="141">
        <f t="shared" si="165"/>
        <v>40</v>
      </c>
      <c r="N352" s="141">
        <f t="shared" si="165"/>
        <v>-15</v>
      </c>
      <c r="O352" s="141">
        <f t="shared" si="165"/>
        <v>25</v>
      </c>
      <c r="P352" s="141">
        <f t="shared" si="165"/>
        <v>25</v>
      </c>
      <c r="Q352" s="350">
        <f t="shared" si="156"/>
        <v>1</v>
      </c>
    </row>
    <row r="353" spans="1:17" ht="22.5" customHeight="1">
      <c r="A353" s="43" t="s">
        <v>418</v>
      </c>
      <c r="B353" s="123" t="s">
        <v>28</v>
      </c>
      <c r="C353" s="59" t="s">
        <v>15</v>
      </c>
      <c r="D353" s="59" t="s">
        <v>56</v>
      </c>
      <c r="E353" s="55" t="s">
        <v>467</v>
      </c>
      <c r="F353" s="55" t="s">
        <v>131</v>
      </c>
      <c r="G353" s="141">
        <f>G354</f>
        <v>40</v>
      </c>
      <c r="H353" s="141">
        <f t="shared" si="165"/>
        <v>0</v>
      </c>
      <c r="I353" s="141">
        <f t="shared" si="165"/>
        <v>40</v>
      </c>
      <c r="J353" s="141">
        <f t="shared" si="165"/>
        <v>0</v>
      </c>
      <c r="K353" s="141">
        <f t="shared" si="165"/>
        <v>40</v>
      </c>
      <c r="L353" s="141">
        <f t="shared" si="165"/>
        <v>0</v>
      </c>
      <c r="M353" s="141">
        <f t="shared" si="165"/>
        <v>40</v>
      </c>
      <c r="N353" s="141">
        <f t="shared" si="165"/>
        <v>-15</v>
      </c>
      <c r="O353" s="141">
        <f t="shared" si="165"/>
        <v>25</v>
      </c>
      <c r="P353" s="141">
        <f t="shared" si="165"/>
        <v>25</v>
      </c>
      <c r="Q353" s="350">
        <f t="shared" si="156"/>
        <v>1</v>
      </c>
    </row>
    <row r="354" spans="1:17" ht="22.5" customHeight="1">
      <c r="A354" s="113" t="s">
        <v>572</v>
      </c>
      <c r="B354" s="123" t="s">
        <v>28</v>
      </c>
      <c r="C354" s="59" t="s">
        <v>15</v>
      </c>
      <c r="D354" s="59" t="s">
        <v>56</v>
      </c>
      <c r="E354" s="55" t="s">
        <v>467</v>
      </c>
      <c r="F354" s="55" t="s">
        <v>133</v>
      </c>
      <c r="G354" s="141">
        <f>G355</f>
        <v>40</v>
      </c>
      <c r="H354" s="141">
        <f t="shared" si="165"/>
        <v>0</v>
      </c>
      <c r="I354" s="141">
        <f t="shared" si="165"/>
        <v>40</v>
      </c>
      <c r="J354" s="141">
        <f t="shared" si="165"/>
        <v>0</v>
      </c>
      <c r="K354" s="141">
        <f t="shared" si="165"/>
        <v>40</v>
      </c>
      <c r="L354" s="141">
        <f t="shared" si="165"/>
        <v>0</v>
      </c>
      <c r="M354" s="141">
        <f t="shared" si="165"/>
        <v>40</v>
      </c>
      <c r="N354" s="141">
        <f t="shared" si="165"/>
        <v>-15</v>
      </c>
      <c r="O354" s="141">
        <f t="shared" si="165"/>
        <v>25</v>
      </c>
      <c r="P354" s="141">
        <f t="shared" si="165"/>
        <v>25</v>
      </c>
      <c r="Q354" s="350">
        <f t="shared" si="156"/>
        <v>1</v>
      </c>
    </row>
    <row r="355" spans="1:17" ht="22.5" customHeight="1">
      <c r="A355" s="113" t="s">
        <v>573</v>
      </c>
      <c r="B355" s="123" t="s">
        <v>28</v>
      </c>
      <c r="C355" s="59" t="s">
        <v>15</v>
      </c>
      <c r="D355" s="59" t="s">
        <v>56</v>
      </c>
      <c r="E355" s="55" t="s">
        <v>467</v>
      </c>
      <c r="F355" s="55" t="s">
        <v>135</v>
      </c>
      <c r="G355" s="141">
        <v>40</v>
      </c>
      <c r="H355" s="141">
        <v>0</v>
      </c>
      <c r="I355" s="120">
        <f>G355+H355</f>
        <v>40</v>
      </c>
      <c r="J355" s="120">
        <v>0</v>
      </c>
      <c r="K355" s="56">
        <f>I355+J355</f>
        <v>40</v>
      </c>
      <c r="L355" s="120">
        <v>0</v>
      </c>
      <c r="M355" s="56">
        <f>K355+L355</f>
        <v>40</v>
      </c>
      <c r="N355" s="120">
        <v>-15</v>
      </c>
      <c r="O355" s="56">
        <f>M355+N355</f>
        <v>25</v>
      </c>
      <c r="P355" s="56">
        <v>25</v>
      </c>
      <c r="Q355" s="350">
        <f t="shared" si="156"/>
        <v>1</v>
      </c>
    </row>
    <row r="356" spans="1:17" ht="12.75" customHeight="1">
      <c r="A356" s="43" t="s">
        <v>461</v>
      </c>
      <c r="B356" s="123" t="s">
        <v>28</v>
      </c>
      <c r="C356" s="59" t="s">
        <v>15</v>
      </c>
      <c r="D356" s="59" t="s">
        <v>56</v>
      </c>
      <c r="E356" s="55" t="s">
        <v>468</v>
      </c>
      <c r="F356" s="55"/>
      <c r="G356" s="141">
        <f>G357</f>
        <v>40</v>
      </c>
      <c r="H356" s="141">
        <f aca="true" t="shared" si="166" ref="H356:P358">H357</f>
        <v>0</v>
      </c>
      <c r="I356" s="141">
        <f t="shared" si="166"/>
        <v>40</v>
      </c>
      <c r="J356" s="141">
        <f t="shared" si="166"/>
        <v>0</v>
      </c>
      <c r="K356" s="141">
        <f t="shared" si="166"/>
        <v>40</v>
      </c>
      <c r="L356" s="141">
        <f t="shared" si="166"/>
        <v>0</v>
      </c>
      <c r="M356" s="141">
        <f t="shared" si="166"/>
        <v>40</v>
      </c>
      <c r="N356" s="141">
        <f t="shared" si="166"/>
        <v>0</v>
      </c>
      <c r="O356" s="141">
        <f t="shared" si="166"/>
        <v>40</v>
      </c>
      <c r="P356" s="141">
        <f t="shared" si="166"/>
        <v>40</v>
      </c>
      <c r="Q356" s="350">
        <f t="shared" si="156"/>
        <v>1</v>
      </c>
    </row>
    <row r="357" spans="1:17" ht="22.5" customHeight="1">
      <c r="A357" s="43" t="s">
        <v>418</v>
      </c>
      <c r="B357" s="123" t="s">
        <v>28</v>
      </c>
      <c r="C357" s="59" t="s">
        <v>15</v>
      </c>
      <c r="D357" s="59" t="s">
        <v>56</v>
      </c>
      <c r="E357" s="55" t="s">
        <v>468</v>
      </c>
      <c r="F357" s="55" t="s">
        <v>131</v>
      </c>
      <c r="G357" s="141">
        <f>G358</f>
        <v>40</v>
      </c>
      <c r="H357" s="141">
        <f t="shared" si="166"/>
        <v>0</v>
      </c>
      <c r="I357" s="141">
        <f t="shared" si="166"/>
        <v>40</v>
      </c>
      <c r="J357" s="141">
        <f t="shared" si="166"/>
        <v>0</v>
      </c>
      <c r="K357" s="141">
        <f t="shared" si="166"/>
        <v>40</v>
      </c>
      <c r="L357" s="141">
        <f t="shared" si="166"/>
        <v>0</v>
      </c>
      <c r="M357" s="141">
        <f t="shared" si="166"/>
        <v>40</v>
      </c>
      <c r="N357" s="141">
        <f t="shared" si="166"/>
        <v>0</v>
      </c>
      <c r="O357" s="141">
        <f t="shared" si="166"/>
        <v>40</v>
      </c>
      <c r="P357" s="141">
        <f t="shared" si="166"/>
        <v>40</v>
      </c>
      <c r="Q357" s="350">
        <f t="shared" si="156"/>
        <v>1</v>
      </c>
    </row>
    <row r="358" spans="1:17" ht="22.5" customHeight="1">
      <c r="A358" s="113" t="s">
        <v>572</v>
      </c>
      <c r="B358" s="123" t="s">
        <v>28</v>
      </c>
      <c r="C358" s="59" t="s">
        <v>15</v>
      </c>
      <c r="D358" s="59" t="s">
        <v>56</v>
      </c>
      <c r="E358" s="55" t="s">
        <v>468</v>
      </c>
      <c r="F358" s="55" t="s">
        <v>133</v>
      </c>
      <c r="G358" s="141">
        <f>G359</f>
        <v>40</v>
      </c>
      <c r="H358" s="141">
        <f t="shared" si="166"/>
        <v>0</v>
      </c>
      <c r="I358" s="141">
        <f t="shared" si="166"/>
        <v>40</v>
      </c>
      <c r="J358" s="141">
        <f t="shared" si="166"/>
        <v>0</v>
      </c>
      <c r="K358" s="141">
        <f t="shared" si="166"/>
        <v>40</v>
      </c>
      <c r="L358" s="141">
        <f t="shared" si="166"/>
        <v>0</v>
      </c>
      <c r="M358" s="141">
        <f t="shared" si="166"/>
        <v>40</v>
      </c>
      <c r="N358" s="141">
        <f t="shared" si="166"/>
        <v>0</v>
      </c>
      <c r="O358" s="141">
        <f t="shared" si="166"/>
        <v>40</v>
      </c>
      <c r="P358" s="141">
        <f t="shared" si="166"/>
        <v>40</v>
      </c>
      <c r="Q358" s="350">
        <f t="shared" si="156"/>
        <v>1</v>
      </c>
    </row>
    <row r="359" spans="1:17" ht="22.5" customHeight="1">
      <c r="A359" s="113" t="s">
        <v>573</v>
      </c>
      <c r="B359" s="123" t="s">
        <v>28</v>
      </c>
      <c r="C359" s="59" t="s">
        <v>15</v>
      </c>
      <c r="D359" s="59" t="s">
        <v>56</v>
      </c>
      <c r="E359" s="55" t="s">
        <v>468</v>
      </c>
      <c r="F359" s="55" t="s">
        <v>135</v>
      </c>
      <c r="G359" s="141">
        <v>40</v>
      </c>
      <c r="H359" s="141">
        <v>0</v>
      </c>
      <c r="I359" s="120">
        <f>G359+H359</f>
        <v>40</v>
      </c>
      <c r="J359" s="120">
        <v>0</v>
      </c>
      <c r="K359" s="56">
        <f>I359+J359</f>
        <v>40</v>
      </c>
      <c r="L359" s="120">
        <v>0</v>
      </c>
      <c r="M359" s="56">
        <f>K359+L359</f>
        <v>40</v>
      </c>
      <c r="N359" s="120">
        <v>0</v>
      </c>
      <c r="O359" s="56">
        <f>M359+N359</f>
        <v>40</v>
      </c>
      <c r="P359" s="56">
        <v>40</v>
      </c>
      <c r="Q359" s="350">
        <f t="shared" si="156"/>
        <v>1</v>
      </c>
    </row>
    <row r="360" spans="1:17" ht="22.5" customHeight="1">
      <c r="A360" s="43" t="s">
        <v>462</v>
      </c>
      <c r="B360" s="123" t="s">
        <v>28</v>
      </c>
      <c r="C360" s="59" t="s">
        <v>15</v>
      </c>
      <c r="D360" s="59" t="s">
        <v>56</v>
      </c>
      <c r="E360" s="55" t="s">
        <v>469</v>
      </c>
      <c r="F360" s="55"/>
      <c r="G360" s="141">
        <f>G361</f>
        <v>200</v>
      </c>
      <c r="H360" s="141">
        <f aca="true" t="shared" si="167" ref="H360:P362">H361</f>
        <v>0</v>
      </c>
      <c r="I360" s="141">
        <f t="shared" si="167"/>
        <v>200</v>
      </c>
      <c r="J360" s="141">
        <f t="shared" si="167"/>
        <v>0</v>
      </c>
      <c r="K360" s="141">
        <f t="shared" si="167"/>
        <v>200</v>
      </c>
      <c r="L360" s="141">
        <f t="shared" si="167"/>
        <v>0</v>
      </c>
      <c r="M360" s="141">
        <f t="shared" si="167"/>
        <v>200</v>
      </c>
      <c r="N360" s="141">
        <f t="shared" si="167"/>
        <v>0</v>
      </c>
      <c r="O360" s="141">
        <f t="shared" si="167"/>
        <v>200</v>
      </c>
      <c r="P360" s="141">
        <f t="shared" si="167"/>
        <v>200</v>
      </c>
      <c r="Q360" s="350">
        <f t="shared" si="156"/>
        <v>1</v>
      </c>
    </row>
    <row r="361" spans="1:17" ht="22.5" customHeight="1">
      <c r="A361" s="43" t="s">
        <v>418</v>
      </c>
      <c r="B361" s="123" t="s">
        <v>28</v>
      </c>
      <c r="C361" s="59" t="s">
        <v>15</v>
      </c>
      <c r="D361" s="59" t="s">
        <v>56</v>
      </c>
      <c r="E361" s="55" t="s">
        <v>469</v>
      </c>
      <c r="F361" s="55" t="s">
        <v>131</v>
      </c>
      <c r="G361" s="141">
        <f>G362</f>
        <v>200</v>
      </c>
      <c r="H361" s="141">
        <f t="shared" si="167"/>
        <v>0</v>
      </c>
      <c r="I361" s="141">
        <f t="shared" si="167"/>
        <v>200</v>
      </c>
      <c r="J361" s="141">
        <f t="shared" si="167"/>
        <v>0</v>
      </c>
      <c r="K361" s="141">
        <f t="shared" si="167"/>
        <v>200</v>
      </c>
      <c r="L361" s="141">
        <f t="shared" si="167"/>
        <v>0</v>
      </c>
      <c r="M361" s="141">
        <f t="shared" si="167"/>
        <v>200</v>
      </c>
      <c r="N361" s="141">
        <f t="shared" si="167"/>
        <v>0</v>
      </c>
      <c r="O361" s="141">
        <f t="shared" si="167"/>
        <v>200</v>
      </c>
      <c r="P361" s="141">
        <f t="shared" si="167"/>
        <v>200</v>
      </c>
      <c r="Q361" s="350">
        <f t="shared" si="156"/>
        <v>1</v>
      </c>
    </row>
    <row r="362" spans="1:17" ht="22.5" customHeight="1">
      <c r="A362" s="113" t="s">
        <v>572</v>
      </c>
      <c r="B362" s="123" t="s">
        <v>28</v>
      </c>
      <c r="C362" s="59" t="s">
        <v>15</v>
      </c>
      <c r="D362" s="59" t="s">
        <v>56</v>
      </c>
      <c r="E362" s="55" t="s">
        <v>469</v>
      </c>
      <c r="F362" s="55" t="s">
        <v>133</v>
      </c>
      <c r="G362" s="141">
        <f>G363</f>
        <v>200</v>
      </c>
      <c r="H362" s="141">
        <f t="shared" si="167"/>
        <v>0</v>
      </c>
      <c r="I362" s="141">
        <f t="shared" si="167"/>
        <v>200</v>
      </c>
      <c r="J362" s="141">
        <f t="shared" si="167"/>
        <v>0</v>
      </c>
      <c r="K362" s="141">
        <f t="shared" si="167"/>
        <v>200</v>
      </c>
      <c r="L362" s="141">
        <f t="shared" si="167"/>
        <v>0</v>
      </c>
      <c r="M362" s="141">
        <f t="shared" si="167"/>
        <v>200</v>
      </c>
      <c r="N362" s="141">
        <f t="shared" si="167"/>
        <v>0</v>
      </c>
      <c r="O362" s="141">
        <f t="shared" si="167"/>
        <v>200</v>
      </c>
      <c r="P362" s="141">
        <f t="shared" si="167"/>
        <v>200</v>
      </c>
      <c r="Q362" s="350">
        <f t="shared" si="156"/>
        <v>1</v>
      </c>
    </row>
    <row r="363" spans="1:17" ht="22.5" customHeight="1">
      <c r="A363" s="113" t="s">
        <v>573</v>
      </c>
      <c r="B363" s="123" t="s">
        <v>28</v>
      </c>
      <c r="C363" s="59" t="s">
        <v>15</v>
      </c>
      <c r="D363" s="59" t="s">
        <v>56</v>
      </c>
      <c r="E363" s="55" t="s">
        <v>469</v>
      </c>
      <c r="F363" s="55" t="s">
        <v>135</v>
      </c>
      <c r="G363" s="141">
        <v>200</v>
      </c>
      <c r="H363" s="141">
        <v>0</v>
      </c>
      <c r="I363" s="120">
        <f>G363+H363</f>
        <v>200</v>
      </c>
      <c r="J363" s="120">
        <v>0</v>
      </c>
      <c r="K363" s="56">
        <f>I363+J363</f>
        <v>200</v>
      </c>
      <c r="L363" s="120">
        <v>0</v>
      </c>
      <c r="M363" s="56">
        <f>K363+L363</f>
        <v>200</v>
      </c>
      <c r="N363" s="120">
        <v>0</v>
      </c>
      <c r="O363" s="56">
        <f>M363+N363</f>
        <v>200</v>
      </c>
      <c r="P363" s="56">
        <v>200</v>
      </c>
      <c r="Q363" s="350">
        <f t="shared" si="156"/>
        <v>1</v>
      </c>
    </row>
    <row r="364" spans="1:17" ht="12.75" customHeight="1">
      <c r="A364" s="43" t="s">
        <v>463</v>
      </c>
      <c r="B364" s="123" t="s">
        <v>28</v>
      </c>
      <c r="C364" s="59" t="s">
        <v>15</v>
      </c>
      <c r="D364" s="59" t="s">
        <v>56</v>
      </c>
      <c r="E364" s="55" t="s">
        <v>470</v>
      </c>
      <c r="F364" s="55"/>
      <c r="G364" s="141">
        <f>G365</f>
        <v>30</v>
      </c>
      <c r="H364" s="141">
        <f aca="true" t="shared" si="168" ref="H364:P366">H365</f>
        <v>0</v>
      </c>
      <c r="I364" s="141">
        <f t="shared" si="168"/>
        <v>30</v>
      </c>
      <c r="J364" s="141">
        <f t="shared" si="168"/>
        <v>0</v>
      </c>
      <c r="K364" s="141">
        <f t="shared" si="168"/>
        <v>30</v>
      </c>
      <c r="L364" s="141">
        <f t="shared" si="168"/>
        <v>0</v>
      </c>
      <c r="M364" s="141">
        <f t="shared" si="168"/>
        <v>30</v>
      </c>
      <c r="N364" s="141">
        <f t="shared" si="168"/>
        <v>0</v>
      </c>
      <c r="O364" s="141">
        <f t="shared" si="168"/>
        <v>30</v>
      </c>
      <c r="P364" s="141">
        <f t="shared" si="168"/>
        <v>30</v>
      </c>
      <c r="Q364" s="350">
        <f t="shared" si="156"/>
        <v>1</v>
      </c>
    </row>
    <row r="365" spans="1:17" ht="22.5" customHeight="1">
      <c r="A365" s="43" t="s">
        <v>418</v>
      </c>
      <c r="B365" s="123" t="s">
        <v>28</v>
      </c>
      <c r="C365" s="59" t="s">
        <v>15</v>
      </c>
      <c r="D365" s="59" t="s">
        <v>56</v>
      </c>
      <c r="E365" s="55" t="s">
        <v>470</v>
      </c>
      <c r="F365" s="55" t="s">
        <v>131</v>
      </c>
      <c r="G365" s="141">
        <f>G366</f>
        <v>30</v>
      </c>
      <c r="H365" s="141">
        <f t="shared" si="168"/>
        <v>0</v>
      </c>
      <c r="I365" s="141">
        <f t="shared" si="168"/>
        <v>30</v>
      </c>
      <c r="J365" s="141">
        <f t="shared" si="168"/>
        <v>0</v>
      </c>
      <c r="K365" s="141">
        <f t="shared" si="168"/>
        <v>30</v>
      </c>
      <c r="L365" s="141">
        <f t="shared" si="168"/>
        <v>0</v>
      </c>
      <c r="M365" s="141">
        <f t="shared" si="168"/>
        <v>30</v>
      </c>
      <c r="N365" s="141">
        <f t="shared" si="168"/>
        <v>0</v>
      </c>
      <c r="O365" s="141">
        <f t="shared" si="168"/>
        <v>30</v>
      </c>
      <c r="P365" s="141">
        <f t="shared" si="168"/>
        <v>30</v>
      </c>
      <c r="Q365" s="350">
        <f t="shared" si="156"/>
        <v>1</v>
      </c>
    </row>
    <row r="366" spans="1:17" ht="22.5" customHeight="1">
      <c r="A366" s="113" t="s">
        <v>572</v>
      </c>
      <c r="B366" s="123" t="s">
        <v>28</v>
      </c>
      <c r="C366" s="59" t="s">
        <v>15</v>
      </c>
      <c r="D366" s="59" t="s">
        <v>56</v>
      </c>
      <c r="E366" s="55" t="s">
        <v>470</v>
      </c>
      <c r="F366" s="55" t="s">
        <v>133</v>
      </c>
      <c r="G366" s="141">
        <f>G367</f>
        <v>30</v>
      </c>
      <c r="H366" s="141">
        <f t="shared" si="168"/>
        <v>0</v>
      </c>
      <c r="I366" s="141">
        <f t="shared" si="168"/>
        <v>30</v>
      </c>
      <c r="J366" s="141">
        <f t="shared" si="168"/>
        <v>0</v>
      </c>
      <c r="K366" s="141">
        <f t="shared" si="168"/>
        <v>30</v>
      </c>
      <c r="L366" s="141">
        <f t="shared" si="168"/>
        <v>0</v>
      </c>
      <c r="M366" s="141">
        <f t="shared" si="168"/>
        <v>30</v>
      </c>
      <c r="N366" s="141">
        <f t="shared" si="168"/>
        <v>0</v>
      </c>
      <c r="O366" s="141">
        <f t="shared" si="168"/>
        <v>30</v>
      </c>
      <c r="P366" s="141">
        <f t="shared" si="168"/>
        <v>30</v>
      </c>
      <c r="Q366" s="350">
        <f t="shared" si="156"/>
        <v>1</v>
      </c>
    </row>
    <row r="367" spans="1:17" ht="22.5" customHeight="1">
      <c r="A367" s="113" t="s">
        <v>573</v>
      </c>
      <c r="B367" s="123" t="s">
        <v>28</v>
      </c>
      <c r="C367" s="59" t="s">
        <v>15</v>
      </c>
      <c r="D367" s="59" t="s">
        <v>56</v>
      </c>
      <c r="E367" s="55" t="s">
        <v>470</v>
      </c>
      <c r="F367" s="55" t="s">
        <v>135</v>
      </c>
      <c r="G367" s="141">
        <v>30</v>
      </c>
      <c r="H367" s="141">
        <v>0</v>
      </c>
      <c r="I367" s="120">
        <f>G367+H367</f>
        <v>30</v>
      </c>
      <c r="J367" s="120">
        <v>0</v>
      </c>
      <c r="K367" s="56">
        <f>I367+J367</f>
        <v>30</v>
      </c>
      <c r="L367" s="120">
        <v>0</v>
      </c>
      <c r="M367" s="56">
        <f>K367+L367</f>
        <v>30</v>
      </c>
      <c r="N367" s="120">
        <v>0</v>
      </c>
      <c r="O367" s="56">
        <f>M367+N367</f>
        <v>30</v>
      </c>
      <c r="P367" s="56">
        <v>30</v>
      </c>
      <c r="Q367" s="350">
        <f t="shared" si="156"/>
        <v>1</v>
      </c>
    </row>
    <row r="368" spans="1:17" ht="12.75" customHeight="1">
      <c r="A368" s="43" t="s">
        <v>471</v>
      </c>
      <c r="B368" s="123" t="s">
        <v>28</v>
      </c>
      <c r="C368" s="59" t="s">
        <v>15</v>
      </c>
      <c r="D368" s="59" t="s">
        <v>56</v>
      </c>
      <c r="E368" s="55" t="s">
        <v>472</v>
      </c>
      <c r="F368" s="55"/>
      <c r="G368" s="141">
        <f>G369</f>
        <v>40</v>
      </c>
      <c r="H368" s="141">
        <f aca="true" t="shared" si="169" ref="H368:P371">H369</f>
        <v>0</v>
      </c>
      <c r="I368" s="141">
        <f t="shared" si="169"/>
        <v>40</v>
      </c>
      <c r="J368" s="141">
        <f t="shared" si="169"/>
        <v>0</v>
      </c>
      <c r="K368" s="141">
        <f t="shared" si="169"/>
        <v>40</v>
      </c>
      <c r="L368" s="141">
        <f t="shared" si="169"/>
        <v>0</v>
      </c>
      <c r="M368" s="141">
        <f t="shared" si="169"/>
        <v>40</v>
      </c>
      <c r="N368" s="141">
        <f t="shared" si="169"/>
        <v>-40</v>
      </c>
      <c r="O368" s="141">
        <f t="shared" si="169"/>
        <v>0</v>
      </c>
      <c r="P368" s="141">
        <f t="shared" si="169"/>
        <v>0</v>
      </c>
      <c r="Q368" s="350" t="e">
        <f t="shared" si="156"/>
        <v>#DIV/0!</v>
      </c>
    </row>
    <row r="369" spans="1:17" ht="22.5" customHeight="1">
      <c r="A369" s="43" t="s">
        <v>473</v>
      </c>
      <c r="B369" s="123" t="s">
        <v>28</v>
      </c>
      <c r="C369" s="59" t="s">
        <v>15</v>
      </c>
      <c r="D369" s="59" t="s">
        <v>56</v>
      </c>
      <c r="E369" s="55" t="s">
        <v>474</v>
      </c>
      <c r="F369" s="55"/>
      <c r="G369" s="141">
        <f>G370</f>
        <v>40</v>
      </c>
      <c r="H369" s="141">
        <f t="shared" si="169"/>
        <v>0</v>
      </c>
      <c r="I369" s="141">
        <f t="shared" si="169"/>
        <v>40</v>
      </c>
      <c r="J369" s="141">
        <f t="shared" si="169"/>
        <v>0</v>
      </c>
      <c r="K369" s="141">
        <f t="shared" si="169"/>
        <v>40</v>
      </c>
      <c r="L369" s="141">
        <f t="shared" si="169"/>
        <v>0</v>
      </c>
      <c r="M369" s="141">
        <f t="shared" si="169"/>
        <v>40</v>
      </c>
      <c r="N369" s="141">
        <f t="shared" si="169"/>
        <v>-40</v>
      </c>
      <c r="O369" s="141">
        <f t="shared" si="169"/>
        <v>0</v>
      </c>
      <c r="P369" s="141">
        <f t="shared" si="169"/>
        <v>0</v>
      </c>
      <c r="Q369" s="350" t="e">
        <f t="shared" si="156"/>
        <v>#DIV/0!</v>
      </c>
    </row>
    <row r="370" spans="1:17" ht="22.5" customHeight="1">
      <c r="A370" s="43" t="s">
        <v>418</v>
      </c>
      <c r="B370" s="123" t="s">
        <v>28</v>
      </c>
      <c r="C370" s="59" t="s">
        <v>15</v>
      </c>
      <c r="D370" s="59" t="s">
        <v>56</v>
      </c>
      <c r="E370" s="55" t="s">
        <v>474</v>
      </c>
      <c r="F370" s="55" t="s">
        <v>131</v>
      </c>
      <c r="G370" s="141">
        <f>G371</f>
        <v>40</v>
      </c>
      <c r="H370" s="141">
        <f t="shared" si="169"/>
        <v>0</v>
      </c>
      <c r="I370" s="141">
        <f t="shared" si="169"/>
        <v>40</v>
      </c>
      <c r="J370" s="141">
        <f t="shared" si="169"/>
        <v>0</v>
      </c>
      <c r="K370" s="141">
        <f t="shared" si="169"/>
        <v>40</v>
      </c>
      <c r="L370" s="141">
        <f t="shared" si="169"/>
        <v>0</v>
      </c>
      <c r="M370" s="141">
        <f t="shared" si="169"/>
        <v>40</v>
      </c>
      <c r="N370" s="141">
        <f t="shared" si="169"/>
        <v>-40</v>
      </c>
      <c r="O370" s="141">
        <f t="shared" si="169"/>
        <v>0</v>
      </c>
      <c r="P370" s="141">
        <f t="shared" si="169"/>
        <v>0</v>
      </c>
      <c r="Q370" s="350" t="e">
        <f t="shared" si="156"/>
        <v>#DIV/0!</v>
      </c>
    </row>
    <row r="371" spans="1:17" ht="22.5" customHeight="1">
      <c r="A371" s="113" t="s">
        <v>572</v>
      </c>
      <c r="B371" s="123" t="s">
        <v>28</v>
      </c>
      <c r="C371" s="59" t="s">
        <v>15</v>
      </c>
      <c r="D371" s="59" t="s">
        <v>56</v>
      </c>
      <c r="E371" s="55" t="s">
        <v>474</v>
      </c>
      <c r="F371" s="55" t="s">
        <v>133</v>
      </c>
      <c r="G371" s="141">
        <f>G372</f>
        <v>40</v>
      </c>
      <c r="H371" s="141">
        <f t="shared" si="169"/>
        <v>0</v>
      </c>
      <c r="I371" s="141">
        <f t="shared" si="169"/>
        <v>40</v>
      </c>
      <c r="J371" s="141">
        <f t="shared" si="169"/>
        <v>0</v>
      </c>
      <c r="K371" s="141">
        <f t="shared" si="169"/>
        <v>40</v>
      </c>
      <c r="L371" s="141">
        <f t="shared" si="169"/>
        <v>0</v>
      </c>
      <c r="M371" s="141">
        <f t="shared" si="169"/>
        <v>40</v>
      </c>
      <c r="N371" s="141">
        <f t="shared" si="169"/>
        <v>-40</v>
      </c>
      <c r="O371" s="141">
        <f t="shared" si="169"/>
        <v>0</v>
      </c>
      <c r="P371" s="141">
        <f t="shared" si="169"/>
        <v>0</v>
      </c>
      <c r="Q371" s="350" t="e">
        <f t="shared" si="156"/>
        <v>#DIV/0!</v>
      </c>
    </row>
    <row r="372" spans="1:17" ht="22.5" customHeight="1">
      <c r="A372" s="113" t="s">
        <v>573</v>
      </c>
      <c r="B372" s="123" t="s">
        <v>28</v>
      </c>
      <c r="C372" s="59" t="s">
        <v>15</v>
      </c>
      <c r="D372" s="59" t="s">
        <v>56</v>
      </c>
      <c r="E372" s="55" t="s">
        <v>474</v>
      </c>
      <c r="F372" s="55" t="s">
        <v>135</v>
      </c>
      <c r="G372" s="141">
        <v>40</v>
      </c>
      <c r="H372" s="119">
        <v>0</v>
      </c>
      <c r="I372" s="120">
        <f>G372+H372</f>
        <v>40</v>
      </c>
      <c r="J372" s="120">
        <v>0</v>
      </c>
      <c r="K372" s="56">
        <f>I372+J372</f>
        <v>40</v>
      </c>
      <c r="L372" s="120">
        <v>0</v>
      </c>
      <c r="M372" s="56">
        <f>K372+L372</f>
        <v>40</v>
      </c>
      <c r="N372" s="120">
        <v>-40</v>
      </c>
      <c r="O372" s="56">
        <f>M372+N372</f>
        <v>0</v>
      </c>
      <c r="P372" s="56">
        <v>0</v>
      </c>
      <c r="Q372" s="350" t="e">
        <f t="shared" si="156"/>
        <v>#DIV/0!</v>
      </c>
    </row>
    <row r="373" spans="1:17" ht="12.75" customHeight="1">
      <c r="A373" s="43" t="s">
        <v>598</v>
      </c>
      <c r="B373" s="123" t="s">
        <v>28</v>
      </c>
      <c r="C373" s="59" t="s">
        <v>15</v>
      </c>
      <c r="D373" s="59" t="s">
        <v>56</v>
      </c>
      <c r="E373" s="55" t="s">
        <v>597</v>
      </c>
      <c r="F373" s="55"/>
      <c r="G373" s="141">
        <f aca="true" t="shared" si="170" ref="G373:P374">G374</f>
        <v>0</v>
      </c>
      <c r="H373" s="141">
        <f t="shared" si="170"/>
        <v>61.6</v>
      </c>
      <c r="I373" s="141">
        <f t="shared" si="170"/>
        <v>61.6</v>
      </c>
      <c r="J373" s="141">
        <f t="shared" si="170"/>
        <v>0</v>
      </c>
      <c r="K373" s="141">
        <f t="shared" si="170"/>
        <v>61.6</v>
      </c>
      <c r="L373" s="141">
        <f t="shared" si="170"/>
        <v>0</v>
      </c>
      <c r="M373" s="141">
        <f t="shared" si="170"/>
        <v>61.6</v>
      </c>
      <c r="N373" s="141">
        <f t="shared" si="170"/>
        <v>-25.3</v>
      </c>
      <c r="O373" s="141">
        <f t="shared" si="170"/>
        <v>36.3</v>
      </c>
      <c r="P373" s="141">
        <f t="shared" si="170"/>
        <v>36.3</v>
      </c>
      <c r="Q373" s="350">
        <f t="shared" si="156"/>
        <v>1</v>
      </c>
    </row>
    <row r="374" spans="1:17" ht="12.75" customHeight="1">
      <c r="A374" s="43" t="s">
        <v>136</v>
      </c>
      <c r="B374" s="123" t="s">
        <v>28</v>
      </c>
      <c r="C374" s="59" t="s">
        <v>15</v>
      </c>
      <c r="D374" s="59" t="s">
        <v>56</v>
      </c>
      <c r="E374" s="55" t="s">
        <v>597</v>
      </c>
      <c r="F374" s="55">
        <v>800</v>
      </c>
      <c r="G374" s="141">
        <f t="shared" si="170"/>
        <v>0</v>
      </c>
      <c r="H374" s="141">
        <f t="shared" si="170"/>
        <v>61.6</v>
      </c>
      <c r="I374" s="120">
        <f t="shared" si="170"/>
        <v>61.6</v>
      </c>
      <c r="J374" s="120">
        <f t="shared" si="170"/>
        <v>0</v>
      </c>
      <c r="K374" s="120">
        <f t="shared" si="170"/>
        <v>61.6</v>
      </c>
      <c r="L374" s="120">
        <f t="shared" si="170"/>
        <v>0</v>
      </c>
      <c r="M374" s="120">
        <f t="shared" si="170"/>
        <v>61.6</v>
      </c>
      <c r="N374" s="120">
        <f t="shared" si="170"/>
        <v>-25.3</v>
      </c>
      <c r="O374" s="120">
        <f t="shared" si="170"/>
        <v>36.3</v>
      </c>
      <c r="P374" s="120">
        <f t="shared" si="170"/>
        <v>36.3</v>
      </c>
      <c r="Q374" s="350">
        <f t="shared" si="156"/>
        <v>1</v>
      </c>
    </row>
    <row r="375" spans="1:17" ht="33.75" customHeight="1">
      <c r="A375" s="113" t="s">
        <v>591</v>
      </c>
      <c r="B375" s="123" t="s">
        <v>28</v>
      </c>
      <c r="C375" s="59" t="s">
        <v>15</v>
      </c>
      <c r="D375" s="59" t="s">
        <v>56</v>
      </c>
      <c r="E375" s="55" t="s">
        <v>597</v>
      </c>
      <c r="F375" s="55">
        <v>810</v>
      </c>
      <c r="G375" s="141">
        <v>0</v>
      </c>
      <c r="H375" s="141">
        <v>61.6</v>
      </c>
      <c r="I375" s="120">
        <f>G375+H375</f>
        <v>61.6</v>
      </c>
      <c r="J375" s="120">
        <v>0</v>
      </c>
      <c r="K375" s="56">
        <f>I375+J375</f>
        <v>61.6</v>
      </c>
      <c r="L375" s="120">
        <v>0</v>
      </c>
      <c r="M375" s="56">
        <f>K375+L375</f>
        <v>61.6</v>
      </c>
      <c r="N375" s="120">
        <v>-25.3</v>
      </c>
      <c r="O375" s="56">
        <f>M375+N375</f>
        <v>36.3</v>
      </c>
      <c r="P375" s="56">
        <v>36.3</v>
      </c>
      <c r="Q375" s="350">
        <f t="shared" si="156"/>
        <v>1</v>
      </c>
    </row>
    <row r="376" spans="1:19" ht="32.25" customHeight="1">
      <c r="A376" s="71" t="s">
        <v>66</v>
      </c>
      <c r="B376" s="124" t="s">
        <v>168</v>
      </c>
      <c r="C376" s="86" t="s">
        <v>8</v>
      </c>
      <c r="D376" s="87" t="s">
        <v>8</v>
      </c>
      <c r="E376" s="86" t="s">
        <v>9</v>
      </c>
      <c r="F376" s="86" t="s">
        <v>10</v>
      </c>
      <c r="G376" s="119">
        <f aca="true" t="shared" si="171" ref="G376:M376">SUM(G377+G411+G399+G405)</f>
        <v>20331.5</v>
      </c>
      <c r="H376" s="119">
        <f t="shared" si="171"/>
        <v>18.6</v>
      </c>
      <c r="I376" s="119">
        <f t="shared" si="171"/>
        <v>20350.100000000002</v>
      </c>
      <c r="J376" s="119">
        <f t="shared" si="171"/>
        <v>0</v>
      </c>
      <c r="K376" s="119">
        <f t="shared" si="171"/>
        <v>20350.100000000002</v>
      </c>
      <c r="L376" s="119">
        <f t="shared" si="171"/>
        <v>0</v>
      </c>
      <c r="M376" s="119">
        <f t="shared" si="171"/>
        <v>20350.100000000002</v>
      </c>
      <c r="N376" s="119">
        <f>SUM(N377+N411+N399+N405)</f>
        <v>-564.1</v>
      </c>
      <c r="O376" s="119">
        <f>SUM(O377+O411+O399+O405)</f>
        <v>19786.000000000004</v>
      </c>
      <c r="P376" s="119">
        <f>SUM(P377+P411+P399+P405)</f>
        <v>19688.800000000003</v>
      </c>
      <c r="Q376" s="350">
        <f t="shared" si="156"/>
        <v>0.9950874355604973</v>
      </c>
      <c r="R376" s="41">
        <v>19688.8</v>
      </c>
      <c r="S376" s="45">
        <f>R376-P376</f>
        <v>0</v>
      </c>
    </row>
    <row r="377" spans="1:17" ht="12.75" customHeight="1">
      <c r="A377" s="40" t="s">
        <v>11</v>
      </c>
      <c r="B377" s="124" t="s">
        <v>168</v>
      </c>
      <c r="C377" s="86" t="s">
        <v>12</v>
      </c>
      <c r="D377" s="87" t="s">
        <v>8</v>
      </c>
      <c r="E377" s="86" t="s">
        <v>9</v>
      </c>
      <c r="F377" s="86" t="s">
        <v>10</v>
      </c>
      <c r="G377" s="119">
        <f aca="true" t="shared" si="172" ref="G377:M377">G378+G395</f>
        <v>4868.5</v>
      </c>
      <c r="H377" s="119">
        <f t="shared" si="172"/>
        <v>0</v>
      </c>
      <c r="I377" s="119">
        <f t="shared" si="172"/>
        <v>4868.5</v>
      </c>
      <c r="J377" s="119">
        <f t="shared" si="172"/>
        <v>0</v>
      </c>
      <c r="K377" s="119">
        <f t="shared" si="172"/>
        <v>4868.5</v>
      </c>
      <c r="L377" s="119">
        <f t="shared" si="172"/>
        <v>0</v>
      </c>
      <c r="M377" s="119">
        <f t="shared" si="172"/>
        <v>4868.5</v>
      </c>
      <c r="N377" s="119">
        <f>N378+N395</f>
        <v>518.8</v>
      </c>
      <c r="O377" s="119">
        <f>O378+O395</f>
        <v>5387.3</v>
      </c>
      <c r="P377" s="119">
        <f>P378+P395</f>
        <v>5290.1</v>
      </c>
      <c r="Q377" s="350">
        <f t="shared" si="156"/>
        <v>0.9819575668702318</v>
      </c>
    </row>
    <row r="378" spans="1:17" ht="21" customHeight="1">
      <c r="A378" s="40" t="s">
        <v>80</v>
      </c>
      <c r="B378" s="124" t="s">
        <v>168</v>
      </c>
      <c r="C378" s="86" t="s">
        <v>12</v>
      </c>
      <c r="D378" s="87" t="s">
        <v>81</v>
      </c>
      <c r="E378" s="86" t="s">
        <v>9</v>
      </c>
      <c r="F378" s="86" t="s">
        <v>10</v>
      </c>
      <c r="G378" s="119">
        <f aca="true" t="shared" si="173" ref="G378:H380">G379</f>
        <v>4862.5</v>
      </c>
      <c r="H378" s="119">
        <f t="shared" si="173"/>
        <v>0</v>
      </c>
      <c r="I378" s="119">
        <f>I379</f>
        <v>4862.5</v>
      </c>
      <c r="J378" s="119">
        <f aca="true" t="shared" si="174" ref="J378:P380">J379</f>
        <v>0</v>
      </c>
      <c r="K378" s="119">
        <f t="shared" si="174"/>
        <v>4862.5</v>
      </c>
      <c r="L378" s="119">
        <f t="shared" si="174"/>
        <v>0</v>
      </c>
      <c r="M378" s="119">
        <f t="shared" si="174"/>
        <v>4862.5</v>
      </c>
      <c r="N378" s="119">
        <f t="shared" si="174"/>
        <v>518.8</v>
      </c>
      <c r="O378" s="119">
        <f t="shared" si="174"/>
        <v>5381.3</v>
      </c>
      <c r="P378" s="119">
        <f t="shared" si="174"/>
        <v>5284.1</v>
      </c>
      <c r="Q378" s="350">
        <f t="shared" si="156"/>
        <v>0.981937450058536</v>
      </c>
    </row>
    <row r="379" spans="1:17" ht="22.5" customHeight="1">
      <c r="A379" s="42" t="s">
        <v>297</v>
      </c>
      <c r="B379" s="123" t="s">
        <v>168</v>
      </c>
      <c r="C379" s="55" t="s">
        <v>12</v>
      </c>
      <c r="D379" s="59" t="s">
        <v>81</v>
      </c>
      <c r="E379" s="55" t="s">
        <v>293</v>
      </c>
      <c r="F379" s="55" t="s">
        <v>10</v>
      </c>
      <c r="G379" s="56">
        <f t="shared" si="173"/>
        <v>4862.5</v>
      </c>
      <c r="H379" s="56">
        <f t="shared" si="173"/>
        <v>0</v>
      </c>
      <c r="I379" s="56">
        <f>I380</f>
        <v>4862.5</v>
      </c>
      <c r="J379" s="56">
        <f t="shared" si="174"/>
        <v>0</v>
      </c>
      <c r="K379" s="56">
        <f t="shared" si="174"/>
        <v>4862.5</v>
      </c>
      <c r="L379" s="56">
        <f t="shared" si="174"/>
        <v>0</v>
      </c>
      <c r="M379" s="56">
        <f t="shared" si="174"/>
        <v>4862.5</v>
      </c>
      <c r="N379" s="56">
        <f t="shared" si="174"/>
        <v>518.8</v>
      </c>
      <c r="O379" s="56">
        <f t="shared" si="174"/>
        <v>5381.3</v>
      </c>
      <c r="P379" s="56">
        <f t="shared" si="174"/>
        <v>5284.1</v>
      </c>
      <c r="Q379" s="350">
        <f t="shared" si="156"/>
        <v>0.981937450058536</v>
      </c>
    </row>
    <row r="380" spans="1:17" ht="33.75" customHeight="1">
      <c r="A380" s="43" t="s">
        <v>298</v>
      </c>
      <c r="B380" s="123" t="s">
        <v>168</v>
      </c>
      <c r="C380" s="55" t="s">
        <v>12</v>
      </c>
      <c r="D380" s="59" t="s">
        <v>81</v>
      </c>
      <c r="E380" s="55" t="s">
        <v>294</v>
      </c>
      <c r="F380" s="55" t="s">
        <v>10</v>
      </c>
      <c r="G380" s="56">
        <f t="shared" si="173"/>
        <v>4862.5</v>
      </c>
      <c r="H380" s="56">
        <f t="shared" si="173"/>
        <v>0</v>
      </c>
      <c r="I380" s="56">
        <f>I381</f>
        <v>4862.5</v>
      </c>
      <c r="J380" s="56">
        <f t="shared" si="174"/>
        <v>0</v>
      </c>
      <c r="K380" s="56">
        <f t="shared" si="174"/>
        <v>4862.5</v>
      </c>
      <c r="L380" s="56">
        <f t="shared" si="174"/>
        <v>0</v>
      </c>
      <c r="M380" s="56">
        <f t="shared" si="174"/>
        <v>4862.5</v>
      </c>
      <c r="N380" s="56">
        <f t="shared" si="174"/>
        <v>518.8</v>
      </c>
      <c r="O380" s="56">
        <f t="shared" si="174"/>
        <v>5381.3</v>
      </c>
      <c r="P380" s="56">
        <f t="shared" si="174"/>
        <v>5284.1</v>
      </c>
      <c r="Q380" s="350">
        <f t="shared" si="156"/>
        <v>0.981937450058536</v>
      </c>
    </row>
    <row r="381" spans="1:17" s="44" customFormat="1" ht="22.5" customHeight="1">
      <c r="A381" s="43" t="s">
        <v>296</v>
      </c>
      <c r="B381" s="123" t="s">
        <v>168</v>
      </c>
      <c r="C381" s="55" t="s">
        <v>12</v>
      </c>
      <c r="D381" s="59" t="s">
        <v>81</v>
      </c>
      <c r="E381" s="55" t="s">
        <v>295</v>
      </c>
      <c r="F381" s="55"/>
      <c r="G381" s="56">
        <f aca="true" t="shared" si="175" ref="G381:M381">G382+G386+G387+G391</f>
        <v>4862.5</v>
      </c>
      <c r="H381" s="56">
        <f t="shared" si="175"/>
        <v>0</v>
      </c>
      <c r="I381" s="56">
        <f t="shared" si="175"/>
        <v>4862.5</v>
      </c>
      <c r="J381" s="56">
        <f t="shared" si="175"/>
        <v>0</v>
      </c>
      <c r="K381" s="56">
        <f t="shared" si="175"/>
        <v>4862.5</v>
      </c>
      <c r="L381" s="56">
        <f t="shared" si="175"/>
        <v>0</v>
      </c>
      <c r="M381" s="56">
        <f t="shared" si="175"/>
        <v>4862.5</v>
      </c>
      <c r="N381" s="56">
        <f>N382+N386+N387+N391</f>
        <v>518.8</v>
      </c>
      <c r="O381" s="56">
        <f>O382+O386+O387+O391</f>
        <v>5381.3</v>
      </c>
      <c r="P381" s="56">
        <f>P382+P386+P387+P391</f>
        <v>5284.1</v>
      </c>
      <c r="Q381" s="350">
        <f t="shared" si="156"/>
        <v>0.981937450058536</v>
      </c>
    </row>
    <row r="382" spans="1:17" s="44" customFormat="1" ht="33.75" customHeight="1">
      <c r="A382" s="43" t="s">
        <v>123</v>
      </c>
      <c r="B382" s="123" t="s">
        <v>168</v>
      </c>
      <c r="C382" s="55" t="s">
        <v>12</v>
      </c>
      <c r="D382" s="59" t="s">
        <v>81</v>
      </c>
      <c r="E382" s="55" t="s">
        <v>295</v>
      </c>
      <c r="F382" s="55" t="s">
        <v>124</v>
      </c>
      <c r="G382" s="56">
        <f aca="true" t="shared" si="176" ref="G382:P382">G383</f>
        <v>4227.5</v>
      </c>
      <c r="H382" s="56">
        <f t="shared" si="176"/>
        <v>0</v>
      </c>
      <c r="I382" s="56">
        <f t="shared" si="176"/>
        <v>4227.5</v>
      </c>
      <c r="J382" s="56">
        <f t="shared" si="176"/>
        <v>0</v>
      </c>
      <c r="K382" s="56">
        <f t="shared" si="176"/>
        <v>4227.5</v>
      </c>
      <c r="L382" s="56">
        <f t="shared" si="176"/>
        <v>0</v>
      </c>
      <c r="M382" s="56">
        <f t="shared" si="176"/>
        <v>4227.5</v>
      </c>
      <c r="N382" s="56">
        <f t="shared" si="176"/>
        <v>528.3</v>
      </c>
      <c r="O382" s="56">
        <f t="shared" si="176"/>
        <v>4755.8</v>
      </c>
      <c r="P382" s="56">
        <f t="shared" si="176"/>
        <v>4658.6</v>
      </c>
      <c r="Q382" s="350">
        <f t="shared" si="156"/>
        <v>0.9795617982253249</v>
      </c>
    </row>
    <row r="383" spans="1:17" ht="12.75" customHeight="1">
      <c r="A383" s="43" t="s">
        <v>125</v>
      </c>
      <c r="B383" s="123" t="s">
        <v>168</v>
      </c>
      <c r="C383" s="55" t="s">
        <v>12</v>
      </c>
      <c r="D383" s="59" t="s">
        <v>81</v>
      </c>
      <c r="E383" s="55" t="s">
        <v>299</v>
      </c>
      <c r="F383" s="55" t="s">
        <v>126</v>
      </c>
      <c r="G383" s="56">
        <f aca="true" t="shared" si="177" ref="G383:M383">G384+G385</f>
        <v>4227.5</v>
      </c>
      <c r="H383" s="56">
        <f t="shared" si="177"/>
        <v>0</v>
      </c>
      <c r="I383" s="56">
        <f t="shared" si="177"/>
        <v>4227.5</v>
      </c>
      <c r="J383" s="56">
        <f t="shared" si="177"/>
        <v>0</v>
      </c>
      <c r="K383" s="56">
        <f t="shared" si="177"/>
        <v>4227.5</v>
      </c>
      <c r="L383" s="56">
        <f t="shared" si="177"/>
        <v>0</v>
      </c>
      <c r="M383" s="56">
        <f t="shared" si="177"/>
        <v>4227.5</v>
      </c>
      <c r="N383" s="56">
        <f>N384+N385</f>
        <v>528.3</v>
      </c>
      <c r="O383" s="56">
        <f>O384+O385</f>
        <v>4755.8</v>
      </c>
      <c r="P383" s="56">
        <f>P384+P385</f>
        <v>4658.6</v>
      </c>
      <c r="Q383" s="350">
        <f t="shared" si="156"/>
        <v>0.9795617982253249</v>
      </c>
    </row>
    <row r="384" spans="1:17" ht="12.75" customHeight="1">
      <c r="A384" s="100" t="s">
        <v>416</v>
      </c>
      <c r="B384" s="123" t="s">
        <v>168</v>
      </c>
      <c r="C384" s="55" t="s">
        <v>12</v>
      </c>
      <c r="D384" s="59" t="s">
        <v>81</v>
      </c>
      <c r="E384" s="55" t="s">
        <v>299</v>
      </c>
      <c r="F384" s="55" t="s">
        <v>128</v>
      </c>
      <c r="G384" s="56">
        <v>3246.8</v>
      </c>
      <c r="H384" s="56">
        <v>0</v>
      </c>
      <c r="I384" s="120">
        <f>G384+H384</f>
        <v>3246.8</v>
      </c>
      <c r="J384" s="120">
        <v>0</v>
      </c>
      <c r="K384" s="56">
        <f>I384+J384</f>
        <v>3246.8</v>
      </c>
      <c r="L384" s="120">
        <v>0</v>
      </c>
      <c r="M384" s="56">
        <f>K384+L384</f>
        <v>3246.8</v>
      </c>
      <c r="N384" s="120">
        <v>443.4</v>
      </c>
      <c r="O384" s="56">
        <f>M384+N384</f>
        <v>3690.2000000000003</v>
      </c>
      <c r="P384" s="56">
        <v>3593</v>
      </c>
      <c r="Q384" s="350">
        <f t="shared" si="156"/>
        <v>0.973659964229581</v>
      </c>
    </row>
    <row r="385" spans="1:17" ht="33.75" customHeight="1">
      <c r="A385" s="100" t="s">
        <v>417</v>
      </c>
      <c r="B385" s="123" t="s">
        <v>168</v>
      </c>
      <c r="C385" s="55" t="s">
        <v>12</v>
      </c>
      <c r="D385" s="59" t="s">
        <v>81</v>
      </c>
      <c r="E385" s="55" t="s">
        <v>299</v>
      </c>
      <c r="F385" s="55">
        <v>129</v>
      </c>
      <c r="G385" s="56">
        <v>980.7</v>
      </c>
      <c r="H385" s="56">
        <v>0</v>
      </c>
      <c r="I385" s="120">
        <f>G385+H385</f>
        <v>980.7</v>
      </c>
      <c r="J385" s="120">
        <v>0</v>
      </c>
      <c r="K385" s="56">
        <f>I385+J385</f>
        <v>980.7</v>
      </c>
      <c r="L385" s="120">
        <v>0</v>
      </c>
      <c r="M385" s="56">
        <f>K385+L385</f>
        <v>980.7</v>
      </c>
      <c r="N385" s="120">
        <v>84.9</v>
      </c>
      <c r="O385" s="56">
        <f>M385+N385</f>
        <v>1065.6000000000001</v>
      </c>
      <c r="P385" s="56">
        <v>1065.6</v>
      </c>
      <c r="Q385" s="350">
        <f t="shared" si="156"/>
        <v>0.9999999999999998</v>
      </c>
    </row>
    <row r="386" spans="1:17" ht="22.5" customHeight="1">
      <c r="A386" s="62" t="s">
        <v>571</v>
      </c>
      <c r="B386" s="123" t="s">
        <v>168</v>
      </c>
      <c r="C386" s="55" t="s">
        <v>12</v>
      </c>
      <c r="D386" s="59" t="s">
        <v>81</v>
      </c>
      <c r="E386" s="55" t="s">
        <v>300</v>
      </c>
      <c r="F386" s="55" t="s">
        <v>130</v>
      </c>
      <c r="G386" s="56">
        <v>7.5</v>
      </c>
      <c r="H386" s="56">
        <v>35</v>
      </c>
      <c r="I386" s="120">
        <f>G386+H386</f>
        <v>42.5</v>
      </c>
      <c r="J386" s="120">
        <v>0</v>
      </c>
      <c r="K386" s="56">
        <f>I386+J386</f>
        <v>42.5</v>
      </c>
      <c r="L386" s="120">
        <v>0</v>
      </c>
      <c r="M386" s="56">
        <f>K386+L386</f>
        <v>42.5</v>
      </c>
      <c r="N386" s="120">
        <v>-4.5</v>
      </c>
      <c r="O386" s="56">
        <f>M386+N386</f>
        <v>38</v>
      </c>
      <c r="P386" s="56">
        <v>38</v>
      </c>
      <c r="Q386" s="350">
        <f t="shared" si="156"/>
        <v>1</v>
      </c>
    </row>
    <row r="387" spans="1:17" ht="22.5" customHeight="1">
      <c r="A387" s="43" t="s">
        <v>418</v>
      </c>
      <c r="B387" s="123" t="s">
        <v>168</v>
      </c>
      <c r="C387" s="55" t="s">
        <v>12</v>
      </c>
      <c r="D387" s="59" t="s">
        <v>81</v>
      </c>
      <c r="E387" s="55" t="s">
        <v>300</v>
      </c>
      <c r="F387" s="55" t="s">
        <v>131</v>
      </c>
      <c r="G387" s="56">
        <f aca="true" t="shared" si="178" ref="G387:P387">G388</f>
        <v>622.5</v>
      </c>
      <c r="H387" s="56">
        <f t="shared" si="178"/>
        <v>-35</v>
      </c>
      <c r="I387" s="56">
        <f t="shared" si="178"/>
        <v>587.5</v>
      </c>
      <c r="J387" s="56">
        <f t="shared" si="178"/>
        <v>0</v>
      </c>
      <c r="K387" s="56">
        <f t="shared" si="178"/>
        <v>587.5</v>
      </c>
      <c r="L387" s="56">
        <f t="shared" si="178"/>
        <v>0</v>
      </c>
      <c r="M387" s="56">
        <f t="shared" si="178"/>
        <v>587.5</v>
      </c>
      <c r="N387" s="56">
        <f t="shared" si="178"/>
        <v>-1.8000000000000043</v>
      </c>
      <c r="O387" s="56">
        <f t="shared" si="178"/>
        <v>585.7</v>
      </c>
      <c r="P387" s="56">
        <f t="shared" si="178"/>
        <v>585.7</v>
      </c>
      <c r="Q387" s="350">
        <f t="shared" si="156"/>
        <v>1</v>
      </c>
    </row>
    <row r="388" spans="1:17" ht="22.5" customHeight="1">
      <c r="A388" s="113" t="s">
        <v>572</v>
      </c>
      <c r="B388" s="123" t="s">
        <v>168</v>
      </c>
      <c r="C388" s="55" t="s">
        <v>12</v>
      </c>
      <c r="D388" s="59" t="s">
        <v>81</v>
      </c>
      <c r="E388" s="55" t="s">
        <v>300</v>
      </c>
      <c r="F388" s="55" t="s">
        <v>133</v>
      </c>
      <c r="G388" s="56">
        <f aca="true" t="shared" si="179" ref="G388:M388">G390+G389</f>
        <v>622.5</v>
      </c>
      <c r="H388" s="56">
        <f t="shared" si="179"/>
        <v>-35</v>
      </c>
      <c r="I388" s="56">
        <f t="shared" si="179"/>
        <v>587.5</v>
      </c>
      <c r="J388" s="56">
        <f t="shared" si="179"/>
        <v>0</v>
      </c>
      <c r="K388" s="56">
        <f t="shared" si="179"/>
        <v>587.5</v>
      </c>
      <c r="L388" s="56">
        <f t="shared" si="179"/>
        <v>0</v>
      </c>
      <c r="M388" s="56">
        <f t="shared" si="179"/>
        <v>587.5</v>
      </c>
      <c r="N388" s="56">
        <f>N390+N389</f>
        <v>-1.8000000000000043</v>
      </c>
      <c r="O388" s="56">
        <f>O390+O389</f>
        <v>585.7</v>
      </c>
      <c r="P388" s="56">
        <f>P390+P389</f>
        <v>585.7</v>
      </c>
      <c r="Q388" s="350">
        <f t="shared" si="156"/>
        <v>1</v>
      </c>
    </row>
    <row r="389" spans="1:17" ht="22.5" customHeight="1">
      <c r="A389" s="113" t="s">
        <v>586</v>
      </c>
      <c r="B389" s="123" t="s">
        <v>168</v>
      </c>
      <c r="C389" s="55" t="s">
        <v>12</v>
      </c>
      <c r="D389" s="59" t="s">
        <v>81</v>
      </c>
      <c r="E389" s="55" t="s">
        <v>300</v>
      </c>
      <c r="F389" s="55">
        <v>242</v>
      </c>
      <c r="G389" s="56">
        <v>0</v>
      </c>
      <c r="H389" s="56">
        <v>373.6</v>
      </c>
      <c r="I389" s="120">
        <f>G389+H389</f>
        <v>373.6</v>
      </c>
      <c r="J389" s="120">
        <v>0</v>
      </c>
      <c r="K389" s="56">
        <f>I389+J389</f>
        <v>373.6</v>
      </c>
      <c r="L389" s="120">
        <v>0</v>
      </c>
      <c r="M389" s="56">
        <f>K389+L389</f>
        <v>373.6</v>
      </c>
      <c r="N389" s="120">
        <v>-43.1</v>
      </c>
      <c r="O389" s="56">
        <f>M389+N389</f>
        <v>330.5</v>
      </c>
      <c r="P389" s="56">
        <v>330.5</v>
      </c>
      <c r="Q389" s="350">
        <f t="shared" si="156"/>
        <v>1</v>
      </c>
    </row>
    <row r="390" spans="1:17" ht="22.5" customHeight="1">
      <c r="A390" s="113" t="s">
        <v>573</v>
      </c>
      <c r="B390" s="123" t="s">
        <v>168</v>
      </c>
      <c r="C390" s="55" t="s">
        <v>12</v>
      </c>
      <c r="D390" s="59" t="s">
        <v>81</v>
      </c>
      <c r="E390" s="55" t="s">
        <v>300</v>
      </c>
      <c r="F390" s="55" t="s">
        <v>135</v>
      </c>
      <c r="G390" s="56">
        <v>622.5</v>
      </c>
      <c r="H390" s="56">
        <f>-35-373.6</f>
        <v>-408.6</v>
      </c>
      <c r="I390" s="120">
        <f>G390+H390</f>
        <v>213.89999999999998</v>
      </c>
      <c r="J390" s="120">
        <v>0</v>
      </c>
      <c r="K390" s="56">
        <f>I390+J390</f>
        <v>213.89999999999998</v>
      </c>
      <c r="L390" s="120">
        <v>0</v>
      </c>
      <c r="M390" s="56">
        <f>K390+L390</f>
        <v>213.89999999999998</v>
      </c>
      <c r="N390" s="120">
        <v>41.3</v>
      </c>
      <c r="O390" s="56">
        <f>M390+N390</f>
        <v>255.2</v>
      </c>
      <c r="P390" s="56">
        <v>255.2</v>
      </c>
      <c r="Q390" s="350">
        <f t="shared" si="156"/>
        <v>1</v>
      </c>
    </row>
    <row r="391" spans="1:17" ht="12.75" customHeight="1">
      <c r="A391" s="43" t="s">
        <v>136</v>
      </c>
      <c r="B391" s="123" t="s">
        <v>168</v>
      </c>
      <c r="C391" s="55" t="s">
        <v>12</v>
      </c>
      <c r="D391" s="59" t="s">
        <v>81</v>
      </c>
      <c r="E391" s="55" t="s">
        <v>300</v>
      </c>
      <c r="F391" s="55" t="s">
        <v>53</v>
      </c>
      <c r="G391" s="56">
        <f aca="true" t="shared" si="180" ref="G391:P391">G392</f>
        <v>5</v>
      </c>
      <c r="H391" s="56">
        <f t="shared" si="180"/>
        <v>0</v>
      </c>
      <c r="I391" s="56">
        <f t="shared" si="180"/>
        <v>5</v>
      </c>
      <c r="J391" s="56">
        <f t="shared" si="180"/>
        <v>0</v>
      </c>
      <c r="K391" s="56">
        <f t="shared" si="180"/>
        <v>5</v>
      </c>
      <c r="L391" s="56">
        <f t="shared" si="180"/>
        <v>0</v>
      </c>
      <c r="M391" s="56">
        <f t="shared" si="180"/>
        <v>5</v>
      </c>
      <c r="N391" s="56">
        <f t="shared" si="180"/>
        <v>-3.2</v>
      </c>
      <c r="O391" s="56">
        <f t="shared" si="180"/>
        <v>1.8000000000000003</v>
      </c>
      <c r="P391" s="56">
        <f t="shared" si="180"/>
        <v>1.8</v>
      </c>
      <c r="Q391" s="350">
        <f t="shared" si="156"/>
        <v>0.9999999999999999</v>
      </c>
    </row>
    <row r="392" spans="1:17" ht="12.75" customHeight="1">
      <c r="A392" s="113" t="s">
        <v>579</v>
      </c>
      <c r="B392" s="123" t="s">
        <v>168</v>
      </c>
      <c r="C392" s="55" t="s">
        <v>12</v>
      </c>
      <c r="D392" s="59" t="s">
        <v>81</v>
      </c>
      <c r="E392" s="55" t="s">
        <v>300</v>
      </c>
      <c r="F392" s="55" t="s">
        <v>137</v>
      </c>
      <c r="G392" s="56">
        <f aca="true" t="shared" si="181" ref="G392:M392">G393+G394</f>
        <v>5</v>
      </c>
      <c r="H392" s="56">
        <f t="shared" si="181"/>
        <v>0</v>
      </c>
      <c r="I392" s="56">
        <f t="shared" si="181"/>
        <v>5</v>
      </c>
      <c r="J392" s="56">
        <f t="shared" si="181"/>
        <v>0</v>
      </c>
      <c r="K392" s="56">
        <f t="shared" si="181"/>
        <v>5</v>
      </c>
      <c r="L392" s="56">
        <f t="shared" si="181"/>
        <v>0</v>
      </c>
      <c r="M392" s="56">
        <f t="shared" si="181"/>
        <v>5</v>
      </c>
      <c r="N392" s="56">
        <f>N393+N394</f>
        <v>-3.2</v>
      </c>
      <c r="O392" s="56">
        <f>O393+O394</f>
        <v>1.8000000000000003</v>
      </c>
      <c r="P392" s="56">
        <v>1.8</v>
      </c>
      <c r="Q392" s="350">
        <f t="shared" si="156"/>
        <v>0.9999999999999999</v>
      </c>
    </row>
    <row r="393" spans="1:17" ht="12.75" customHeight="1">
      <c r="A393" s="43" t="s">
        <v>17</v>
      </c>
      <c r="B393" s="123" t="s">
        <v>168</v>
      </c>
      <c r="C393" s="55" t="s">
        <v>12</v>
      </c>
      <c r="D393" s="59" t="s">
        <v>81</v>
      </c>
      <c r="E393" s="55" t="s">
        <v>300</v>
      </c>
      <c r="F393" s="55" t="s">
        <v>138</v>
      </c>
      <c r="G393" s="56">
        <v>4.4</v>
      </c>
      <c r="H393" s="56">
        <v>0</v>
      </c>
      <c r="I393" s="120">
        <f>G393+H393</f>
        <v>4.4</v>
      </c>
      <c r="J393" s="120">
        <v>0</v>
      </c>
      <c r="K393" s="56">
        <f>I393+J393</f>
        <v>4.4</v>
      </c>
      <c r="L393" s="120">
        <v>0</v>
      </c>
      <c r="M393" s="56">
        <f>K393+L393</f>
        <v>4.4</v>
      </c>
      <c r="N393" s="120">
        <v>-4</v>
      </c>
      <c r="O393" s="56">
        <f>M393+N393</f>
        <v>0.40000000000000036</v>
      </c>
      <c r="P393" s="56">
        <v>0.4</v>
      </c>
      <c r="Q393" s="350">
        <f t="shared" si="156"/>
        <v>0.9999999999999992</v>
      </c>
    </row>
    <row r="394" spans="1:17" ht="12.75" customHeight="1">
      <c r="A394" s="113" t="s">
        <v>580</v>
      </c>
      <c r="B394" s="123" t="s">
        <v>168</v>
      </c>
      <c r="C394" s="55" t="s">
        <v>12</v>
      </c>
      <c r="D394" s="59" t="s">
        <v>81</v>
      </c>
      <c r="E394" s="55" t="s">
        <v>300</v>
      </c>
      <c r="F394" s="55" t="s">
        <v>140</v>
      </c>
      <c r="G394" s="56">
        <v>0.6</v>
      </c>
      <c r="H394" s="142">
        <v>0</v>
      </c>
      <c r="I394" s="120">
        <f>G394+H394</f>
        <v>0.6</v>
      </c>
      <c r="J394" s="120">
        <v>0</v>
      </c>
      <c r="K394" s="56">
        <f>I394+J394</f>
        <v>0.6</v>
      </c>
      <c r="L394" s="120">
        <v>0</v>
      </c>
      <c r="M394" s="56">
        <f>K394+L394</f>
        <v>0.6</v>
      </c>
      <c r="N394" s="120">
        <v>0.8</v>
      </c>
      <c r="O394" s="56">
        <f>M394+N394</f>
        <v>1.4</v>
      </c>
      <c r="P394" s="56">
        <v>1.4</v>
      </c>
      <c r="Q394" s="350">
        <f t="shared" si="156"/>
        <v>1</v>
      </c>
    </row>
    <row r="395" spans="1:17" s="38" customFormat="1" ht="12.75" customHeight="1">
      <c r="A395" s="37" t="s">
        <v>179</v>
      </c>
      <c r="B395" s="124" t="s">
        <v>168</v>
      </c>
      <c r="C395" s="364" t="s">
        <v>12</v>
      </c>
      <c r="D395" s="88" t="s">
        <v>18</v>
      </c>
      <c r="E395" s="364"/>
      <c r="F395" s="364"/>
      <c r="G395" s="142">
        <f>G396</f>
        <v>6</v>
      </c>
      <c r="H395" s="142">
        <f aca="true" t="shared" si="182" ref="H395:P397">H396</f>
        <v>0</v>
      </c>
      <c r="I395" s="142">
        <f t="shared" si="182"/>
        <v>6</v>
      </c>
      <c r="J395" s="142">
        <f t="shared" si="182"/>
        <v>0</v>
      </c>
      <c r="K395" s="142">
        <f t="shared" si="182"/>
        <v>6</v>
      </c>
      <c r="L395" s="142">
        <f t="shared" si="182"/>
        <v>0</v>
      </c>
      <c r="M395" s="142">
        <f t="shared" si="182"/>
        <v>6</v>
      </c>
      <c r="N395" s="142">
        <f t="shared" si="182"/>
        <v>0</v>
      </c>
      <c r="O395" s="142">
        <f t="shared" si="182"/>
        <v>6</v>
      </c>
      <c r="P395" s="142">
        <f t="shared" si="182"/>
        <v>6</v>
      </c>
      <c r="Q395" s="350">
        <f t="shared" si="156"/>
        <v>1</v>
      </c>
    </row>
    <row r="396" spans="1:17" s="10" customFormat="1" ht="22.5" customHeight="1">
      <c r="A396" s="62" t="s">
        <v>194</v>
      </c>
      <c r="B396" s="123" t="s">
        <v>168</v>
      </c>
      <c r="C396" s="55" t="s">
        <v>12</v>
      </c>
      <c r="D396" s="59" t="s">
        <v>18</v>
      </c>
      <c r="E396" s="55" t="s">
        <v>301</v>
      </c>
      <c r="F396" s="55"/>
      <c r="G396" s="56">
        <f>G397</f>
        <v>6</v>
      </c>
      <c r="H396" s="56">
        <f t="shared" si="182"/>
        <v>0</v>
      </c>
      <c r="I396" s="56">
        <f t="shared" si="182"/>
        <v>6</v>
      </c>
      <c r="J396" s="56">
        <f t="shared" si="182"/>
        <v>0</v>
      </c>
      <c r="K396" s="56">
        <f t="shared" si="182"/>
        <v>6</v>
      </c>
      <c r="L396" s="56">
        <f t="shared" si="182"/>
        <v>0</v>
      </c>
      <c r="M396" s="56">
        <f>M397</f>
        <v>6</v>
      </c>
      <c r="N396" s="56">
        <f t="shared" si="182"/>
        <v>0</v>
      </c>
      <c r="O396" s="56">
        <f t="shared" si="182"/>
        <v>6</v>
      </c>
      <c r="P396" s="56">
        <f t="shared" si="182"/>
        <v>6</v>
      </c>
      <c r="Q396" s="350">
        <f t="shared" si="156"/>
        <v>1</v>
      </c>
    </row>
    <row r="397" spans="1:17" s="10" customFormat="1" ht="11.25" customHeight="1">
      <c r="A397" s="39" t="s">
        <v>114</v>
      </c>
      <c r="B397" s="123" t="s">
        <v>168</v>
      </c>
      <c r="C397" s="55" t="s">
        <v>12</v>
      </c>
      <c r="D397" s="59" t="s">
        <v>18</v>
      </c>
      <c r="E397" s="55" t="s">
        <v>301</v>
      </c>
      <c r="F397" s="55">
        <v>500</v>
      </c>
      <c r="G397" s="56">
        <f>G398</f>
        <v>6</v>
      </c>
      <c r="H397" s="56">
        <f t="shared" si="182"/>
        <v>0</v>
      </c>
      <c r="I397" s="56">
        <f t="shared" si="182"/>
        <v>6</v>
      </c>
      <c r="J397" s="56">
        <f t="shared" si="182"/>
        <v>0</v>
      </c>
      <c r="K397" s="56">
        <f t="shared" si="182"/>
        <v>6</v>
      </c>
      <c r="L397" s="56">
        <f t="shared" si="182"/>
        <v>0</v>
      </c>
      <c r="M397" s="56">
        <f t="shared" si="182"/>
        <v>6</v>
      </c>
      <c r="N397" s="56">
        <f t="shared" si="182"/>
        <v>0</v>
      </c>
      <c r="O397" s="56">
        <f t="shared" si="182"/>
        <v>6</v>
      </c>
      <c r="P397" s="56">
        <f t="shared" si="182"/>
        <v>6</v>
      </c>
      <c r="Q397" s="350">
        <f t="shared" si="156"/>
        <v>1</v>
      </c>
    </row>
    <row r="398" spans="1:17" s="10" customFormat="1" ht="11.25" customHeight="1">
      <c r="A398" s="43" t="s">
        <v>60</v>
      </c>
      <c r="B398" s="123" t="s">
        <v>168</v>
      </c>
      <c r="C398" s="55" t="s">
        <v>12</v>
      </c>
      <c r="D398" s="59" t="s">
        <v>18</v>
      </c>
      <c r="E398" s="55" t="s">
        <v>301</v>
      </c>
      <c r="F398" s="55">
        <v>530</v>
      </c>
      <c r="G398" s="56">
        <v>6</v>
      </c>
      <c r="H398" s="119">
        <v>0</v>
      </c>
      <c r="I398" s="120">
        <f>G398+H398</f>
        <v>6</v>
      </c>
      <c r="J398" s="120">
        <v>0</v>
      </c>
      <c r="K398" s="56">
        <f>I398+J398</f>
        <v>6</v>
      </c>
      <c r="L398" s="120">
        <v>0</v>
      </c>
      <c r="M398" s="56">
        <f>K398+L398</f>
        <v>6</v>
      </c>
      <c r="N398" s="120">
        <v>0</v>
      </c>
      <c r="O398" s="56">
        <f>M398+N398</f>
        <v>6</v>
      </c>
      <c r="P398" s="56">
        <v>6</v>
      </c>
      <c r="Q398" s="350">
        <f t="shared" si="156"/>
        <v>1</v>
      </c>
    </row>
    <row r="399" spans="1:17" ht="12.75" customHeight="1">
      <c r="A399" s="40" t="s">
        <v>186</v>
      </c>
      <c r="B399" s="124" t="s">
        <v>168</v>
      </c>
      <c r="C399" s="87" t="s">
        <v>83</v>
      </c>
      <c r="D399" s="87"/>
      <c r="E399" s="86"/>
      <c r="F399" s="86"/>
      <c r="G399" s="119">
        <f>G400</f>
        <v>511.8</v>
      </c>
      <c r="H399" s="119">
        <f aca="true" t="shared" si="183" ref="H399:P403">H400</f>
        <v>18.6</v>
      </c>
      <c r="I399" s="119">
        <f t="shared" si="183"/>
        <v>530.4</v>
      </c>
      <c r="J399" s="119">
        <f t="shared" si="183"/>
        <v>0</v>
      </c>
      <c r="K399" s="119">
        <f t="shared" si="183"/>
        <v>530.4</v>
      </c>
      <c r="L399" s="119">
        <f t="shared" si="183"/>
        <v>0</v>
      </c>
      <c r="M399" s="119">
        <f t="shared" si="183"/>
        <v>530.4</v>
      </c>
      <c r="N399" s="119">
        <f t="shared" si="183"/>
        <v>0</v>
      </c>
      <c r="O399" s="119">
        <f t="shared" si="183"/>
        <v>530.4</v>
      </c>
      <c r="P399" s="119">
        <f t="shared" si="183"/>
        <v>530.4</v>
      </c>
      <c r="Q399" s="350">
        <f aca="true" t="shared" si="184" ref="Q399:Q462">P399/O399*100%</f>
        <v>1</v>
      </c>
    </row>
    <row r="400" spans="1:17" ht="12.75" customHeight="1">
      <c r="A400" s="40" t="s">
        <v>187</v>
      </c>
      <c r="B400" s="124" t="s">
        <v>168</v>
      </c>
      <c r="C400" s="87" t="s">
        <v>83</v>
      </c>
      <c r="D400" s="87" t="s">
        <v>14</v>
      </c>
      <c r="E400" s="87"/>
      <c r="F400" s="87"/>
      <c r="G400" s="119">
        <f>G401</f>
        <v>511.8</v>
      </c>
      <c r="H400" s="119">
        <f t="shared" si="183"/>
        <v>18.6</v>
      </c>
      <c r="I400" s="119">
        <f t="shared" si="183"/>
        <v>530.4</v>
      </c>
      <c r="J400" s="119">
        <f t="shared" si="183"/>
        <v>0</v>
      </c>
      <c r="K400" s="119">
        <f t="shared" si="183"/>
        <v>530.4</v>
      </c>
      <c r="L400" s="119">
        <f t="shared" si="183"/>
        <v>0</v>
      </c>
      <c r="M400" s="119">
        <f t="shared" si="183"/>
        <v>530.4</v>
      </c>
      <c r="N400" s="119">
        <f t="shared" si="183"/>
        <v>0</v>
      </c>
      <c r="O400" s="119">
        <f t="shared" si="183"/>
        <v>530.4</v>
      </c>
      <c r="P400" s="119">
        <f t="shared" si="183"/>
        <v>530.4</v>
      </c>
      <c r="Q400" s="350">
        <f t="shared" si="184"/>
        <v>1</v>
      </c>
    </row>
    <row r="401" spans="1:17" s="44" customFormat="1" ht="12.75" customHeight="1">
      <c r="A401" s="40" t="s">
        <v>210</v>
      </c>
      <c r="B401" s="124" t="s">
        <v>168</v>
      </c>
      <c r="C401" s="87" t="s">
        <v>83</v>
      </c>
      <c r="D401" s="87" t="s">
        <v>14</v>
      </c>
      <c r="E401" s="88" t="s">
        <v>259</v>
      </c>
      <c r="F401" s="86"/>
      <c r="G401" s="119">
        <f>G402</f>
        <v>511.8</v>
      </c>
      <c r="H401" s="119">
        <f t="shared" si="183"/>
        <v>18.6</v>
      </c>
      <c r="I401" s="119">
        <f t="shared" si="183"/>
        <v>530.4</v>
      </c>
      <c r="J401" s="119">
        <f t="shared" si="183"/>
        <v>0</v>
      </c>
      <c r="K401" s="119">
        <f t="shared" si="183"/>
        <v>530.4</v>
      </c>
      <c r="L401" s="119">
        <f t="shared" si="183"/>
        <v>0</v>
      </c>
      <c r="M401" s="119">
        <f t="shared" si="183"/>
        <v>530.4</v>
      </c>
      <c r="N401" s="119">
        <f t="shared" si="183"/>
        <v>0</v>
      </c>
      <c r="O401" s="119">
        <f t="shared" si="183"/>
        <v>530.4</v>
      </c>
      <c r="P401" s="119">
        <f t="shared" si="183"/>
        <v>530.4</v>
      </c>
      <c r="Q401" s="350">
        <f t="shared" si="184"/>
        <v>1</v>
      </c>
    </row>
    <row r="402" spans="1:17" s="10" customFormat="1" ht="22.5" customHeight="1">
      <c r="A402" s="92" t="s">
        <v>406</v>
      </c>
      <c r="B402" s="123" t="s">
        <v>168</v>
      </c>
      <c r="C402" s="59" t="s">
        <v>83</v>
      </c>
      <c r="D402" s="59" t="s">
        <v>14</v>
      </c>
      <c r="E402" s="59" t="s">
        <v>302</v>
      </c>
      <c r="F402" s="55"/>
      <c r="G402" s="56">
        <f>G403</f>
        <v>511.8</v>
      </c>
      <c r="H402" s="56">
        <f t="shared" si="183"/>
        <v>18.6</v>
      </c>
      <c r="I402" s="56">
        <f t="shared" si="183"/>
        <v>530.4</v>
      </c>
      <c r="J402" s="56">
        <f t="shared" si="183"/>
        <v>0</v>
      </c>
      <c r="K402" s="56">
        <f t="shared" si="183"/>
        <v>530.4</v>
      </c>
      <c r="L402" s="56">
        <f t="shared" si="183"/>
        <v>0</v>
      </c>
      <c r="M402" s="56">
        <f t="shared" si="183"/>
        <v>530.4</v>
      </c>
      <c r="N402" s="56">
        <f t="shared" si="183"/>
        <v>0</v>
      </c>
      <c r="O402" s="56">
        <f t="shared" si="183"/>
        <v>530.4</v>
      </c>
      <c r="P402" s="56">
        <f t="shared" si="183"/>
        <v>530.4</v>
      </c>
      <c r="Q402" s="350">
        <f t="shared" si="184"/>
        <v>1</v>
      </c>
    </row>
    <row r="403" spans="1:17" ht="12.75" customHeight="1">
      <c r="A403" s="43" t="s">
        <v>114</v>
      </c>
      <c r="B403" s="123" t="s">
        <v>168</v>
      </c>
      <c r="C403" s="59" t="s">
        <v>83</v>
      </c>
      <c r="D403" s="59" t="s">
        <v>14</v>
      </c>
      <c r="E403" s="59" t="s">
        <v>302</v>
      </c>
      <c r="F403" s="59" t="s">
        <v>47</v>
      </c>
      <c r="G403" s="56">
        <f>G404</f>
        <v>511.8</v>
      </c>
      <c r="H403" s="56">
        <f t="shared" si="183"/>
        <v>18.6</v>
      </c>
      <c r="I403" s="56">
        <f t="shared" si="183"/>
        <v>530.4</v>
      </c>
      <c r="J403" s="56">
        <f t="shared" si="183"/>
        <v>0</v>
      </c>
      <c r="K403" s="56">
        <f t="shared" si="183"/>
        <v>530.4</v>
      </c>
      <c r="L403" s="56">
        <f t="shared" si="183"/>
        <v>0</v>
      </c>
      <c r="M403" s="56">
        <f t="shared" si="183"/>
        <v>530.4</v>
      </c>
      <c r="N403" s="56">
        <f t="shared" si="183"/>
        <v>0</v>
      </c>
      <c r="O403" s="56">
        <f t="shared" si="183"/>
        <v>530.4</v>
      </c>
      <c r="P403" s="56">
        <f t="shared" si="183"/>
        <v>530.4</v>
      </c>
      <c r="Q403" s="350">
        <f t="shared" si="184"/>
        <v>1</v>
      </c>
    </row>
    <row r="404" spans="1:17" s="44" customFormat="1" ht="12.75" customHeight="1">
      <c r="A404" s="43" t="s">
        <v>60</v>
      </c>
      <c r="B404" s="123" t="s">
        <v>168</v>
      </c>
      <c r="C404" s="59" t="s">
        <v>83</v>
      </c>
      <c r="D404" s="59" t="s">
        <v>14</v>
      </c>
      <c r="E404" s="59" t="s">
        <v>302</v>
      </c>
      <c r="F404" s="59" t="s">
        <v>188</v>
      </c>
      <c r="G404" s="56">
        <v>511.8</v>
      </c>
      <c r="H404" s="307">
        <v>18.6</v>
      </c>
      <c r="I404" s="120">
        <f>G404+H404</f>
        <v>530.4</v>
      </c>
      <c r="J404" s="120">
        <v>0</v>
      </c>
      <c r="K404" s="56">
        <f>I404+J404</f>
        <v>530.4</v>
      </c>
      <c r="L404" s="120">
        <v>0</v>
      </c>
      <c r="M404" s="56">
        <f>K404+L404</f>
        <v>530.4</v>
      </c>
      <c r="N404" s="120">
        <v>0</v>
      </c>
      <c r="O404" s="56">
        <f>M404+N404</f>
        <v>530.4</v>
      </c>
      <c r="P404" s="56">
        <v>530.4</v>
      </c>
      <c r="Q404" s="350">
        <f t="shared" si="184"/>
        <v>1</v>
      </c>
    </row>
    <row r="405" spans="1:17" s="61" customFormat="1" ht="11.25" customHeight="1">
      <c r="A405" s="106" t="s">
        <v>528</v>
      </c>
      <c r="B405" s="124" t="s">
        <v>168</v>
      </c>
      <c r="C405" s="86">
        <v>13</v>
      </c>
      <c r="D405" s="87"/>
      <c r="E405" s="86"/>
      <c r="F405" s="86"/>
      <c r="G405" s="138">
        <f>G406</f>
        <v>20</v>
      </c>
      <c r="H405" s="138">
        <f aca="true" t="shared" si="185" ref="H405:P409">H406</f>
        <v>0</v>
      </c>
      <c r="I405" s="138">
        <f t="shared" si="185"/>
        <v>20</v>
      </c>
      <c r="J405" s="138">
        <f t="shared" si="185"/>
        <v>0</v>
      </c>
      <c r="K405" s="138">
        <f t="shared" si="185"/>
        <v>20</v>
      </c>
      <c r="L405" s="138">
        <f t="shared" si="185"/>
        <v>0</v>
      </c>
      <c r="M405" s="138">
        <f t="shared" si="185"/>
        <v>20</v>
      </c>
      <c r="N405" s="138">
        <f t="shared" si="185"/>
        <v>-3.1</v>
      </c>
      <c r="O405" s="138">
        <f t="shared" si="185"/>
        <v>16.9</v>
      </c>
      <c r="P405" s="138">
        <f t="shared" si="185"/>
        <v>16.9</v>
      </c>
      <c r="Q405" s="350">
        <f t="shared" si="184"/>
        <v>1</v>
      </c>
    </row>
    <row r="406" spans="1:17" s="61" customFormat="1" ht="22.5" customHeight="1">
      <c r="A406" s="42" t="s">
        <v>297</v>
      </c>
      <c r="B406" s="123" t="s">
        <v>168</v>
      </c>
      <c r="C406" s="55">
        <v>13</v>
      </c>
      <c r="D406" s="59" t="s">
        <v>12</v>
      </c>
      <c r="E406" s="86" t="s">
        <v>293</v>
      </c>
      <c r="F406" s="86"/>
      <c r="G406" s="138">
        <f>G407</f>
        <v>20</v>
      </c>
      <c r="H406" s="138">
        <f t="shared" si="185"/>
        <v>0</v>
      </c>
      <c r="I406" s="138">
        <f t="shared" si="185"/>
        <v>20</v>
      </c>
      <c r="J406" s="138">
        <f t="shared" si="185"/>
        <v>0</v>
      </c>
      <c r="K406" s="138">
        <f t="shared" si="185"/>
        <v>20</v>
      </c>
      <c r="L406" s="138">
        <f t="shared" si="185"/>
        <v>0</v>
      </c>
      <c r="M406" s="138">
        <f t="shared" si="185"/>
        <v>20</v>
      </c>
      <c r="N406" s="138">
        <f t="shared" si="185"/>
        <v>-3.1</v>
      </c>
      <c r="O406" s="138">
        <f t="shared" si="185"/>
        <v>16.9</v>
      </c>
      <c r="P406" s="138">
        <f t="shared" si="185"/>
        <v>16.9</v>
      </c>
      <c r="Q406" s="350">
        <f t="shared" si="184"/>
        <v>1</v>
      </c>
    </row>
    <row r="407" spans="1:17" s="61" customFormat="1" ht="11.25" customHeight="1">
      <c r="A407" s="42" t="s">
        <v>557</v>
      </c>
      <c r="B407" s="123" t="s">
        <v>168</v>
      </c>
      <c r="C407" s="55">
        <v>13</v>
      </c>
      <c r="D407" s="59" t="s">
        <v>12</v>
      </c>
      <c r="E407" s="86" t="s">
        <v>559</v>
      </c>
      <c r="F407" s="86"/>
      <c r="G407" s="138">
        <f>G408</f>
        <v>20</v>
      </c>
      <c r="H407" s="138">
        <f t="shared" si="185"/>
        <v>0</v>
      </c>
      <c r="I407" s="138">
        <f t="shared" si="185"/>
        <v>20</v>
      </c>
      <c r="J407" s="138">
        <f t="shared" si="185"/>
        <v>0</v>
      </c>
      <c r="K407" s="138">
        <f t="shared" si="185"/>
        <v>20</v>
      </c>
      <c r="L407" s="138">
        <f t="shared" si="185"/>
        <v>0</v>
      </c>
      <c r="M407" s="138">
        <f t="shared" si="185"/>
        <v>20</v>
      </c>
      <c r="N407" s="138">
        <f t="shared" si="185"/>
        <v>-3.1</v>
      </c>
      <c r="O407" s="138">
        <f t="shared" si="185"/>
        <v>16.9</v>
      </c>
      <c r="P407" s="138">
        <f t="shared" si="185"/>
        <v>16.9</v>
      </c>
      <c r="Q407" s="350">
        <f t="shared" si="184"/>
        <v>1</v>
      </c>
    </row>
    <row r="408" spans="1:17" s="61" customFormat="1" ht="47.25" customHeight="1">
      <c r="A408" s="39" t="s">
        <v>558</v>
      </c>
      <c r="B408" s="123" t="s">
        <v>168</v>
      </c>
      <c r="C408" s="55">
        <v>13</v>
      </c>
      <c r="D408" s="59" t="s">
        <v>12</v>
      </c>
      <c r="E408" s="55" t="s">
        <v>556</v>
      </c>
      <c r="F408" s="55"/>
      <c r="G408" s="120">
        <f>G409</f>
        <v>20</v>
      </c>
      <c r="H408" s="120">
        <f t="shared" si="185"/>
        <v>0</v>
      </c>
      <c r="I408" s="120">
        <f t="shared" si="185"/>
        <v>20</v>
      </c>
      <c r="J408" s="120">
        <f t="shared" si="185"/>
        <v>0</v>
      </c>
      <c r="K408" s="120">
        <f t="shared" si="185"/>
        <v>20</v>
      </c>
      <c r="L408" s="120">
        <f t="shared" si="185"/>
        <v>0</v>
      </c>
      <c r="M408" s="120">
        <f t="shared" si="185"/>
        <v>20</v>
      </c>
      <c r="N408" s="120">
        <f t="shared" si="185"/>
        <v>-3.1</v>
      </c>
      <c r="O408" s="120">
        <f t="shared" si="185"/>
        <v>16.9</v>
      </c>
      <c r="P408" s="120">
        <f t="shared" si="185"/>
        <v>16.9</v>
      </c>
      <c r="Q408" s="350">
        <f t="shared" si="184"/>
        <v>1</v>
      </c>
    </row>
    <row r="409" spans="1:17" s="61" customFormat="1" ht="11.25" customHeight="1">
      <c r="A409" s="39" t="s">
        <v>529</v>
      </c>
      <c r="B409" s="123" t="s">
        <v>168</v>
      </c>
      <c r="C409" s="55">
        <v>13</v>
      </c>
      <c r="D409" s="59" t="s">
        <v>12</v>
      </c>
      <c r="E409" s="55" t="s">
        <v>556</v>
      </c>
      <c r="F409" s="55">
        <v>700</v>
      </c>
      <c r="G409" s="120">
        <f>G410</f>
        <v>20</v>
      </c>
      <c r="H409" s="120">
        <f t="shared" si="185"/>
        <v>0</v>
      </c>
      <c r="I409" s="120">
        <f t="shared" si="185"/>
        <v>20</v>
      </c>
      <c r="J409" s="120">
        <f t="shared" si="185"/>
        <v>0</v>
      </c>
      <c r="K409" s="120">
        <f t="shared" si="185"/>
        <v>20</v>
      </c>
      <c r="L409" s="120">
        <f t="shared" si="185"/>
        <v>0</v>
      </c>
      <c r="M409" s="120">
        <f t="shared" si="185"/>
        <v>20</v>
      </c>
      <c r="N409" s="120">
        <f t="shared" si="185"/>
        <v>-3.1</v>
      </c>
      <c r="O409" s="120">
        <f t="shared" si="185"/>
        <v>16.9</v>
      </c>
      <c r="P409" s="120">
        <f t="shared" si="185"/>
        <v>16.9</v>
      </c>
      <c r="Q409" s="350">
        <f t="shared" si="184"/>
        <v>1</v>
      </c>
    </row>
    <row r="410" spans="1:17" s="61" customFormat="1" ht="11.25" customHeight="1">
      <c r="A410" s="39" t="s">
        <v>530</v>
      </c>
      <c r="B410" s="123" t="s">
        <v>168</v>
      </c>
      <c r="C410" s="55">
        <v>13</v>
      </c>
      <c r="D410" s="59" t="s">
        <v>12</v>
      </c>
      <c r="E410" s="55" t="s">
        <v>556</v>
      </c>
      <c r="F410" s="55">
        <v>730</v>
      </c>
      <c r="G410" s="120">
        <v>20</v>
      </c>
      <c r="H410" s="119">
        <v>0</v>
      </c>
      <c r="I410" s="120">
        <f>G410+H410</f>
        <v>20</v>
      </c>
      <c r="J410" s="120">
        <v>0</v>
      </c>
      <c r="K410" s="56">
        <f>I410+J410</f>
        <v>20</v>
      </c>
      <c r="L410" s="120">
        <v>0</v>
      </c>
      <c r="M410" s="56">
        <f>K410+L410</f>
        <v>20</v>
      </c>
      <c r="N410" s="120">
        <v>-3.1</v>
      </c>
      <c r="O410" s="56">
        <f>M410+N410</f>
        <v>16.9</v>
      </c>
      <c r="P410" s="56">
        <v>16.9</v>
      </c>
      <c r="Q410" s="350">
        <f t="shared" si="184"/>
        <v>1</v>
      </c>
    </row>
    <row r="411" spans="1:17" ht="21.75" customHeight="1">
      <c r="A411" s="127" t="s">
        <v>583</v>
      </c>
      <c r="B411" s="124" t="s">
        <v>168</v>
      </c>
      <c r="C411" s="86" t="s">
        <v>113</v>
      </c>
      <c r="D411" s="87" t="s">
        <v>8</v>
      </c>
      <c r="E411" s="86" t="s">
        <v>9</v>
      </c>
      <c r="F411" s="86" t="s">
        <v>10</v>
      </c>
      <c r="G411" s="119">
        <f>G412+G425+G418+G422</f>
        <v>14931.2</v>
      </c>
      <c r="H411" s="119">
        <f aca="true" t="shared" si="186" ref="H411:M411">H412+H425+H418</f>
        <v>0</v>
      </c>
      <c r="I411" s="119">
        <f t="shared" si="186"/>
        <v>14931.2</v>
      </c>
      <c r="J411" s="119">
        <f t="shared" si="186"/>
        <v>0</v>
      </c>
      <c r="K411" s="119">
        <f t="shared" si="186"/>
        <v>14931.2</v>
      </c>
      <c r="L411" s="119">
        <f t="shared" si="186"/>
        <v>0</v>
      </c>
      <c r="M411" s="119">
        <f t="shared" si="186"/>
        <v>14931.2</v>
      </c>
      <c r="N411" s="119">
        <f>N412+N425+N418</f>
        <v>-1079.8</v>
      </c>
      <c r="O411" s="119">
        <f>O412+O425+O418</f>
        <v>13851.400000000001</v>
      </c>
      <c r="P411" s="119">
        <f>P412+P425+P418</f>
        <v>13851.400000000001</v>
      </c>
      <c r="Q411" s="350">
        <f t="shared" si="184"/>
        <v>1</v>
      </c>
    </row>
    <row r="412" spans="1:17" s="44" customFormat="1" ht="21" customHeight="1">
      <c r="A412" s="40" t="s">
        <v>67</v>
      </c>
      <c r="B412" s="124" t="s">
        <v>168</v>
      </c>
      <c r="C412" s="86" t="s">
        <v>113</v>
      </c>
      <c r="D412" s="87" t="s">
        <v>12</v>
      </c>
      <c r="E412" s="86" t="s">
        <v>9</v>
      </c>
      <c r="F412" s="86" t="s">
        <v>10</v>
      </c>
      <c r="G412" s="119">
        <f>G413</f>
        <v>14188.5</v>
      </c>
      <c r="H412" s="119">
        <f aca="true" t="shared" si="187" ref="H412:P416">H413</f>
        <v>0</v>
      </c>
      <c r="I412" s="119">
        <f t="shared" si="187"/>
        <v>14188.5</v>
      </c>
      <c r="J412" s="119">
        <f t="shared" si="187"/>
        <v>0</v>
      </c>
      <c r="K412" s="119">
        <f t="shared" si="187"/>
        <v>14188.5</v>
      </c>
      <c r="L412" s="119">
        <f t="shared" si="187"/>
        <v>0</v>
      </c>
      <c r="M412" s="119">
        <f t="shared" si="187"/>
        <v>14188.5</v>
      </c>
      <c r="N412" s="119">
        <f t="shared" si="187"/>
        <v>-949.8</v>
      </c>
      <c r="O412" s="119">
        <f t="shared" si="187"/>
        <v>13238.7</v>
      </c>
      <c r="P412" s="119">
        <f t="shared" si="187"/>
        <v>13238.7</v>
      </c>
      <c r="Q412" s="350">
        <f t="shared" si="184"/>
        <v>1</v>
      </c>
    </row>
    <row r="413" spans="1:17" ht="12.75" customHeight="1">
      <c r="A413" s="43" t="s">
        <v>68</v>
      </c>
      <c r="B413" s="123" t="s">
        <v>168</v>
      </c>
      <c r="C413" s="55" t="s">
        <v>113</v>
      </c>
      <c r="D413" s="59" t="s">
        <v>12</v>
      </c>
      <c r="E413" s="55" t="s">
        <v>303</v>
      </c>
      <c r="F413" s="55" t="s">
        <v>10</v>
      </c>
      <c r="G413" s="56">
        <f>G414</f>
        <v>14188.5</v>
      </c>
      <c r="H413" s="56">
        <f t="shared" si="187"/>
        <v>0</v>
      </c>
      <c r="I413" s="56">
        <f t="shared" si="187"/>
        <v>14188.5</v>
      </c>
      <c r="J413" s="56">
        <f t="shared" si="187"/>
        <v>0</v>
      </c>
      <c r="K413" s="56">
        <f t="shared" si="187"/>
        <v>14188.5</v>
      </c>
      <c r="L413" s="56">
        <f t="shared" si="187"/>
        <v>0</v>
      </c>
      <c r="M413" s="56">
        <f t="shared" si="187"/>
        <v>14188.5</v>
      </c>
      <c r="N413" s="56">
        <f t="shared" si="187"/>
        <v>-949.8</v>
      </c>
      <c r="O413" s="56">
        <f t="shared" si="187"/>
        <v>13238.7</v>
      </c>
      <c r="P413" s="56">
        <f t="shared" si="187"/>
        <v>13238.7</v>
      </c>
      <c r="Q413" s="350">
        <f t="shared" si="184"/>
        <v>1</v>
      </c>
    </row>
    <row r="414" spans="1:17" ht="22.5" customHeight="1">
      <c r="A414" s="31" t="s">
        <v>204</v>
      </c>
      <c r="B414" s="123" t="s">
        <v>168</v>
      </c>
      <c r="C414" s="55" t="s">
        <v>113</v>
      </c>
      <c r="D414" s="59" t="s">
        <v>12</v>
      </c>
      <c r="E414" s="55" t="s">
        <v>304</v>
      </c>
      <c r="F414" s="55" t="s">
        <v>10</v>
      </c>
      <c r="G414" s="56">
        <f>G415</f>
        <v>14188.5</v>
      </c>
      <c r="H414" s="56">
        <f t="shared" si="187"/>
        <v>0</v>
      </c>
      <c r="I414" s="56">
        <f t="shared" si="187"/>
        <v>14188.5</v>
      </c>
      <c r="J414" s="56">
        <f t="shared" si="187"/>
        <v>0</v>
      </c>
      <c r="K414" s="56">
        <f t="shared" si="187"/>
        <v>14188.5</v>
      </c>
      <c r="L414" s="56">
        <f t="shared" si="187"/>
        <v>0</v>
      </c>
      <c r="M414" s="56">
        <f t="shared" si="187"/>
        <v>14188.5</v>
      </c>
      <c r="N414" s="56">
        <f t="shared" si="187"/>
        <v>-949.8</v>
      </c>
      <c r="O414" s="56">
        <f t="shared" si="187"/>
        <v>13238.7</v>
      </c>
      <c r="P414" s="56">
        <f t="shared" si="187"/>
        <v>13238.7</v>
      </c>
      <c r="Q414" s="350">
        <f t="shared" si="184"/>
        <v>1</v>
      </c>
    </row>
    <row r="415" spans="1:17" ht="12.75" customHeight="1">
      <c r="A415" s="43" t="s">
        <v>114</v>
      </c>
      <c r="B415" s="123" t="s">
        <v>168</v>
      </c>
      <c r="C415" s="55" t="s">
        <v>113</v>
      </c>
      <c r="D415" s="59" t="s">
        <v>12</v>
      </c>
      <c r="E415" s="55" t="s">
        <v>304</v>
      </c>
      <c r="F415" s="55" t="s">
        <v>47</v>
      </c>
      <c r="G415" s="56">
        <f>G416</f>
        <v>14188.5</v>
      </c>
      <c r="H415" s="56">
        <f t="shared" si="187"/>
        <v>0</v>
      </c>
      <c r="I415" s="56">
        <f t="shared" si="187"/>
        <v>14188.5</v>
      </c>
      <c r="J415" s="56">
        <f t="shared" si="187"/>
        <v>0</v>
      </c>
      <c r="K415" s="56">
        <f t="shared" si="187"/>
        <v>14188.5</v>
      </c>
      <c r="L415" s="56">
        <f t="shared" si="187"/>
        <v>0</v>
      </c>
      <c r="M415" s="56">
        <f t="shared" si="187"/>
        <v>14188.5</v>
      </c>
      <c r="N415" s="56">
        <f t="shared" si="187"/>
        <v>-949.8</v>
      </c>
      <c r="O415" s="56">
        <f t="shared" si="187"/>
        <v>13238.7</v>
      </c>
      <c r="P415" s="56">
        <f t="shared" si="187"/>
        <v>13238.7</v>
      </c>
      <c r="Q415" s="350">
        <f t="shared" si="184"/>
        <v>1</v>
      </c>
    </row>
    <row r="416" spans="1:17" ht="12.75" customHeight="1">
      <c r="A416" s="43" t="s">
        <v>185</v>
      </c>
      <c r="B416" s="123" t="s">
        <v>168</v>
      </c>
      <c r="C416" s="55" t="s">
        <v>113</v>
      </c>
      <c r="D416" s="59" t="s">
        <v>12</v>
      </c>
      <c r="E416" s="55" t="s">
        <v>304</v>
      </c>
      <c r="F416" s="55" t="s">
        <v>35</v>
      </c>
      <c r="G416" s="56">
        <f>G417</f>
        <v>14188.5</v>
      </c>
      <c r="H416" s="56">
        <f t="shared" si="187"/>
        <v>0</v>
      </c>
      <c r="I416" s="56">
        <f t="shared" si="187"/>
        <v>14188.5</v>
      </c>
      <c r="J416" s="56">
        <f t="shared" si="187"/>
        <v>0</v>
      </c>
      <c r="K416" s="56">
        <f t="shared" si="187"/>
        <v>14188.5</v>
      </c>
      <c r="L416" s="56">
        <f t="shared" si="187"/>
        <v>0</v>
      </c>
      <c r="M416" s="56">
        <f t="shared" si="187"/>
        <v>14188.5</v>
      </c>
      <c r="N416" s="56">
        <f t="shared" si="187"/>
        <v>-949.8</v>
      </c>
      <c r="O416" s="56">
        <f t="shared" si="187"/>
        <v>13238.7</v>
      </c>
      <c r="P416" s="56">
        <f t="shared" si="187"/>
        <v>13238.7</v>
      </c>
      <c r="Q416" s="350">
        <f t="shared" si="184"/>
        <v>1</v>
      </c>
    </row>
    <row r="417" spans="1:17" ht="12.75" customHeight="1">
      <c r="A417" s="113" t="s">
        <v>576</v>
      </c>
      <c r="B417" s="123" t="s">
        <v>168</v>
      </c>
      <c r="C417" s="55" t="s">
        <v>113</v>
      </c>
      <c r="D417" s="59" t="s">
        <v>12</v>
      </c>
      <c r="E417" s="55" t="s">
        <v>304</v>
      </c>
      <c r="F417" s="55" t="s">
        <v>36</v>
      </c>
      <c r="G417" s="56">
        <v>14188.5</v>
      </c>
      <c r="H417" s="56">
        <v>0</v>
      </c>
      <c r="I417" s="120">
        <f>G417+H417</f>
        <v>14188.5</v>
      </c>
      <c r="J417" s="120">
        <v>0</v>
      </c>
      <c r="K417" s="56">
        <f>I417+J417</f>
        <v>14188.5</v>
      </c>
      <c r="L417" s="120">
        <v>0</v>
      </c>
      <c r="M417" s="56">
        <f>K417+L417</f>
        <v>14188.5</v>
      </c>
      <c r="N417" s="120">
        <v>-949.8</v>
      </c>
      <c r="O417" s="56">
        <f>M417+N417</f>
        <v>13238.7</v>
      </c>
      <c r="P417" s="56">
        <v>13238.7</v>
      </c>
      <c r="Q417" s="350">
        <f t="shared" si="184"/>
        <v>1</v>
      </c>
    </row>
    <row r="418" spans="1:17" ht="12.75" customHeight="1">
      <c r="A418" s="40" t="s">
        <v>189</v>
      </c>
      <c r="B418" s="124" t="s">
        <v>168</v>
      </c>
      <c r="C418" s="86" t="s">
        <v>113</v>
      </c>
      <c r="D418" s="87" t="s">
        <v>83</v>
      </c>
      <c r="E418" s="86"/>
      <c r="F418" s="86"/>
      <c r="G418" s="119">
        <f aca="true" t="shared" si="188" ref="G418:M418">G419+G422</f>
        <v>615</v>
      </c>
      <c r="H418" s="119">
        <f t="shared" si="188"/>
        <v>0</v>
      </c>
      <c r="I418" s="119">
        <f t="shared" si="188"/>
        <v>615</v>
      </c>
      <c r="J418" s="119">
        <f t="shared" si="188"/>
        <v>0</v>
      </c>
      <c r="K418" s="119">
        <f t="shared" si="188"/>
        <v>615</v>
      </c>
      <c r="L418" s="119">
        <f t="shared" si="188"/>
        <v>0</v>
      </c>
      <c r="M418" s="119">
        <f t="shared" si="188"/>
        <v>615</v>
      </c>
      <c r="N418" s="119">
        <f>N419+N422</f>
        <v>-130</v>
      </c>
      <c r="O418" s="119">
        <f>O419+O422</f>
        <v>485</v>
      </c>
      <c r="P418" s="119">
        <f>P419+P422</f>
        <v>485</v>
      </c>
      <c r="Q418" s="350">
        <f t="shared" si="184"/>
        <v>1</v>
      </c>
    </row>
    <row r="419" spans="1:17" ht="12.75" customHeight="1">
      <c r="A419" s="43" t="s">
        <v>101</v>
      </c>
      <c r="B419" s="123" t="s">
        <v>168</v>
      </c>
      <c r="C419" s="55" t="s">
        <v>113</v>
      </c>
      <c r="D419" s="59" t="s">
        <v>83</v>
      </c>
      <c r="E419" s="55" t="s">
        <v>303</v>
      </c>
      <c r="F419" s="55" t="s">
        <v>47</v>
      </c>
      <c r="G419" s="56">
        <f aca="true" t="shared" si="189" ref="G419:P420">G420</f>
        <v>615</v>
      </c>
      <c r="H419" s="56">
        <f t="shared" si="189"/>
        <v>-615</v>
      </c>
      <c r="I419" s="56">
        <f t="shared" si="189"/>
        <v>0</v>
      </c>
      <c r="J419" s="56">
        <f t="shared" si="189"/>
        <v>0</v>
      </c>
      <c r="K419" s="56">
        <f t="shared" si="189"/>
        <v>0</v>
      </c>
      <c r="L419" s="56">
        <f t="shared" si="189"/>
        <v>0</v>
      </c>
      <c r="M419" s="56">
        <f t="shared" si="189"/>
        <v>0</v>
      </c>
      <c r="N419" s="56">
        <f t="shared" si="189"/>
        <v>0</v>
      </c>
      <c r="O419" s="56">
        <f t="shared" si="189"/>
        <v>0</v>
      </c>
      <c r="P419" s="56">
        <f t="shared" si="189"/>
        <v>0</v>
      </c>
      <c r="Q419" s="350" t="e">
        <f t="shared" si="184"/>
        <v>#DIV/0!</v>
      </c>
    </row>
    <row r="420" spans="1:17" ht="12.75" customHeight="1">
      <c r="A420" s="43" t="s">
        <v>185</v>
      </c>
      <c r="B420" s="123" t="s">
        <v>168</v>
      </c>
      <c r="C420" s="55" t="s">
        <v>113</v>
      </c>
      <c r="D420" s="59" t="s">
        <v>83</v>
      </c>
      <c r="E420" s="55" t="s">
        <v>305</v>
      </c>
      <c r="F420" s="55" t="s">
        <v>35</v>
      </c>
      <c r="G420" s="56">
        <f t="shared" si="189"/>
        <v>615</v>
      </c>
      <c r="H420" s="56">
        <f t="shared" si="189"/>
        <v>-615</v>
      </c>
      <c r="I420" s="56">
        <f t="shared" si="189"/>
        <v>0</v>
      </c>
      <c r="J420" s="56">
        <f t="shared" si="189"/>
        <v>0</v>
      </c>
      <c r="K420" s="56">
        <f t="shared" si="189"/>
        <v>0</v>
      </c>
      <c r="L420" s="56">
        <f t="shared" si="189"/>
        <v>0</v>
      </c>
      <c r="M420" s="56">
        <f t="shared" si="189"/>
        <v>0</v>
      </c>
      <c r="N420" s="56">
        <f t="shared" si="189"/>
        <v>0</v>
      </c>
      <c r="O420" s="56">
        <f t="shared" si="189"/>
        <v>0</v>
      </c>
      <c r="P420" s="56">
        <f t="shared" si="189"/>
        <v>0</v>
      </c>
      <c r="Q420" s="350" t="e">
        <f t="shared" si="184"/>
        <v>#DIV/0!</v>
      </c>
    </row>
    <row r="421" spans="1:17" ht="12.75" customHeight="1">
      <c r="A421" s="113" t="s">
        <v>576</v>
      </c>
      <c r="B421" s="123" t="s">
        <v>168</v>
      </c>
      <c r="C421" s="55" t="s">
        <v>113</v>
      </c>
      <c r="D421" s="59" t="s">
        <v>83</v>
      </c>
      <c r="E421" s="55" t="s">
        <v>305</v>
      </c>
      <c r="F421" s="55" t="s">
        <v>36</v>
      </c>
      <c r="G421" s="56">
        <v>615</v>
      </c>
      <c r="H421" s="56">
        <v>-615</v>
      </c>
      <c r="I421" s="120">
        <f>G421+H421</f>
        <v>0</v>
      </c>
      <c r="J421" s="120"/>
      <c r="K421" s="56">
        <f>I421+J421</f>
        <v>0</v>
      </c>
      <c r="L421" s="120"/>
      <c r="M421" s="56">
        <f>K421+L421</f>
        <v>0</v>
      </c>
      <c r="N421" s="120"/>
      <c r="O421" s="56">
        <f>M421+N421</f>
        <v>0</v>
      </c>
      <c r="P421" s="56">
        <v>0</v>
      </c>
      <c r="Q421" s="350" t="e">
        <f t="shared" si="184"/>
        <v>#DIV/0!</v>
      </c>
    </row>
    <row r="422" spans="1:17" ht="12.75" customHeight="1">
      <c r="A422" s="43" t="s">
        <v>101</v>
      </c>
      <c r="B422" s="123" t="s">
        <v>168</v>
      </c>
      <c r="C422" s="55" t="s">
        <v>113</v>
      </c>
      <c r="D422" s="59" t="s">
        <v>83</v>
      </c>
      <c r="E422" s="55" t="s">
        <v>303</v>
      </c>
      <c r="F422" s="55" t="s">
        <v>47</v>
      </c>
      <c r="G422" s="56">
        <f aca="true" t="shared" si="190" ref="G422:P423">G423</f>
        <v>0</v>
      </c>
      <c r="H422" s="56">
        <f t="shared" si="190"/>
        <v>615</v>
      </c>
      <c r="I422" s="56">
        <f t="shared" si="190"/>
        <v>615</v>
      </c>
      <c r="J422" s="56">
        <f t="shared" si="190"/>
        <v>0</v>
      </c>
      <c r="K422" s="56">
        <f t="shared" si="190"/>
        <v>615</v>
      </c>
      <c r="L422" s="56">
        <f t="shared" si="190"/>
        <v>0</v>
      </c>
      <c r="M422" s="56">
        <f t="shared" si="190"/>
        <v>615</v>
      </c>
      <c r="N422" s="56">
        <f t="shared" si="190"/>
        <v>-130</v>
      </c>
      <c r="O422" s="56">
        <f t="shared" si="190"/>
        <v>485</v>
      </c>
      <c r="P422" s="56">
        <f t="shared" si="190"/>
        <v>485</v>
      </c>
      <c r="Q422" s="350">
        <f t="shared" si="184"/>
        <v>1</v>
      </c>
    </row>
    <row r="423" spans="1:17" ht="12.75" customHeight="1">
      <c r="A423" s="43" t="s">
        <v>185</v>
      </c>
      <c r="B423" s="123" t="s">
        <v>168</v>
      </c>
      <c r="C423" s="55" t="s">
        <v>113</v>
      </c>
      <c r="D423" s="59" t="s">
        <v>83</v>
      </c>
      <c r="E423" s="55" t="s">
        <v>305</v>
      </c>
      <c r="F423" s="55" t="s">
        <v>35</v>
      </c>
      <c r="G423" s="56">
        <f t="shared" si="190"/>
        <v>0</v>
      </c>
      <c r="H423" s="56">
        <f t="shared" si="190"/>
        <v>615</v>
      </c>
      <c r="I423" s="56">
        <f t="shared" si="190"/>
        <v>615</v>
      </c>
      <c r="J423" s="56">
        <f t="shared" si="190"/>
        <v>0</v>
      </c>
      <c r="K423" s="56">
        <f t="shared" si="190"/>
        <v>615</v>
      </c>
      <c r="L423" s="56">
        <f t="shared" si="190"/>
        <v>0</v>
      </c>
      <c r="M423" s="56">
        <f t="shared" si="190"/>
        <v>615</v>
      </c>
      <c r="N423" s="56">
        <f t="shared" si="190"/>
        <v>-130</v>
      </c>
      <c r="O423" s="56">
        <f t="shared" si="190"/>
        <v>485</v>
      </c>
      <c r="P423" s="56">
        <f t="shared" si="190"/>
        <v>485</v>
      </c>
      <c r="Q423" s="350">
        <f t="shared" si="184"/>
        <v>1</v>
      </c>
    </row>
    <row r="424" spans="1:17" ht="12.75" customHeight="1">
      <c r="A424" s="113" t="s">
        <v>189</v>
      </c>
      <c r="B424" s="123" t="s">
        <v>168</v>
      </c>
      <c r="C424" s="55" t="s">
        <v>113</v>
      </c>
      <c r="D424" s="59" t="s">
        <v>83</v>
      </c>
      <c r="E424" s="55" t="s">
        <v>305</v>
      </c>
      <c r="F424" s="55">
        <v>512</v>
      </c>
      <c r="G424" s="56">
        <v>0</v>
      </c>
      <c r="H424" s="56">
        <v>615</v>
      </c>
      <c r="I424" s="120">
        <f>G424+H424</f>
        <v>615</v>
      </c>
      <c r="J424" s="120">
        <v>0</v>
      </c>
      <c r="K424" s="56">
        <f>I424+J424</f>
        <v>615</v>
      </c>
      <c r="L424" s="120">
        <v>0</v>
      </c>
      <c r="M424" s="56">
        <f>K424+L424</f>
        <v>615</v>
      </c>
      <c r="N424" s="120">
        <v>-130</v>
      </c>
      <c r="O424" s="56">
        <f>M424+N424</f>
        <v>485</v>
      </c>
      <c r="P424" s="56">
        <v>485</v>
      </c>
      <c r="Q424" s="350">
        <f t="shared" si="184"/>
        <v>1</v>
      </c>
    </row>
    <row r="425" spans="1:17" ht="12.75" customHeight="1">
      <c r="A425" s="40" t="s">
        <v>70</v>
      </c>
      <c r="B425" s="124" t="s">
        <v>168</v>
      </c>
      <c r="C425" s="86">
        <v>14</v>
      </c>
      <c r="D425" s="87" t="s">
        <v>14</v>
      </c>
      <c r="E425" s="86"/>
      <c r="F425" s="86"/>
      <c r="G425" s="119">
        <f aca="true" t="shared" si="191" ref="G425:P430">+G426</f>
        <v>127.7</v>
      </c>
      <c r="H425" s="119">
        <f t="shared" si="191"/>
        <v>0</v>
      </c>
      <c r="I425" s="119">
        <f t="shared" si="191"/>
        <v>127.7</v>
      </c>
      <c r="J425" s="119">
        <f t="shared" si="191"/>
        <v>0</v>
      </c>
      <c r="K425" s="119">
        <f t="shared" si="191"/>
        <v>127.7</v>
      </c>
      <c r="L425" s="119">
        <f t="shared" si="191"/>
        <v>0</v>
      </c>
      <c r="M425" s="119">
        <f t="shared" si="191"/>
        <v>127.7</v>
      </c>
      <c r="N425" s="119">
        <f t="shared" si="191"/>
        <v>0</v>
      </c>
      <c r="O425" s="119">
        <f t="shared" si="191"/>
        <v>127.7</v>
      </c>
      <c r="P425" s="119">
        <f t="shared" si="191"/>
        <v>127.7</v>
      </c>
      <c r="Q425" s="350">
        <f t="shared" si="184"/>
        <v>1</v>
      </c>
    </row>
    <row r="426" spans="1:17" ht="12.75" customHeight="1">
      <c r="A426" s="31" t="s">
        <v>114</v>
      </c>
      <c r="B426" s="123" t="s">
        <v>168</v>
      </c>
      <c r="C426" s="111" t="s">
        <v>113</v>
      </c>
      <c r="D426" s="111" t="s">
        <v>14</v>
      </c>
      <c r="E426" s="111" t="s">
        <v>303</v>
      </c>
      <c r="F426" s="111" t="s">
        <v>10</v>
      </c>
      <c r="G426" s="56">
        <f t="shared" si="191"/>
        <v>127.7</v>
      </c>
      <c r="H426" s="56">
        <f t="shared" si="191"/>
        <v>0</v>
      </c>
      <c r="I426" s="56">
        <f t="shared" si="191"/>
        <v>127.7</v>
      </c>
      <c r="J426" s="56">
        <f t="shared" si="191"/>
        <v>0</v>
      </c>
      <c r="K426" s="56">
        <f t="shared" si="191"/>
        <v>127.7</v>
      </c>
      <c r="L426" s="56">
        <f t="shared" si="191"/>
        <v>0</v>
      </c>
      <c r="M426" s="56">
        <f t="shared" si="191"/>
        <v>127.7</v>
      </c>
      <c r="N426" s="56">
        <f t="shared" si="191"/>
        <v>0</v>
      </c>
      <c r="O426" s="56">
        <f t="shared" si="191"/>
        <v>127.7</v>
      </c>
      <c r="P426" s="56">
        <f t="shared" si="191"/>
        <v>127.7</v>
      </c>
      <c r="Q426" s="350">
        <f t="shared" si="184"/>
        <v>1</v>
      </c>
    </row>
    <row r="427" spans="1:17" ht="33.75" customHeight="1">
      <c r="A427" s="31" t="s">
        <v>115</v>
      </c>
      <c r="B427" s="327" t="s">
        <v>168</v>
      </c>
      <c r="C427" s="111" t="s">
        <v>113</v>
      </c>
      <c r="D427" s="111" t="s">
        <v>14</v>
      </c>
      <c r="E427" s="111" t="s">
        <v>306</v>
      </c>
      <c r="F427" s="111" t="s">
        <v>10</v>
      </c>
      <c r="G427" s="56">
        <f t="shared" si="191"/>
        <v>127.7</v>
      </c>
      <c r="H427" s="56">
        <f t="shared" si="191"/>
        <v>0</v>
      </c>
      <c r="I427" s="56">
        <f t="shared" si="191"/>
        <v>127.7</v>
      </c>
      <c r="J427" s="56">
        <f t="shared" si="191"/>
        <v>0</v>
      </c>
      <c r="K427" s="56">
        <f t="shared" si="191"/>
        <v>127.7</v>
      </c>
      <c r="L427" s="56">
        <f t="shared" si="191"/>
        <v>0</v>
      </c>
      <c r="M427" s="56">
        <f t="shared" si="191"/>
        <v>127.7</v>
      </c>
      <c r="N427" s="56">
        <f t="shared" si="191"/>
        <v>0</v>
      </c>
      <c r="O427" s="56">
        <f t="shared" si="191"/>
        <v>127.7</v>
      </c>
      <c r="P427" s="56">
        <f t="shared" si="191"/>
        <v>127.7</v>
      </c>
      <c r="Q427" s="350">
        <f t="shared" si="184"/>
        <v>1</v>
      </c>
    </row>
    <row r="428" spans="1:17" ht="48" customHeight="1">
      <c r="A428" s="31" t="s">
        <v>191</v>
      </c>
      <c r="B428" s="327" t="s">
        <v>168</v>
      </c>
      <c r="C428" s="111" t="s">
        <v>113</v>
      </c>
      <c r="D428" s="111" t="s">
        <v>14</v>
      </c>
      <c r="E428" s="111" t="s">
        <v>306</v>
      </c>
      <c r="F428" s="111" t="s">
        <v>10</v>
      </c>
      <c r="G428" s="56">
        <f t="shared" si="191"/>
        <v>127.7</v>
      </c>
      <c r="H428" s="56">
        <f t="shared" si="191"/>
        <v>0</v>
      </c>
      <c r="I428" s="56">
        <f t="shared" si="191"/>
        <v>127.7</v>
      </c>
      <c r="J428" s="56">
        <f t="shared" si="191"/>
        <v>0</v>
      </c>
      <c r="K428" s="56">
        <f t="shared" si="191"/>
        <v>127.7</v>
      </c>
      <c r="L428" s="56">
        <f t="shared" si="191"/>
        <v>0</v>
      </c>
      <c r="M428" s="56">
        <f t="shared" si="191"/>
        <v>127.7</v>
      </c>
      <c r="N428" s="56">
        <f t="shared" si="191"/>
        <v>0</v>
      </c>
      <c r="O428" s="56">
        <f t="shared" si="191"/>
        <v>127.7</v>
      </c>
      <c r="P428" s="56">
        <f t="shared" si="191"/>
        <v>127.7</v>
      </c>
      <c r="Q428" s="350">
        <f t="shared" si="184"/>
        <v>1</v>
      </c>
    </row>
    <row r="429" spans="1:17" ht="12.75" customHeight="1">
      <c r="A429" s="31" t="s">
        <v>114</v>
      </c>
      <c r="B429" s="327" t="s">
        <v>168</v>
      </c>
      <c r="C429" s="111" t="s">
        <v>113</v>
      </c>
      <c r="D429" s="111" t="s">
        <v>14</v>
      </c>
      <c r="E429" s="111" t="s">
        <v>306</v>
      </c>
      <c r="F429" s="111" t="s">
        <v>47</v>
      </c>
      <c r="G429" s="56">
        <f t="shared" si="191"/>
        <v>127.7</v>
      </c>
      <c r="H429" s="56">
        <f t="shared" si="191"/>
        <v>0</v>
      </c>
      <c r="I429" s="56">
        <f t="shared" si="191"/>
        <v>127.7</v>
      </c>
      <c r="J429" s="56">
        <f t="shared" si="191"/>
        <v>0</v>
      </c>
      <c r="K429" s="56">
        <f t="shared" si="191"/>
        <v>127.7</v>
      </c>
      <c r="L429" s="56">
        <f t="shared" si="191"/>
        <v>0</v>
      </c>
      <c r="M429" s="56">
        <f t="shared" si="191"/>
        <v>127.7</v>
      </c>
      <c r="N429" s="56">
        <f t="shared" si="191"/>
        <v>0</v>
      </c>
      <c r="O429" s="56">
        <f t="shared" si="191"/>
        <v>127.7</v>
      </c>
      <c r="P429" s="56">
        <f t="shared" si="191"/>
        <v>127.7</v>
      </c>
      <c r="Q429" s="350">
        <f t="shared" si="184"/>
        <v>1</v>
      </c>
    </row>
    <row r="430" spans="1:17" ht="12.75" customHeight="1">
      <c r="A430" s="31" t="s">
        <v>105</v>
      </c>
      <c r="B430" s="327" t="s">
        <v>168</v>
      </c>
      <c r="C430" s="111" t="s">
        <v>113</v>
      </c>
      <c r="D430" s="111" t="s">
        <v>14</v>
      </c>
      <c r="E430" s="111" t="s">
        <v>306</v>
      </c>
      <c r="F430" s="111" t="s">
        <v>48</v>
      </c>
      <c r="G430" s="56">
        <f t="shared" si="191"/>
        <v>127.7</v>
      </c>
      <c r="H430" s="56">
        <f t="shared" si="191"/>
        <v>0</v>
      </c>
      <c r="I430" s="56">
        <f t="shared" si="191"/>
        <v>127.7</v>
      </c>
      <c r="J430" s="56">
        <f t="shared" si="191"/>
        <v>0</v>
      </c>
      <c r="K430" s="56">
        <f t="shared" si="191"/>
        <v>127.7</v>
      </c>
      <c r="L430" s="56">
        <f t="shared" si="191"/>
        <v>0</v>
      </c>
      <c r="M430" s="56">
        <f t="shared" si="191"/>
        <v>127.7</v>
      </c>
      <c r="N430" s="56">
        <f t="shared" si="191"/>
        <v>0</v>
      </c>
      <c r="O430" s="56">
        <f t="shared" si="191"/>
        <v>127.7</v>
      </c>
      <c r="P430" s="56">
        <f t="shared" si="191"/>
        <v>127.7</v>
      </c>
      <c r="Q430" s="350">
        <f t="shared" si="184"/>
        <v>1</v>
      </c>
    </row>
    <row r="431" spans="1:17" ht="22.5" customHeight="1">
      <c r="A431" s="113" t="s">
        <v>577</v>
      </c>
      <c r="B431" s="327" t="s">
        <v>168</v>
      </c>
      <c r="C431" s="111" t="s">
        <v>113</v>
      </c>
      <c r="D431" s="111" t="s">
        <v>14</v>
      </c>
      <c r="E431" s="111" t="s">
        <v>306</v>
      </c>
      <c r="F431" s="111" t="s">
        <v>57</v>
      </c>
      <c r="G431" s="56">
        <v>127.7</v>
      </c>
      <c r="H431" s="141">
        <v>0</v>
      </c>
      <c r="I431" s="120">
        <f>G431+H431</f>
        <v>127.7</v>
      </c>
      <c r="J431" s="120">
        <v>0</v>
      </c>
      <c r="K431" s="56">
        <f>I431+J431</f>
        <v>127.7</v>
      </c>
      <c r="L431" s="120">
        <v>0</v>
      </c>
      <c r="M431" s="56">
        <f>K431+L431</f>
        <v>127.7</v>
      </c>
      <c r="N431" s="120">
        <v>0</v>
      </c>
      <c r="O431" s="56">
        <f>M431+N431</f>
        <v>127.7</v>
      </c>
      <c r="P431" s="56">
        <v>127.7</v>
      </c>
      <c r="Q431" s="350">
        <f t="shared" si="184"/>
        <v>1</v>
      </c>
    </row>
    <row r="432" spans="1:19" s="153" customFormat="1" ht="21.75" customHeight="1">
      <c r="A432" s="71" t="s">
        <v>63</v>
      </c>
      <c r="B432" s="124" t="s">
        <v>25</v>
      </c>
      <c r="C432" s="86"/>
      <c r="D432" s="87"/>
      <c r="E432" s="86"/>
      <c r="F432" s="86"/>
      <c r="G432" s="140">
        <f aca="true" t="shared" si="192" ref="G432:O432">G433+G497+G510+G535+G597+G616+G717+G725+G744+G754</f>
        <v>288285.39999999997</v>
      </c>
      <c r="H432" s="140">
        <f t="shared" si="192"/>
        <v>5583.1</v>
      </c>
      <c r="I432" s="140">
        <f t="shared" si="192"/>
        <v>293868.5</v>
      </c>
      <c r="J432" s="140">
        <f t="shared" si="192"/>
        <v>2828.5</v>
      </c>
      <c r="K432" s="140">
        <f t="shared" si="192"/>
        <v>296697</v>
      </c>
      <c r="L432" s="140">
        <f t="shared" si="192"/>
        <v>2825.8999999999996</v>
      </c>
      <c r="M432" s="154">
        <f t="shared" si="192"/>
        <v>299522.9</v>
      </c>
      <c r="N432" s="154">
        <f t="shared" si="192"/>
        <v>14500.899999999998</v>
      </c>
      <c r="O432" s="140">
        <f t="shared" si="192"/>
        <v>314023.79999999993</v>
      </c>
      <c r="P432" s="140">
        <f>P433+P497+P510+P535+P597+P616+P717+P725+P744+P754</f>
        <v>309083.0999999999</v>
      </c>
      <c r="Q432" s="350">
        <f t="shared" si="184"/>
        <v>0.984266479164955</v>
      </c>
      <c r="R432" s="153">
        <v>309083.1</v>
      </c>
      <c r="S432" s="155">
        <f>R432-P432</f>
        <v>0</v>
      </c>
    </row>
    <row r="433" spans="1:19" s="153" customFormat="1" ht="12.75" customHeight="1">
      <c r="A433" s="40" t="s">
        <v>11</v>
      </c>
      <c r="B433" s="124" t="s">
        <v>25</v>
      </c>
      <c r="C433" s="86" t="s">
        <v>12</v>
      </c>
      <c r="D433" s="87" t="s">
        <v>8</v>
      </c>
      <c r="E433" s="86" t="s">
        <v>9</v>
      </c>
      <c r="F433" s="86" t="s">
        <v>10</v>
      </c>
      <c r="G433" s="119">
        <f aca="true" t="shared" si="193" ref="G433:M433">G434+G466+G471+G461</f>
        <v>17288.7</v>
      </c>
      <c r="H433" s="119">
        <f t="shared" si="193"/>
        <v>-1286.4</v>
      </c>
      <c r="I433" s="119">
        <f t="shared" si="193"/>
        <v>16002.3</v>
      </c>
      <c r="J433" s="119">
        <f t="shared" si="193"/>
        <v>-150</v>
      </c>
      <c r="K433" s="119">
        <f t="shared" si="193"/>
        <v>15852.3</v>
      </c>
      <c r="L433" s="119">
        <f t="shared" si="193"/>
        <v>0</v>
      </c>
      <c r="M433" s="156">
        <f t="shared" si="193"/>
        <v>15852.3</v>
      </c>
      <c r="N433" s="156">
        <f>N434+N466+N471+N461</f>
        <v>2301.5999999999995</v>
      </c>
      <c r="O433" s="119">
        <f>O434+O466+O471+O461</f>
        <v>18153.9</v>
      </c>
      <c r="P433" s="119">
        <f>P434+P466+P471+P461</f>
        <v>18050.4</v>
      </c>
      <c r="Q433" s="350">
        <f t="shared" si="184"/>
        <v>0.9942987457240593</v>
      </c>
      <c r="S433" s="155"/>
    </row>
    <row r="434" spans="1:17" s="153" customFormat="1" ht="31.5" customHeight="1">
      <c r="A434" s="114" t="s">
        <v>178</v>
      </c>
      <c r="B434" s="124" t="s">
        <v>25</v>
      </c>
      <c r="C434" s="86" t="s">
        <v>12</v>
      </c>
      <c r="D434" s="87" t="s">
        <v>15</v>
      </c>
      <c r="E434" s="86"/>
      <c r="F434" s="86"/>
      <c r="G434" s="119">
        <f aca="true" t="shared" si="194" ref="G434:M434">G444+G435</f>
        <v>16179.400000000001</v>
      </c>
      <c r="H434" s="119">
        <f t="shared" si="194"/>
        <v>-836.4000000000001</v>
      </c>
      <c r="I434" s="119">
        <f t="shared" si="194"/>
        <v>15343</v>
      </c>
      <c r="J434" s="119">
        <f t="shared" si="194"/>
        <v>-140</v>
      </c>
      <c r="K434" s="119">
        <f t="shared" si="194"/>
        <v>15203</v>
      </c>
      <c r="L434" s="119">
        <f t="shared" si="194"/>
        <v>0</v>
      </c>
      <c r="M434" s="119">
        <f t="shared" si="194"/>
        <v>15203</v>
      </c>
      <c r="N434" s="119">
        <f>N444+N435</f>
        <v>2322.3999999999996</v>
      </c>
      <c r="O434" s="119">
        <f>O444+O435</f>
        <v>17525.4</v>
      </c>
      <c r="P434" s="119">
        <f>P444+P435</f>
        <v>17436.800000000003</v>
      </c>
      <c r="Q434" s="350">
        <f t="shared" si="184"/>
        <v>0.994944480582469</v>
      </c>
    </row>
    <row r="435" spans="1:17" s="153" customFormat="1" ht="12.75" customHeight="1">
      <c r="A435" s="117" t="s">
        <v>420</v>
      </c>
      <c r="B435" s="125" t="s">
        <v>25</v>
      </c>
      <c r="C435" s="55" t="s">
        <v>12</v>
      </c>
      <c r="D435" s="59" t="s">
        <v>15</v>
      </c>
      <c r="E435" s="55" t="s">
        <v>310</v>
      </c>
      <c r="F435" s="55" t="s">
        <v>10</v>
      </c>
      <c r="G435" s="56">
        <f aca="true" t="shared" si="195" ref="G435:M435">G436+G441+G440</f>
        <v>957</v>
      </c>
      <c r="H435" s="56">
        <f t="shared" si="195"/>
        <v>0</v>
      </c>
      <c r="I435" s="56">
        <f t="shared" si="195"/>
        <v>957</v>
      </c>
      <c r="J435" s="56">
        <f t="shared" si="195"/>
        <v>0</v>
      </c>
      <c r="K435" s="56">
        <f t="shared" si="195"/>
        <v>957</v>
      </c>
      <c r="L435" s="56">
        <f t="shared" si="195"/>
        <v>0</v>
      </c>
      <c r="M435" s="56">
        <f t="shared" si="195"/>
        <v>957</v>
      </c>
      <c r="N435" s="56">
        <f>N436+N441+N440</f>
        <v>284.3</v>
      </c>
      <c r="O435" s="56">
        <f>O436+O441+O440</f>
        <v>1241.3</v>
      </c>
      <c r="P435" s="56">
        <f>P436+P441+P440</f>
        <v>1241.3</v>
      </c>
      <c r="Q435" s="350">
        <f t="shared" si="184"/>
        <v>1</v>
      </c>
    </row>
    <row r="436" spans="1:17" s="153" customFormat="1" ht="33.75" customHeight="1">
      <c r="A436" s="58" t="s">
        <v>123</v>
      </c>
      <c r="B436" s="123" t="s">
        <v>25</v>
      </c>
      <c r="C436" s="55" t="s">
        <v>12</v>
      </c>
      <c r="D436" s="59" t="s">
        <v>15</v>
      </c>
      <c r="E436" s="55" t="s">
        <v>311</v>
      </c>
      <c r="F436" s="55" t="s">
        <v>124</v>
      </c>
      <c r="G436" s="56">
        <f aca="true" t="shared" si="196" ref="G436:P436">SUM(G437)</f>
        <v>957</v>
      </c>
      <c r="H436" s="56">
        <f t="shared" si="196"/>
        <v>0</v>
      </c>
      <c r="I436" s="56">
        <f t="shared" si="196"/>
        <v>957</v>
      </c>
      <c r="J436" s="56">
        <f t="shared" si="196"/>
        <v>0</v>
      </c>
      <c r="K436" s="56">
        <f t="shared" si="196"/>
        <v>957</v>
      </c>
      <c r="L436" s="56">
        <f t="shared" si="196"/>
        <v>0</v>
      </c>
      <c r="M436" s="56">
        <f t="shared" si="196"/>
        <v>957</v>
      </c>
      <c r="N436" s="56">
        <f t="shared" si="196"/>
        <v>284.3</v>
      </c>
      <c r="O436" s="56">
        <f t="shared" si="196"/>
        <v>1241.3</v>
      </c>
      <c r="P436" s="56">
        <f t="shared" si="196"/>
        <v>1241.3</v>
      </c>
      <c r="Q436" s="350">
        <f t="shared" si="184"/>
        <v>1</v>
      </c>
    </row>
    <row r="437" spans="1:17" s="153" customFormat="1" ht="14.25" customHeight="1">
      <c r="A437" s="58" t="s">
        <v>125</v>
      </c>
      <c r="B437" s="125" t="s">
        <v>25</v>
      </c>
      <c r="C437" s="55" t="s">
        <v>12</v>
      </c>
      <c r="D437" s="59" t="s">
        <v>15</v>
      </c>
      <c r="E437" s="55" t="s">
        <v>311</v>
      </c>
      <c r="F437" s="55" t="s">
        <v>126</v>
      </c>
      <c r="G437" s="56">
        <f aca="true" t="shared" si="197" ref="G437:M437">SUM(G438:G439)</f>
        <v>957</v>
      </c>
      <c r="H437" s="56">
        <f t="shared" si="197"/>
        <v>0</v>
      </c>
      <c r="I437" s="56">
        <f t="shared" si="197"/>
        <v>957</v>
      </c>
      <c r="J437" s="56">
        <f t="shared" si="197"/>
        <v>0</v>
      </c>
      <c r="K437" s="56">
        <f t="shared" si="197"/>
        <v>957</v>
      </c>
      <c r="L437" s="56">
        <f t="shared" si="197"/>
        <v>0</v>
      </c>
      <c r="M437" s="56">
        <f t="shared" si="197"/>
        <v>957</v>
      </c>
      <c r="N437" s="56">
        <f>SUM(N438:N439)</f>
        <v>284.3</v>
      </c>
      <c r="O437" s="56">
        <f>SUM(O438:O439)</f>
        <v>1241.3</v>
      </c>
      <c r="P437" s="56">
        <f>SUM(P438:P439)</f>
        <v>1241.3</v>
      </c>
      <c r="Q437" s="350">
        <f t="shared" si="184"/>
        <v>1</v>
      </c>
    </row>
    <row r="438" spans="1:17" s="153" customFormat="1" ht="12.75" customHeight="1">
      <c r="A438" s="117" t="s">
        <v>416</v>
      </c>
      <c r="B438" s="123" t="s">
        <v>25</v>
      </c>
      <c r="C438" s="55" t="s">
        <v>12</v>
      </c>
      <c r="D438" s="59" t="s">
        <v>15</v>
      </c>
      <c r="E438" s="55" t="s">
        <v>311</v>
      </c>
      <c r="F438" s="55" t="s">
        <v>128</v>
      </c>
      <c r="G438" s="56">
        <v>735</v>
      </c>
      <c r="H438" s="56">
        <v>0</v>
      </c>
      <c r="I438" s="120">
        <f>G438+H438</f>
        <v>735</v>
      </c>
      <c r="J438" s="120">
        <v>0</v>
      </c>
      <c r="K438" s="56">
        <f aca="true" t="shared" si="198" ref="K438:K443">I438+J438</f>
        <v>735</v>
      </c>
      <c r="L438" s="120">
        <v>0</v>
      </c>
      <c r="M438" s="56">
        <f aca="true" t="shared" si="199" ref="M438:M443">K438+L438</f>
        <v>735</v>
      </c>
      <c r="N438" s="120">
        <v>209.3</v>
      </c>
      <c r="O438" s="56">
        <f aca="true" t="shared" si="200" ref="O438:O443">M438+N438</f>
        <v>944.3</v>
      </c>
      <c r="P438" s="56">
        <v>944.3</v>
      </c>
      <c r="Q438" s="350">
        <f t="shared" si="184"/>
        <v>1</v>
      </c>
    </row>
    <row r="439" spans="1:17" s="153" customFormat="1" ht="33.75" customHeight="1">
      <c r="A439" s="117" t="s">
        <v>417</v>
      </c>
      <c r="B439" s="123" t="s">
        <v>25</v>
      </c>
      <c r="C439" s="55" t="s">
        <v>12</v>
      </c>
      <c r="D439" s="59" t="s">
        <v>15</v>
      </c>
      <c r="E439" s="55" t="s">
        <v>311</v>
      </c>
      <c r="F439" s="55">
        <v>129</v>
      </c>
      <c r="G439" s="56">
        <v>222</v>
      </c>
      <c r="H439" s="56">
        <v>0</v>
      </c>
      <c r="I439" s="120">
        <f>G439+H439</f>
        <v>222</v>
      </c>
      <c r="J439" s="120">
        <v>0</v>
      </c>
      <c r="K439" s="56">
        <f t="shared" si="198"/>
        <v>222</v>
      </c>
      <c r="L439" s="120">
        <v>0</v>
      </c>
      <c r="M439" s="56">
        <f t="shared" si="199"/>
        <v>222</v>
      </c>
      <c r="N439" s="120">
        <v>75</v>
      </c>
      <c r="O439" s="56">
        <f t="shared" si="200"/>
        <v>297</v>
      </c>
      <c r="P439" s="56">
        <v>297</v>
      </c>
      <c r="Q439" s="350">
        <f t="shared" si="184"/>
        <v>1</v>
      </c>
    </row>
    <row r="440" spans="1:17" s="153" customFormat="1" ht="22.5" customHeight="1">
      <c r="A440" s="117" t="s">
        <v>571</v>
      </c>
      <c r="B440" s="123" t="s">
        <v>25</v>
      </c>
      <c r="C440" s="55" t="s">
        <v>12</v>
      </c>
      <c r="D440" s="59" t="s">
        <v>15</v>
      </c>
      <c r="E440" s="55" t="s">
        <v>312</v>
      </c>
      <c r="F440" s="55">
        <v>122</v>
      </c>
      <c r="G440" s="56">
        <v>0</v>
      </c>
      <c r="H440" s="56"/>
      <c r="I440" s="120">
        <f>G440+H440</f>
        <v>0</v>
      </c>
      <c r="J440" s="120"/>
      <c r="K440" s="56">
        <f t="shared" si="198"/>
        <v>0</v>
      </c>
      <c r="L440" s="120"/>
      <c r="M440" s="56">
        <f t="shared" si="199"/>
        <v>0</v>
      </c>
      <c r="N440" s="120"/>
      <c r="O440" s="56">
        <f t="shared" si="200"/>
        <v>0</v>
      </c>
      <c r="P440" s="56">
        <v>0</v>
      </c>
      <c r="Q440" s="350" t="e">
        <f t="shared" si="184"/>
        <v>#DIV/0!</v>
      </c>
    </row>
    <row r="441" spans="1:17" s="153" customFormat="1" ht="22.5" customHeight="1">
      <c r="A441" s="58" t="s">
        <v>418</v>
      </c>
      <c r="B441" s="123" t="s">
        <v>25</v>
      </c>
      <c r="C441" s="55" t="s">
        <v>12</v>
      </c>
      <c r="D441" s="59" t="s">
        <v>15</v>
      </c>
      <c r="E441" s="55" t="s">
        <v>312</v>
      </c>
      <c r="F441" s="55" t="s">
        <v>131</v>
      </c>
      <c r="G441" s="56">
        <f aca="true" t="shared" si="201" ref="G441:I442">G442</f>
        <v>0</v>
      </c>
      <c r="H441" s="56">
        <f t="shared" si="201"/>
        <v>0</v>
      </c>
      <c r="I441" s="56">
        <f t="shared" si="201"/>
        <v>0</v>
      </c>
      <c r="J441" s="56"/>
      <c r="K441" s="56">
        <f t="shared" si="198"/>
        <v>0</v>
      </c>
      <c r="L441" s="56"/>
      <c r="M441" s="56">
        <f t="shared" si="199"/>
        <v>0</v>
      </c>
      <c r="N441" s="56"/>
      <c r="O441" s="56">
        <f t="shared" si="200"/>
        <v>0</v>
      </c>
      <c r="P441" s="56">
        <f>N441+O441</f>
        <v>0</v>
      </c>
      <c r="Q441" s="350" t="e">
        <f t="shared" si="184"/>
        <v>#DIV/0!</v>
      </c>
    </row>
    <row r="442" spans="1:17" s="153" customFormat="1" ht="22.5" customHeight="1">
      <c r="A442" s="128" t="s">
        <v>572</v>
      </c>
      <c r="B442" s="125" t="s">
        <v>25</v>
      </c>
      <c r="C442" s="55" t="s">
        <v>12</v>
      </c>
      <c r="D442" s="59" t="s">
        <v>15</v>
      </c>
      <c r="E442" s="55" t="s">
        <v>312</v>
      </c>
      <c r="F442" s="55" t="s">
        <v>133</v>
      </c>
      <c r="G442" s="56">
        <f t="shared" si="201"/>
        <v>0</v>
      </c>
      <c r="H442" s="56">
        <f t="shared" si="201"/>
        <v>0</v>
      </c>
      <c r="I442" s="56">
        <f t="shared" si="201"/>
        <v>0</v>
      </c>
      <c r="J442" s="56"/>
      <c r="K442" s="56">
        <f t="shared" si="198"/>
        <v>0</v>
      </c>
      <c r="L442" s="56"/>
      <c r="M442" s="56">
        <f t="shared" si="199"/>
        <v>0</v>
      </c>
      <c r="N442" s="56"/>
      <c r="O442" s="56">
        <f t="shared" si="200"/>
        <v>0</v>
      </c>
      <c r="P442" s="56">
        <f>N442+O442</f>
        <v>0</v>
      </c>
      <c r="Q442" s="350" t="e">
        <f t="shared" si="184"/>
        <v>#DIV/0!</v>
      </c>
    </row>
    <row r="443" spans="1:17" s="153" customFormat="1" ht="21.75" customHeight="1">
      <c r="A443" s="128" t="s">
        <v>573</v>
      </c>
      <c r="B443" s="123" t="s">
        <v>25</v>
      </c>
      <c r="C443" s="55" t="s">
        <v>12</v>
      </c>
      <c r="D443" s="59" t="s">
        <v>15</v>
      </c>
      <c r="E443" s="55" t="s">
        <v>312</v>
      </c>
      <c r="F443" s="55" t="s">
        <v>135</v>
      </c>
      <c r="G443" s="56">
        <v>0</v>
      </c>
      <c r="H443" s="56"/>
      <c r="I443" s="120">
        <f>G443+H443</f>
        <v>0</v>
      </c>
      <c r="J443" s="120"/>
      <c r="K443" s="56">
        <f t="shared" si="198"/>
        <v>0</v>
      </c>
      <c r="L443" s="120"/>
      <c r="M443" s="56">
        <f t="shared" si="199"/>
        <v>0</v>
      </c>
      <c r="N443" s="120"/>
      <c r="O443" s="56">
        <f t="shared" si="200"/>
        <v>0</v>
      </c>
      <c r="P443" s="56">
        <v>0</v>
      </c>
      <c r="Q443" s="350" t="e">
        <f t="shared" si="184"/>
        <v>#DIV/0!</v>
      </c>
    </row>
    <row r="444" spans="1:17" s="158" customFormat="1" ht="22.5" customHeight="1">
      <c r="A444" s="58" t="s">
        <v>183</v>
      </c>
      <c r="B444" s="123" t="s">
        <v>25</v>
      </c>
      <c r="C444" s="55" t="s">
        <v>12</v>
      </c>
      <c r="D444" s="59" t="s">
        <v>15</v>
      </c>
      <c r="E444" s="55" t="s">
        <v>308</v>
      </c>
      <c r="F444" s="55" t="s">
        <v>10</v>
      </c>
      <c r="G444" s="56">
        <f aca="true" t="shared" si="202" ref="G444:L444">G445+G449+G450+G454</f>
        <v>15222.400000000001</v>
      </c>
      <c r="H444" s="56">
        <f t="shared" si="202"/>
        <v>-836.4000000000001</v>
      </c>
      <c r="I444" s="56">
        <f t="shared" si="202"/>
        <v>14386</v>
      </c>
      <c r="J444" s="56">
        <f t="shared" si="202"/>
        <v>-140</v>
      </c>
      <c r="K444" s="56">
        <f t="shared" si="202"/>
        <v>14246</v>
      </c>
      <c r="L444" s="56">
        <f t="shared" si="202"/>
        <v>0</v>
      </c>
      <c r="M444" s="56">
        <f>M445+M449+M450+M454</f>
        <v>14246</v>
      </c>
      <c r="N444" s="56">
        <f>N445+N449+N450+N454</f>
        <v>2038.0999999999995</v>
      </c>
      <c r="O444" s="56">
        <f>O445+O449+O450+O454</f>
        <v>16284.1</v>
      </c>
      <c r="P444" s="56">
        <f>P445+P449+P450+P454</f>
        <v>16195.500000000002</v>
      </c>
      <c r="Q444" s="350">
        <f t="shared" si="184"/>
        <v>0.9945591098064984</v>
      </c>
    </row>
    <row r="445" spans="1:17" s="153" customFormat="1" ht="33.75" customHeight="1">
      <c r="A445" s="58" t="s">
        <v>123</v>
      </c>
      <c r="B445" s="123" t="s">
        <v>25</v>
      </c>
      <c r="C445" s="55" t="s">
        <v>12</v>
      </c>
      <c r="D445" s="59" t="s">
        <v>15</v>
      </c>
      <c r="E445" s="55" t="s">
        <v>307</v>
      </c>
      <c r="F445" s="55" t="s">
        <v>124</v>
      </c>
      <c r="G445" s="56">
        <f aca="true" t="shared" si="203" ref="G445:P445">G446</f>
        <v>11720</v>
      </c>
      <c r="H445" s="56">
        <f t="shared" si="203"/>
        <v>-1104.2</v>
      </c>
      <c r="I445" s="56">
        <f t="shared" si="203"/>
        <v>10615.8</v>
      </c>
      <c r="J445" s="56">
        <f t="shared" si="203"/>
        <v>0</v>
      </c>
      <c r="K445" s="56">
        <f t="shared" si="203"/>
        <v>10615.8</v>
      </c>
      <c r="L445" s="56">
        <f t="shared" si="203"/>
        <v>0</v>
      </c>
      <c r="M445" s="56">
        <f t="shared" si="203"/>
        <v>10615.8</v>
      </c>
      <c r="N445" s="56">
        <f t="shared" si="203"/>
        <v>3014.7</v>
      </c>
      <c r="O445" s="56">
        <f t="shared" si="203"/>
        <v>13630.5</v>
      </c>
      <c r="P445" s="56">
        <f t="shared" si="203"/>
        <v>13541.900000000001</v>
      </c>
      <c r="Q445" s="350">
        <f t="shared" si="184"/>
        <v>0.9934998716114597</v>
      </c>
    </row>
    <row r="446" spans="1:17" s="153" customFormat="1" ht="12.75" customHeight="1">
      <c r="A446" s="58" t="s">
        <v>125</v>
      </c>
      <c r="B446" s="125" t="s">
        <v>25</v>
      </c>
      <c r="C446" s="55" t="s">
        <v>12</v>
      </c>
      <c r="D446" s="59" t="s">
        <v>15</v>
      </c>
      <c r="E446" s="55" t="s">
        <v>307</v>
      </c>
      <c r="F446" s="55" t="s">
        <v>126</v>
      </c>
      <c r="G446" s="56">
        <f aca="true" t="shared" si="204" ref="G446:M446">G447+G448</f>
        <v>11720</v>
      </c>
      <c r="H446" s="56">
        <f t="shared" si="204"/>
        <v>-1104.2</v>
      </c>
      <c r="I446" s="56">
        <f t="shared" si="204"/>
        <v>10615.8</v>
      </c>
      <c r="J446" s="56">
        <f t="shared" si="204"/>
        <v>0</v>
      </c>
      <c r="K446" s="56">
        <f t="shared" si="204"/>
        <v>10615.8</v>
      </c>
      <c r="L446" s="56">
        <f t="shared" si="204"/>
        <v>0</v>
      </c>
      <c r="M446" s="56">
        <f t="shared" si="204"/>
        <v>10615.8</v>
      </c>
      <c r="N446" s="56">
        <f>N447+N448</f>
        <v>3014.7</v>
      </c>
      <c r="O446" s="56">
        <f>O447+O448</f>
        <v>13630.5</v>
      </c>
      <c r="P446" s="56">
        <f>P447+P448</f>
        <v>13541.900000000001</v>
      </c>
      <c r="Q446" s="350">
        <f t="shared" si="184"/>
        <v>0.9934998716114597</v>
      </c>
    </row>
    <row r="447" spans="1:17" s="153" customFormat="1" ht="12.75" customHeight="1">
      <c r="A447" s="117" t="s">
        <v>416</v>
      </c>
      <c r="B447" s="123" t="s">
        <v>25</v>
      </c>
      <c r="C447" s="55" t="s">
        <v>12</v>
      </c>
      <c r="D447" s="59" t="s">
        <v>15</v>
      </c>
      <c r="E447" s="55" t="s">
        <v>307</v>
      </c>
      <c r="F447" s="55" t="s">
        <v>128</v>
      </c>
      <c r="G447" s="56">
        <v>9000</v>
      </c>
      <c r="H447" s="56">
        <v>-848</v>
      </c>
      <c r="I447" s="120">
        <f>G447+H447</f>
        <v>8152</v>
      </c>
      <c r="J447" s="120">
        <v>0</v>
      </c>
      <c r="K447" s="56">
        <f>I447+J447</f>
        <v>8152</v>
      </c>
      <c r="L447" s="120">
        <v>0</v>
      </c>
      <c r="M447" s="56">
        <f>K447+L447</f>
        <v>8152</v>
      </c>
      <c r="N447" s="120">
        <v>2325.1</v>
      </c>
      <c r="O447" s="56">
        <f>M447+N447</f>
        <v>10477.1</v>
      </c>
      <c r="P447" s="56">
        <v>10399.1</v>
      </c>
      <c r="Q447" s="350">
        <f t="shared" si="184"/>
        <v>0.9925551917992574</v>
      </c>
    </row>
    <row r="448" spans="1:17" s="153" customFormat="1" ht="33.75" customHeight="1">
      <c r="A448" s="117" t="s">
        <v>417</v>
      </c>
      <c r="B448" s="123" t="s">
        <v>25</v>
      </c>
      <c r="C448" s="55" t="s">
        <v>12</v>
      </c>
      <c r="D448" s="59" t="s">
        <v>15</v>
      </c>
      <c r="E448" s="55" t="s">
        <v>307</v>
      </c>
      <c r="F448" s="55">
        <v>129</v>
      </c>
      <c r="G448" s="56">
        <v>2720</v>
      </c>
      <c r="H448" s="56">
        <v>-256.2</v>
      </c>
      <c r="I448" s="120">
        <f>G448+H448</f>
        <v>2463.8</v>
      </c>
      <c r="J448" s="120">
        <v>0</v>
      </c>
      <c r="K448" s="56">
        <f>I448+J448</f>
        <v>2463.8</v>
      </c>
      <c r="L448" s="120">
        <v>0</v>
      </c>
      <c r="M448" s="56">
        <f>K448+L448</f>
        <v>2463.8</v>
      </c>
      <c r="N448" s="120">
        <v>689.6</v>
      </c>
      <c r="O448" s="56">
        <f>M448+N448</f>
        <v>3153.4</v>
      </c>
      <c r="P448" s="56">
        <v>3142.8</v>
      </c>
      <c r="Q448" s="350">
        <f t="shared" si="184"/>
        <v>0.9966385488678886</v>
      </c>
    </row>
    <row r="449" spans="1:17" s="153" customFormat="1" ht="22.5" customHeight="1">
      <c r="A449" s="117" t="s">
        <v>571</v>
      </c>
      <c r="B449" s="125" t="s">
        <v>25</v>
      </c>
      <c r="C449" s="55" t="s">
        <v>12</v>
      </c>
      <c r="D449" s="59" t="s">
        <v>15</v>
      </c>
      <c r="E449" s="55" t="s">
        <v>309</v>
      </c>
      <c r="F449" s="55" t="s">
        <v>130</v>
      </c>
      <c r="G449" s="56">
        <f>605.7-45.6-80</f>
        <v>480.1</v>
      </c>
      <c r="H449" s="56">
        <v>-92</v>
      </c>
      <c r="I449" s="120">
        <f>G449+H449</f>
        <v>388.1</v>
      </c>
      <c r="J449" s="120">
        <v>0</v>
      </c>
      <c r="K449" s="56">
        <f>I449+J449</f>
        <v>388.1</v>
      </c>
      <c r="L449" s="120">
        <v>0</v>
      </c>
      <c r="M449" s="56">
        <f>K449+L449</f>
        <v>388.1</v>
      </c>
      <c r="N449" s="120">
        <v>-264.8</v>
      </c>
      <c r="O449" s="56">
        <f>M449+N449</f>
        <v>123.30000000000001</v>
      </c>
      <c r="P449" s="56">
        <v>123.3</v>
      </c>
      <c r="Q449" s="350">
        <f t="shared" si="184"/>
        <v>0.9999999999999999</v>
      </c>
    </row>
    <row r="450" spans="1:17" s="153" customFormat="1" ht="22.5" customHeight="1">
      <c r="A450" s="58" t="s">
        <v>418</v>
      </c>
      <c r="B450" s="123" t="s">
        <v>25</v>
      </c>
      <c r="C450" s="55" t="s">
        <v>12</v>
      </c>
      <c r="D450" s="59" t="s">
        <v>15</v>
      </c>
      <c r="E450" s="55" t="s">
        <v>309</v>
      </c>
      <c r="F450" s="55" t="s">
        <v>131</v>
      </c>
      <c r="G450" s="56">
        <f aca="true" t="shared" si="205" ref="G450:P450">G451</f>
        <v>3007.2000000000003</v>
      </c>
      <c r="H450" s="56">
        <f t="shared" si="205"/>
        <v>262.29999999999995</v>
      </c>
      <c r="I450" s="56">
        <f t="shared" si="205"/>
        <v>3269.5</v>
      </c>
      <c r="J450" s="56">
        <f t="shared" si="205"/>
        <v>-150</v>
      </c>
      <c r="K450" s="56">
        <f t="shared" si="205"/>
        <v>3119.5</v>
      </c>
      <c r="L450" s="56">
        <f t="shared" si="205"/>
        <v>0</v>
      </c>
      <c r="M450" s="56">
        <f t="shared" si="205"/>
        <v>3119.5</v>
      </c>
      <c r="N450" s="56">
        <f t="shared" si="205"/>
        <v>-1032.4</v>
      </c>
      <c r="O450" s="56">
        <f t="shared" si="205"/>
        <v>2087.1</v>
      </c>
      <c r="P450" s="56">
        <f t="shared" si="205"/>
        <v>2087.1</v>
      </c>
      <c r="Q450" s="350">
        <f t="shared" si="184"/>
        <v>1</v>
      </c>
    </row>
    <row r="451" spans="1:17" s="153" customFormat="1" ht="22.5" customHeight="1">
      <c r="A451" s="128" t="s">
        <v>572</v>
      </c>
      <c r="B451" s="125" t="s">
        <v>25</v>
      </c>
      <c r="C451" s="55" t="s">
        <v>12</v>
      </c>
      <c r="D451" s="59" t="s">
        <v>15</v>
      </c>
      <c r="E451" s="55" t="s">
        <v>309</v>
      </c>
      <c r="F451" s="55" t="s">
        <v>133</v>
      </c>
      <c r="G451" s="56">
        <f aca="true" t="shared" si="206" ref="G451:M451">G453+G452</f>
        <v>3007.2000000000003</v>
      </c>
      <c r="H451" s="56">
        <f t="shared" si="206"/>
        <v>262.29999999999995</v>
      </c>
      <c r="I451" s="56">
        <f t="shared" si="206"/>
        <v>3269.5</v>
      </c>
      <c r="J451" s="56">
        <f t="shared" si="206"/>
        <v>-150</v>
      </c>
      <c r="K451" s="56">
        <f t="shared" si="206"/>
        <v>3119.5</v>
      </c>
      <c r="L451" s="56">
        <f t="shared" si="206"/>
        <v>0</v>
      </c>
      <c r="M451" s="56">
        <f t="shared" si="206"/>
        <v>3119.5</v>
      </c>
      <c r="N451" s="56">
        <f>N453+N452</f>
        <v>-1032.4</v>
      </c>
      <c r="O451" s="56">
        <f>O453+O452</f>
        <v>2087.1</v>
      </c>
      <c r="P451" s="56">
        <f>P453+P452</f>
        <v>2087.1</v>
      </c>
      <c r="Q451" s="350">
        <f t="shared" si="184"/>
        <v>1</v>
      </c>
    </row>
    <row r="452" spans="1:17" s="153" customFormat="1" ht="22.5" customHeight="1">
      <c r="A452" s="113" t="s">
        <v>586</v>
      </c>
      <c r="B452" s="123" t="s">
        <v>25</v>
      </c>
      <c r="C452" s="55" t="s">
        <v>12</v>
      </c>
      <c r="D452" s="59" t="s">
        <v>15</v>
      </c>
      <c r="E452" s="55" t="s">
        <v>309</v>
      </c>
      <c r="F452" s="55">
        <v>242</v>
      </c>
      <c r="G452" s="56">
        <v>0</v>
      </c>
      <c r="H452" s="56">
        <v>238.6</v>
      </c>
      <c r="I452" s="120">
        <f>G452+H452</f>
        <v>238.6</v>
      </c>
      <c r="J452" s="120">
        <v>0</v>
      </c>
      <c r="K452" s="56">
        <f aca="true" t="shared" si="207" ref="K452:K459">I452+J452</f>
        <v>238.6</v>
      </c>
      <c r="L452" s="120">
        <v>0</v>
      </c>
      <c r="M452" s="56">
        <f aca="true" t="shared" si="208" ref="M452:M460">K452+L452</f>
        <v>238.6</v>
      </c>
      <c r="N452" s="120">
        <v>-19.5</v>
      </c>
      <c r="O452" s="56">
        <f>M452+N452</f>
        <v>219.1</v>
      </c>
      <c r="P452" s="56">
        <v>219.1</v>
      </c>
      <c r="Q452" s="350">
        <f t="shared" si="184"/>
        <v>1</v>
      </c>
    </row>
    <row r="453" spans="1:17" s="153" customFormat="1" ht="22.5" customHeight="1">
      <c r="A453" s="128" t="s">
        <v>573</v>
      </c>
      <c r="B453" s="123" t="s">
        <v>25</v>
      </c>
      <c r="C453" s="55" t="s">
        <v>12</v>
      </c>
      <c r="D453" s="59" t="s">
        <v>15</v>
      </c>
      <c r="E453" s="55" t="s">
        <v>309</v>
      </c>
      <c r="F453" s="55" t="s">
        <v>135</v>
      </c>
      <c r="G453" s="56">
        <f>2829.8+254-76.6</f>
        <v>3007.2000000000003</v>
      </c>
      <c r="H453" s="56">
        <f>96.8-61.5-274.6-100+363</f>
        <v>23.69999999999999</v>
      </c>
      <c r="I453" s="120">
        <f>G453+H453</f>
        <v>3030.9</v>
      </c>
      <c r="J453" s="120">
        <v>-150</v>
      </c>
      <c r="K453" s="56">
        <f t="shared" si="207"/>
        <v>2880.9</v>
      </c>
      <c r="L453" s="120">
        <v>0</v>
      </c>
      <c r="M453" s="56">
        <f t="shared" si="208"/>
        <v>2880.9</v>
      </c>
      <c r="N453" s="120">
        <v>-1012.9</v>
      </c>
      <c r="O453" s="56">
        <f>M453+N453</f>
        <v>1868</v>
      </c>
      <c r="P453" s="56">
        <v>1868</v>
      </c>
      <c r="Q453" s="350">
        <f t="shared" si="184"/>
        <v>1</v>
      </c>
    </row>
    <row r="454" spans="1:17" s="153" customFormat="1" ht="12.75" customHeight="1">
      <c r="A454" s="58" t="s">
        <v>136</v>
      </c>
      <c r="B454" s="125" t="s">
        <v>25</v>
      </c>
      <c r="C454" s="55" t="s">
        <v>12</v>
      </c>
      <c r="D454" s="59" t="s">
        <v>15</v>
      </c>
      <c r="E454" s="55" t="s">
        <v>309</v>
      </c>
      <c r="F454" s="55" t="s">
        <v>53</v>
      </c>
      <c r="G454" s="56">
        <f>G457</f>
        <v>15.1</v>
      </c>
      <c r="H454" s="56">
        <f>H457</f>
        <v>97.5</v>
      </c>
      <c r="I454" s="56">
        <f>I457+I455</f>
        <v>112.6</v>
      </c>
      <c r="J454" s="56">
        <f>J457+J455</f>
        <v>10</v>
      </c>
      <c r="K454" s="56">
        <f t="shared" si="207"/>
        <v>122.6</v>
      </c>
      <c r="L454" s="56">
        <f>L457+L455</f>
        <v>0</v>
      </c>
      <c r="M454" s="56">
        <f t="shared" si="208"/>
        <v>122.6</v>
      </c>
      <c r="N454" s="56">
        <f>N457+N455</f>
        <v>320.6</v>
      </c>
      <c r="O454" s="56">
        <f>M454+N454</f>
        <v>443.20000000000005</v>
      </c>
      <c r="P454" s="56">
        <f>P455+P457</f>
        <v>443.2</v>
      </c>
      <c r="Q454" s="350">
        <f t="shared" si="184"/>
        <v>0.9999999999999999</v>
      </c>
    </row>
    <row r="455" spans="1:17" s="153" customFormat="1" ht="12.75" customHeight="1">
      <c r="A455" s="58" t="s">
        <v>606</v>
      </c>
      <c r="B455" s="123" t="s">
        <v>25</v>
      </c>
      <c r="C455" s="55" t="s">
        <v>12</v>
      </c>
      <c r="D455" s="59" t="s">
        <v>15</v>
      </c>
      <c r="E455" s="55" t="s">
        <v>309</v>
      </c>
      <c r="F455" s="55">
        <v>830</v>
      </c>
      <c r="G455" s="56"/>
      <c r="H455" s="56"/>
      <c r="I455" s="56">
        <f>I456</f>
        <v>0</v>
      </c>
      <c r="J455" s="56">
        <f>J456</f>
        <v>10</v>
      </c>
      <c r="K455" s="56">
        <f t="shared" si="207"/>
        <v>10</v>
      </c>
      <c r="L455" s="56">
        <f>L456</f>
        <v>0</v>
      </c>
      <c r="M455" s="56">
        <f t="shared" si="208"/>
        <v>10</v>
      </c>
      <c r="N455" s="56">
        <f>N456</f>
        <v>0</v>
      </c>
      <c r="O455" s="56">
        <f>M455+N455</f>
        <v>10</v>
      </c>
      <c r="P455" s="56">
        <f>P456</f>
        <v>10</v>
      </c>
      <c r="Q455" s="350">
        <f t="shared" si="184"/>
        <v>1</v>
      </c>
    </row>
    <row r="456" spans="1:17" s="153" customFormat="1" ht="56.25" customHeight="1">
      <c r="A456" s="101" t="s">
        <v>607</v>
      </c>
      <c r="B456" s="59" t="s">
        <v>25</v>
      </c>
      <c r="C456" s="55" t="s">
        <v>12</v>
      </c>
      <c r="D456" s="59" t="s">
        <v>15</v>
      </c>
      <c r="E456" s="55" t="s">
        <v>309</v>
      </c>
      <c r="F456" s="55">
        <v>831</v>
      </c>
      <c r="G456" s="56"/>
      <c r="H456" s="56"/>
      <c r="I456" s="56">
        <v>0</v>
      </c>
      <c r="J456" s="56">
        <v>10</v>
      </c>
      <c r="K456" s="56">
        <f t="shared" si="207"/>
        <v>10</v>
      </c>
      <c r="L456" s="56">
        <v>0</v>
      </c>
      <c r="M456" s="56">
        <f t="shared" si="208"/>
        <v>10</v>
      </c>
      <c r="N456" s="56">
        <v>0</v>
      </c>
      <c r="O456" s="56">
        <f>M456+N456</f>
        <v>10</v>
      </c>
      <c r="P456" s="56">
        <v>10</v>
      </c>
      <c r="Q456" s="350">
        <f t="shared" si="184"/>
        <v>1</v>
      </c>
    </row>
    <row r="457" spans="1:17" s="153" customFormat="1" ht="12.75" customHeight="1">
      <c r="A457" s="128" t="s">
        <v>579</v>
      </c>
      <c r="B457" s="123" t="s">
        <v>25</v>
      </c>
      <c r="C457" s="55" t="s">
        <v>12</v>
      </c>
      <c r="D457" s="59" t="s">
        <v>15</v>
      </c>
      <c r="E457" s="55" t="s">
        <v>309</v>
      </c>
      <c r="F457" s="55" t="s">
        <v>137</v>
      </c>
      <c r="G457" s="56">
        <f>G458+G459</f>
        <v>15.1</v>
      </c>
      <c r="H457" s="56">
        <f>H458+H459</f>
        <v>97.5</v>
      </c>
      <c r="I457" s="56">
        <f>I458+I459</f>
        <v>112.6</v>
      </c>
      <c r="J457" s="56">
        <f>J458+J459</f>
        <v>0</v>
      </c>
      <c r="K457" s="56">
        <f t="shared" si="207"/>
        <v>112.6</v>
      </c>
      <c r="L457" s="56">
        <f>L458+L459</f>
        <v>0</v>
      </c>
      <c r="M457" s="56">
        <f>M458+M459+M460</f>
        <v>112.6</v>
      </c>
      <c r="N457" s="56">
        <f>N458+N459+N460</f>
        <v>320.6</v>
      </c>
      <c r="O457" s="56">
        <f>M457+N457+O460</f>
        <v>771.2</v>
      </c>
      <c r="P457" s="56">
        <f>P458+P459+P460</f>
        <v>433.2</v>
      </c>
      <c r="Q457" s="350">
        <f t="shared" si="184"/>
        <v>0.5617219917012448</v>
      </c>
    </row>
    <row r="458" spans="1:17" s="158" customFormat="1" ht="12.75" customHeight="1">
      <c r="A458" s="58" t="s">
        <v>17</v>
      </c>
      <c r="B458" s="125" t="s">
        <v>25</v>
      </c>
      <c r="C458" s="55" t="s">
        <v>12</v>
      </c>
      <c r="D458" s="59" t="s">
        <v>15</v>
      </c>
      <c r="E458" s="55" t="s">
        <v>309</v>
      </c>
      <c r="F458" s="55" t="s">
        <v>138</v>
      </c>
      <c r="G458" s="56">
        <v>13.5</v>
      </c>
      <c r="H458" s="56">
        <v>0</v>
      </c>
      <c r="I458" s="120">
        <f>G458+H458</f>
        <v>13.5</v>
      </c>
      <c r="J458" s="120">
        <v>0</v>
      </c>
      <c r="K458" s="56">
        <f t="shared" si="207"/>
        <v>13.5</v>
      </c>
      <c r="L458" s="120">
        <v>0</v>
      </c>
      <c r="M458" s="56">
        <f t="shared" si="208"/>
        <v>13.5</v>
      </c>
      <c r="N458" s="120">
        <v>-1.8</v>
      </c>
      <c r="O458" s="56">
        <f>M458+N458</f>
        <v>11.7</v>
      </c>
      <c r="P458" s="56">
        <v>11.7</v>
      </c>
      <c r="Q458" s="350">
        <f t="shared" si="184"/>
        <v>1</v>
      </c>
    </row>
    <row r="459" spans="1:17" s="158" customFormat="1" ht="12.75" customHeight="1">
      <c r="A459" s="128" t="s">
        <v>580</v>
      </c>
      <c r="B459" s="125" t="s">
        <v>25</v>
      </c>
      <c r="C459" s="55" t="s">
        <v>12</v>
      </c>
      <c r="D459" s="59" t="s">
        <v>15</v>
      </c>
      <c r="E459" s="55" t="s">
        <v>309</v>
      </c>
      <c r="F459" s="55">
        <v>852</v>
      </c>
      <c r="G459" s="56">
        <v>1.6</v>
      </c>
      <c r="H459" s="56">
        <f>57+4.5+36</f>
        <v>97.5</v>
      </c>
      <c r="I459" s="120">
        <f>G459+H459</f>
        <v>99.1</v>
      </c>
      <c r="J459" s="120">
        <v>0</v>
      </c>
      <c r="K459" s="56">
        <f t="shared" si="207"/>
        <v>99.1</v>
      </c>
      <c r="L459" s="120">
        <v>0</v>
      </c>
      <c r="M459" s="56">
        <f t="shared" si="208"/>
        <v>99.1</v>
      </c>
      <c r="N459" s="120">
        <v>-15.6</v>
      </c>
      <c r="O459" s="56">
        <f>M459+N459</f>
        <v>83.5</v>
      </c>
      <c r="P459" s="56">
        <v>83.5</v>
      </c>
      <c r="Q459" s="350">
        <f t="shared" si="184"/>
        <v>1</v>
      </c>
    </row>
    <row r="460" spans="1:17" s="158" customFormat="1" ht="12.75" customHeight="1">
      <c r="A460" s="128"/>
      <c r="B460" s="125" t="s">
        <v>25</v>
      </c>
      <c r="C460" s="55" t="s">
        <v>12</v>
      </c>
      <c r="D460" s="59" t="s">
        <v>15</v>
      </c>
      <c r="E460" s="55" t="s">
        <v>309</v>
      </c>
      <c r="F460" s="55">
        <v>853</v>
      </c>
      <c r="G460" s="56"/>
      <c r="H460" s="56"/>
      <c r="I460" s="120"/>
      <c r="J460" s="120"/>
      <c r="K460" s="56"/>
      <c r="L460" s="120"/>
      <c r="M460" s="56">
        <f t="shared" si="208"/>
        <v>0</v>
      </c>
      <c r="N460" s="120">
        <v>338</v>
      </c>
      <c r="O460" s="56">
        <f>M460+N460</f>
        <v>338</v>
      </c>
      <c r="P460" s="56">
        <v>338</v>
      </c>
      <c r="Q460" s="350">
        <f t="shared" si="184"/>
        <v>1</v>
      </c>
    </row>
    <row r="461" spans="1:17" s="158" customFormat="1" ht="12.75" customHeight="1">
      <c r="A461" s="114" t="s">
        <v>524</v>
      </c>
      <c r="B461" s="124" t="s">
        <v>25</v>
      </c>
      <c r="C461" s="86" t="s">
        <v>12</v>
      </c>
      <c r="D461" s="87" t="s">
        <v>86</v>
      </c>
      <c r="E461" s="86"/>
      <c r="F461" s="86"/>
      <c r="G461" s="119">
        <f>G462</f>
        <v>6.3</v>
      </c>
      <c r="H461" s="119">
        <f aca="true" t="shared" si="209" ref="H461:P464">H462</f>
        <v>0</v>
      </c>
      <c r="I461" s="119">
        <f t="shared" si="209"/>
        <v>6.3</v>
      </c>
      <c r="J461" s="119">
        <f t="shared" si="209"/>
        <v>0</v>
      </c>
      <c r="K461" s="119">
        <f t="shared" si="209"/>
        <v>6.3</v>
      </c>
      <c r="L461" s="119">
        <f t="shared" si="209"/>
        <v>0</v>
      </c>
      <c r="M461" s="119">
        <f t="shared" si="209"/>
        <v>6.3</v>
      </c>
      <c r="N461" s="119">
        <f t="shared" si="209"/>
        <v>0.7</v>
      </c>
      <c r="O461" s="119">
        <f t="shared" si="209"/>
        <v>7</v>
      </c>
      <c r="P461" s="119">
        <f t="shared" si="209"/>
        <v>7</v>
      </c>
      <c r="Q461" s="350">
        <f t="shared" si="184"/>
        <v>1</v>
      </c>
    </row>
    <row r="462" spans="1:17" s="153" customFormat="1" ht="22.5" customHeight="1">
      <c r="A462" s="121" t="s">
        <v>412</v>
      </c>
      <c r="B462" s="123" t="s">
        <v>25</v>
      </c>
      <c r="C462" s="55" t="s">
        <v>12</v>
      </c>
      <c r="D462" s="59" t="s">
        <v>86</v>
      </c>
      <c r="E462" s="55" t="s">
        <v>419</v>
      </c>
      <c r="F462" s="55"/>
      <c r="G462" s="56">
        <f>G463</f>
        <v>6.3</v>
      </c>
      <c r="H462" s="56">
        <f t="shared" si="209"/>
        <v>0</v>
      </c>
      <c r="I462" s="56">
        <f t="shared" si="209"/>
        <v>6.3</v>
      </c>
      <c r="J462" s="56">
        <f t="shared" si="209"/>
        <v>0</v>
      </c>
      <c r="K462" s="56">
        <f t="shared" si="209"/>
        <v>6.3</v>
      </c>
      <c r="L462" s="56">
        <f t="shared" si="209"/>
        <v>0</v>
      </c>
      <c r="M462" s="56">
        <f t="shared" si="209"/>
        <v>6.3</v>
      </c>
      <c r="N462" s="56">
        <f t="shared" si="209"/>
        <v>0.7</v>
      </c>
      <c r="O462" s="56">
        <f t="shared" si="209"/>
        <v>7</v>
      </c>
      <c r="P462" s="56">
        <f t="shared" si="209"/>
        <v>7</v>
      </c>
      <c r="Q462" s="350">
        <f t="shared" si="184"/>
        <v>1</v>
      </c>
    </row>
    <row r="463" spans="1:17" s="153" customFormat="1" ht="22.5" customHeight="1">
      <c r="A463" s="58" t="s">
        <v>418</v>
      </c>
      <c r="B463" s="123" t="s">
        <v>25</v>
      </c>
      <c r="C463" s="55" t="s">
        <v>12</v>
      </c>
      <c r="D463" s="59" t="s">
        <v>86</v>
      </c>
      <c r="E463" s="55" t="s">
        <v>419</v>
      </c>
      <c r="F463" s="55" t="s">
        <v>131</v>
      </c>
      <c r="G463" s="56">
        <f>G464</f>
        <v>6.3</v>
      </c>
      <c r="H463" s="56">
        <f t="shared" si="209"/>
        <v>0</v>
      </c>
      <c r="I463" s="56">
        <f t="shared" si="209"/>
        <v>6.3</v>
      </c>
      <c r="J463" s="56">
        <f t="shared" si="209"/>
        <v>0</v>
      </c>
      <c r="K463" s="56">
        <f t="shared" si="209"/>
        <v>6.3</v>
      </c>
      <c r="L463" s="56">
        <f t="shared" si="209"/>
        <v>0</v>
      </c>
      <c r="M463" s="56">
        <f t="shared" si="209"/>
        <v>6.3</v>
      </c>
      <c r="N463" s="56">
        <f t="shared" si="209"/>
        <v>0.7</v>
      </c>
      <c r="O463" s="56">
        <f t="shared" si="209"/>
        <v>7</v>
      </c>
      <c r="P463" s="56">
        <f t="shared" si="209"/>
        <v>7</v>
      </c>
      <c r="Q463" s="350">
        <f aca="true" t="shared" si="210" ref="Q463:Q526">P463/O463*100%</f>
        <v>1</v>
      </c>
    </row>
    <row r="464" spans="1:17" s="153" customFormat="1" ht="22.5" customHeight="1">
      <c r="A464" s="128" t="s">
        <v>572</v>
      </c>
      <c r="B464" s="125" t="s">
        <v>25</v>
      </c>
      <c r="C464" s="55" t="s">
        <v>12</v>
      </c>
      <c r="D464" s="59" t="s">
        <v>86</v>
      </c>
      <c r="E464" s="55" t="s">
        <v>419</v>
      </c>
      <c r="F464" s="55" t="s">
        <v>133</v>
      </c>
      <c r="G464" s="56">
        <f>G465</f>
        <v>6.3</v>
      </c>
      <c r="H464" s="56">
        <f t="shared" si="209"/>
        <v>0</v>
      </c>
      <c r="I464" s="56">
        <f t="shared" si="209"/>
        <v>6.3</v>
      </c>
      <c r="J464" s="56">
        <f t="shared" si="209"/>
        <v>0</v>
      </c>
      <c r="K464" s="56">
        <f t="shared" si="209"/>
        <v>6.3</v>
      </c>
      <c r="L464" s="56">
        <f t="shared" si="209"/>
        <v>0</v>
      </c>
      <c r="M464" s="56">
        <f t="shared" si="209"/>
        <v>6.3</v>
      </c>
      <c r="N464" s="56">
        <f t="shared" si="209"/>
        <v>0.7</v>
      </c>
      <c r="O464" s="56">
        <f t="shared" si="209"/>
        <v>7</v>
      </c>
      <c r="P464" s="56">
        <f t="shared" si="209"/>
        <v>7</v>
      </c>
      <c r="Q464" s="350">
        <f t="shared" si="210"/>
        <v>1</v>
      </c>
    </row>
    <row r="465" spans="1:17" s="153" customFormat="1" ht="22.5" customHeight="1">
      <c r="A465" s="128" t="s">
        <v>573</v>
      </c>
      <c r="B465" s="123" t="s">
        <v>25</v>
      </c>
      <c r="C465" s="55" t="s">
        <v>12</v>
      </c>
      <c r="D465" s="59" t="s">
        <v>86</v>
      </c>
      <c r="E465" s="55" t="s">
        <v>419</v>
      </c>
      <c r="F465" s="55" t="s">
        <v>135</v>
      </c>
      <c r="G465" s="56">
        <v>6.3</v>
      </c>
      <c r="H465" s="56">
        <v>0</v>
      </c>
      <c r="I465" s="120">
        <f>G465+H465</f>
        <v>6.3</v>
      </c>
      <c r="J465" s="120">
        <v>0</v>
      </c>
      <c r="K465" s="56">
        <f>I465+J465</f>
        <v>6.3</v>
      </c>
      <c r="L465" s="120">
        <v>0</v>
      </c>
      <c r="M465" s="56">
        <f>K465+L465</f>
        <v>6.3</v>
      </c>
      <c r="N465" s="120">
        <v>0.7</v>
      </c>
      <c r="O465" s="56">
        <f>M465+N465</f>
        <v>7</v>
      </c>
      <c r="P465" s="56">
        <v>7</v>
      </c>
      <c r="Q465" s="350">
        <f t="shared" si="210"/>
        <v>1</v>
      </c>
    </row>
    <row r="466" spans="1:17" s="160" customFormat="1" ht="11.25" customHeight="1">
      <c r="A466" s="122" t="s">
        <v>213</v>
      </c>
      <c r="B466" s="124" t="s">
        <v>25</v>
      </c>
      <c r="C466" s="87" t="s">
        <v>12</v>
      </c>
      <c r="D466" s="87" t="s">
        <v>85</v>
      </c>
      <c r="E466" s="86"/>
      <c r="F466" s="86"/>
      <c r="G466" s="119">
        <f>G467</f>
        <v>600</v>
      </c>
      <c r="H466" s="119">
        <f aca="true" t="shared" si="211" ref="H466:P469">H467</f>
        <v>-450</v>
      </c>
      <c r="I466" s="119">
        <f t="shared" si="211"/>
        <v>150</v>
      </c>
      <c r="J466" s="119">
        <f t="shared" si="211"/>
        <v>0</v>
      </c>
      <c r="K466" s="119">
        <f t="shared" si="211"/>
        <v>150</v>
      </c>
      <c r="L466" s="119">
        <f t="shared" si="211"/>
        <v>0</v>
      </c>
      <c r="M466" s="119">
        <f t="shared" si="211"/>
        <v>150</v>
      </c>
      <c r="N466" s="119">
        <f t="shared" si="211"/>
        <v>0</v>
      </c>
      <c r="O466" s="119">
        <f t="shared" si="211"/>
        <v>150</v>
      </c>
      <c r="P466" s="119">
        <f t="shared" si="211"/>
        <v>150</v>
      </c>
      <c r="Q466" s="350">
        <f t="shared" si="210"/>
        <v>1</v>
      </c>
    </row>
    <row r="467" spans="1:17" s="160" customFormat="1" ht="11.25" customHeight="1">
      <c r="A467" s="117" t="s">
        <v>214</v>
      </c>
      <c r="B467" s="123" t="s">
        <v>25</v>
      </c>
      <c r="C467" s="59" t="s">
        <v>12</v>
      </c>
      <c r="D467" s="59" t="s">
        <v>85</v>
      </c>
      <c r="E467" s="55" t="s">
        <v>313</v>
      </c>
      <c r="F467" s="55"/>
      <c r="G467" s="56">
        <f>G468</f>
        <v>600</v>
      </c>
      <c r="H467" s="56">
        <f t="shared" si="211"/>
        <v>-450</v>
      </c>
      <c r="I467" s="56">
        <f t="shared" si="211"/>
        <v>150</v>
      </c>
      <c r="J467" s="56">
        <f t="shared" si="211"/>
        <v>0</v>
      </c>
      <c r="K467" s="56">
        <f t="shared" si="211"/>
        <v>150</v>
      </c>
      <c r="L467" s="56">
        <f t="shared" si="211"/>
        <v>0</v>
      </c>
      <c r="M467" s="56">
        <f t="shared" si="211"/>
        <v>150</v>
      </c>
      <c r="N467" s="56">
        <f t="shared" si="211"/>
        <v>0</v>
      </c>
      <c r="O467" s="56">
        <f t="shared" si="211"/>
        <v>150</v>
      </c>
      <c r="P467" s="56">
        <f t="shared" si="211"/>
        <v>150</v>
      </c>
      <c r="Q467" s="350">
        <f t="shared" si="210"/>
        <v>1</v>
      </c>
    </row>
    <row r="468" spans="1:17" s="153" customFormat="1" ht="22.5" customHeight="1">
      <c r="A468" s="58" t="s">
        <v>418</v>
      </c>
      <c r="B468" s="123" t="s">
        <v>25</v>
      </c>
      <c r="C468" s="55" t="s">
        <v>12</v>
      </c>
      <c r="D468" s="59" t="s">
        <v>85</v>
      </c>
      <c r="E468" s="55" t="s">
        <v>313</v>
      </c>
      <c r="F468" s="55" t="s">
        <v>131</v>
      </c>
      <c r="G468" s="56">
        <f>G469</f>
        <v>600</v>
      </c>
      <c r="H468" s="56">
        <f t="shared" si="211"/>
        <v>-450</v>
      </c>
      <c r="I468" s="56">
        <f t="shared" si="211"/>
        <v>150</v>
      </c>
      <c r="J468" s="56">
        <f t="shared" si="211"/>
        <v>0</v>
      </c>
      <c r="K468" s="56">
        <f t="shared" si="211"/>
        <v>150</v>
      </c>
      <c r="L468" s="56">
        <f t="shared" si="211"/>
        <v>0</v>
      </c>
      <c r="M468" s="56">
        <f t="shared" si="211"/>
        <v>150</v>
      </c>
      <c r="N468" s="56">
        <f t="shared" si="211"/>
        <v>0</v>
      </c>
      <c r="O468" s="56">
        <f t="shared" si="211"/>
        <v>150</v>
      </c>
      <c r="P468" s="56">
        <f t="shared" si="211"/>
        <v>150</v>
      </c>
      <c r="Q468" s="350">
        <f t="shared" si="210"/>
        <v>1</v>
      </c>
    </row>
    <row r="469" spans="1:17" s="153" customFormat="1" ht="22.5" customHeight="1">
      <c r="A469" s="128" t="s">
        <v>572</v>
      </c>
      <c r="B469" s="125" t="s">
        <v>25</v>
      </c>
      <c r="C469" s="55" t="s">
        <v>12</v>
      </c>
      <c r="D469" s="59" t="s">
        <v>85</v>
      </c>
      <c r="E469" s="55" t="s">
        <v>313</v>
      </c>
      <c r="F469" s="55" t="s">
        <v>133</v>
      </c>
      <c r="G469" s="56">
        <f>G470</f>
        <v>600</v>
      </c>
      <c r="H469" s="56">
        <f t="shared" si="211"/>
        <v>-450</v>
      </c>
      <c r="I469" s="56">
        <f t="shared" si="211"/>
        <v>150</v>
      </c>
      <c r="J469" s="56">
        <f t="shared" si="211"/>
        <v>0</v>
      </c>
      <c r="K469" s="56">
        <f t="shared" si="211"/>
        <v>150</v>
      </c>
      <c r="L469" s="56">
        <f t="shared" si="211"/>
        <v>0</v>
      </c>
      <c r="M469" s="56">
        <f t="shared" si="211"/>
        <v>150</v>
      </c>
      <c r="N469" s="56">
        <f t="shared" si="211"/>
        <v>0</v>
      </c>
      <c r="O469" s="56">
        <f t="shared" si="211"/>
        <v>150</v>
      </c>
      <c r="P469" s="56">
        <f t="shared" si="211"/>
        <v>150</v>
      </c>
      <c r="Q469" s="350">
        <f t="shared" si="210"/>
        <v>1</v>
      </c>
    </row>
    <row r="470" spans="1:17" s="153" customFormat="1" ht="20.25" customHeight="1">
      <c r="A470" s="128" t="s">
        <v>573</v>
      </c>
      <c r="B470" s="123" t="s">
        <v>25</v>
      </c>
      <c r="C470" s="55" t="s">
        <v>12</v>
      </c>
      <c r="D470" s="59" t="s">
        <v>85</v>
      </c>
      <c r="E470" s="55" t="s">
        <v>313</v>
      </c>
      <c r="F470" s="55" t="s">
        <v>135</v>
      </c>
      <c r="G470" s="56">
        <v>600</v>
      </c>
      <c r="H470" s="119">
        <f>-62-388</f>
        <v>-450</v>
      </c>
      <c r="I470" s="120">
        <f>G470+H470</f>
        <v>150</v>
      </c>
      <c r="J470" s="120">
        <v>0</v>
      </c>
      <c r="K470" s="56">
        <f>I470+J470</f>
        <v>150</v>
      </c>
      <c r="L470" s="120">
        <v>0</v>
      </c>
      <c r="M470" s="56">
        <f>K470+L470</f>
        <v>150</v>
      </c>
      <c r="N470" s="120">
        <v>0</v>
      </c>
      <c r="O470" s="56">
        <f>M470+N470</f>
        <v>150</v>
      </c>
      <c r="P470" s="56">
        <v>150</v>
      </c>
      <c r="Q470" s="350">
        <f t="shared" si="210"/>
        <v>1</v>
      </c>
    </row>
    <row r="471" spans="1:17" s="158" customFormat="1" ht="20.25" customHeight="1">
      <c r="A471" s="168" t="s">
        <v>179</v>
      </c>
      <c r="B471" s="124" t="s">
        <v>25</v>
      </c>
      <c r="C471" s="86" t="s">
        <v>12</v>
      </c>
      <c r="D471" s="87" t="s">
        <v>18</v>
      </c>
      <c r="E471" s="55"/>
      <c r="F471" s="55"/>
      <c r="G471" s="119">
        <f aca="true" t="shared" si="212" ref="G471:M471">G472+G478+G488+G493</f>
        <v>503.00000000000006</v>
      </c>
      <c r="H471" s="119">
        <f t="shared" si="212"/>
        <v>0</v>
      </c>
      <c r="I471" s="119">
        <f t="shared" si="212"/>
        <v>503</v>
      </c>
      <c r="J471" s="119">
        <f t="shared" si="212"/>
        <v>-10</v>
      </c>
      <c r="K471" s="119">
        <f t="shared" si="212"/>
        <v>493</v>
      </c>
      <c r="L471" s="119">
        <f t="shared" si="212"/>
        <v>0</v>
      </c>
      <c r="M471" s="119">
        <f t="shared" si="212"/>
        <v>493</v>
      </c>
      <c r="N471" s="119">
        <f>N472+N478+N488+N493</f>
        <v>-21.5</v>
      </c>
      <c r="O471" s="119">
        <f>O472+O478+O488+O493</f>
        <v>471.5</v>
      </c>
      <c r="P471" s="119">
        <f>P472+P478+P488+P493</f>
        <v>456.6</v>
      </c>
      <c r="Q471" s="350">
        <f t="shared" si="210"/>
        <v>0.9683987274655356</v>
      </c>
    </row>
    <row r="472" spans="1:17" s="148" customFormat="1" ht="11.25" customHeight="1">
      <c r="A472" s="117" t="s">
        <v>194</v>
      </c>
      <c r="B472" s="123" t="s">
        <v>25</v>
      </c>
      <c r="C472" s="55" t="s">
        <v>12</v>
      </c>
      <c r="D472" s="59" t="s">
        <v>18</v>
      </c>
      <c r="E472" s="55" t="s">
        <v>301</v>
      </c>
      <c r="F472" s="55"/>
      <c r="G472" s="56">
        <f aca="true" t="shared" si="213" ref="G472:M472">G473+G475</f>
        <v>1</v>
      </c>
      <c r="H472" s="56">
        <f t="shared" si="213"/>
        <v>0</v>
      </c>
      <c r="I472" s="56">
        <f t="shared" si="213"/>
        <v>1</v>
      </c>
      <c r="J472" s="56">
        <f t="shared" si="213"/>
        <v>0</v>
      </c>
      <c r="K472" s="56">
        <f t="shared" si="213"/>
        <v>1</v>
      </c>
      <c r="L472" s="56">
        <f t="shared" si="213"/>
        <v>0</v>
      </c>
      <c r="M472" s="56">
        <f t="shared" si="213"/>
        <v>1</v>
      </c>
      <c r="N472" s="56">
        <f>N473+N475</f>
        <v>0</v>
      </c>
      <c r="O472" s="56">
        <f>O473+O475</f>
        <v>1</v>
      </c>
      <c r="P472" s="56">
        <f>P473+P475</f>
        <v>1</v>
      </c>
      <c r="Q472" s="350">
        <f t="shared" si="210"/>
        <v>1</v>
      </c>
    </row>
    <row r="473" spans="1:17" s="148" customFormat="1" ht="11.25" customHeight="1">
      <c r="A473" s="116" t="s">
        <v>114</v>
      </c>
      <c r="B473" s="123" t="s">
        <v>25</v>
      </c>
      <c r="C473" s="55" t="s">
        <v>12</v>
      </c>
      <c r="D473" s="59" t="s">
        <v>18</v>
      </c>
      <c r="E473" s="55" t="s">
        <v>301</v>
      </c>
      <c r="F473" s="55">
        <v>500</v>
      </c>
      <c r="G473" s="56">
        <f aca="true" t="shared" si="214" ref="G473:P473">G474</f>
        <v>1</v>
      </c>
      <c r="H473" s="56">
        <f t="shared" si="214"/>
        <v>-1</v>
      </c>
      <c r="I473" s="56">
        <f t="shared" si="214"/>
        <v>0</v>
      </c>
      <c r="J473" s="56">
        <f t="shared" si="214"/>
        <v>0</v>
      </c>
      <c r="K473" s="56">
        <f t="shared" si="214"/>
        <v>0</v>
      </c>
      <c r="L473" s="56">
        <f t="shared" si="214"/>
        <v>0</v>
      </c>
      <c r="M473" s="56">
        <f t="shared" si="214"/>
        <v>0</v>
      </c>
      <c r="N473" s="56">
        <f t="shared" si="214"/>
        <v>0</v>
      </c>
      <c r="O473" s="56">
        <f t="shared" si="214"/>
        <v>0</v>
      </c>
      <c r="P473" s="56">
        <f t="shared" si="214"/>
        <v>0</v>
      </c>
      <c r="Q473" s="350" t="e">
        <f t="shared" si="210"/>
        <v>#DIV/0!</v>
      </c>
    </row>
    <row r="474" spans="1:17" s="148" customFormat="1" ht="11.25" customHeight="1">
      <c r="A474" s="58" t="s">
        <v>60</v>
      </c>
      <c r="B474" s="123" t="s">
        <v>25</v>
      </c>
      <c r="C474" s="55" t="s">
        <v>12</v>
      </c>
      <c r="D474" s="59" t="s">
        <v>18</v>
      </c>
      <c r="E474" s="55" t="s">
        <v>301</v>
      </c>
      <c r="F474" s="55">
        <v>530</v>
      </c>
      <c r="G474" s="56">
        <v>1</v>
      </c>
      <c r="H474" s="56">
        <v>-1</v>
      </c>
      <c r="I474" s="120">
        <f>G474+H474</f>
        <v>0</v>
      </c>
      <c r="J474" s="120">
        <v>0</v>
      </c>
      <c r="K474" s="56">
        <f>I474+J474</f>
        <v>0</v>
      </c>
      <c r="L474" s="120">
        <v>0</v>
      </c>
      <c r="M474" s="56">
        <f>K474+L474</f>
        <v>0</v>
      </c>
      <c r="N474" s="120">
        <v>0</v>
      </c>
      <c r="O474" s="56">
        <f>M474+N474</f>
        <v>0</v>
      </c>
      <c r="P474" s="56">
        <v>0</v>
      </c>
      <c r="Q474" s="350" t="e">
        <f t="shared" si="210"/>
        <v>#DIV/0!</v>
      </c>
    </row>
    <row r="475" spans="1:17" s="153" customFormat="1" ht="22.5" customHeight="1">
      <c r="A475" s="58" t="s">
        <v>418</v>
      </c>
      <c r="B475" s="123" t="s">
        <v>25</v>
      </c>
      <c r="C475" s="55" t="s">
        <v>12</v>
      </c>
      <c r="D475" s="59" t="s">
        <v>18</v>
      </c>
      <c r="E475" s="55" t="s">
        <v>301</v>
      </c>
      <c r="F475" s="55" t="s">
        <v>131</v>
      </c>
      <c r="G475" s="56">
        <f aca="true" t="shared" si="215" ref="G475:P476">G476</f>
        <v>0</v>
      </c>
      <c r="H475" s="56">
        <f t="shared" si="215"/>
        <v>1</v>
      </c>
      <c r="I475" s="56">
        <f t="shared" si="215"/>
        <v>1</v>
      </c>
      <c r="J475" s="56">
        <f t="shared" si="215"/>
        <v>0</v>
      </c>
      <c r="K475" s="56">
        <f t="shared" si="215"/>
        <v>1</v>
      </c>
      <c r="L475" s="56">
        <f t="shared" si="215"/>
        <v>0</v>
      </c>
      <c r="M475" s="56">
        <f t="shared" si="215"/>
        <v>1</v>
      </c>
      <c r="N475" s="56">
        <f t="shared" si="215"/>
        <v>0</v>
      </c>
      <c r="O475" s="56">
        <f t="shared" si="215"/>
        <v>1</v>
      </c>
      <c r="P475" s="56">
        <f t="shared" si="215"/>
        <v>1</v>
      </c>
      <c r="Q475" s="350">
        <f t="shared" si="210"/>
        <v>1</v>
      </c>
    </row>
    <row r="476" spans="1:17" s="153" customFormat="1" ht="22.5" customHeight="1">
      <c r="A476" s="128" t="s">
        <v>572</v>
      </c>
      <c r="B476" s="125" t="s">
        <v>25</v>
      </c>
      <c r="C476" s="55" t="s">
        <v>12</v>
      </c>
      <c r="D476" s="59" t="s">
        <v>18</v>
      </c>
      <c r="E476" s="55" t="s">
        <v>301</v>
      </c>
      <c r="F476" s="55" t="s">
        <v>133</v>
      </c>
      <c r="G476" s="56">
        <f t="shared" si="215"/>
        <v>0</v>
      </c>
      <c r="H476" s="56">
        <f t="shared" si="215"/>
        <v>1</v>
      </c>
      <c r="I476" s="56">
        <f t="shared" si="215"/>
        <v>1</v>
      </c>
      <c r="J476" s="56">
        <f t="shared" si="215"/>
        <v>0</v>
      </c>
      <c r="K476" s="56">
        <f t="shared" si="215"/>
        <v>1</v>
      </c>
      <c r="L476" s="56">
        <f t="shared" si="215"/>
        <v>0</v>
      </c>
      <c r="M476" s="56">
        <f t="shared" si="215"/>
        <v>1</v>
      </c>
      <c r="N476" s="56">
        <f t="shared" si="215"/>
        <v>0</v>
      </c>
      <c r="O476" s="56">
        <f t="shared" si="215"/>
        <v>1</v>
      </c>
      <c r="P476" s="56">
        <f t="shared" si="215"/>
        <v>1</v>
      </c>
      <c r="Q476" s="350">
        <f t="shared" si="210"/>
        <v>1</v>
      </c>
    </row>
    <row r="477" spans="1:17" s="153" customFormat="1" ht="22.5" customHeight="1">
      <c r="A477" s="128" t="s">
        <v>573</v>
      </c>
      <c r="B477" s="123" t="s">
        <v>25</v>
      </c>
      <c r="C477" s="55" t="s">
        <v>12</v>
      </c>
      <c r="D477" s="59" t="s">
        <v>18</v>
      </c>
      <c r="E477" s="55" t="s">
        <v>301</v>
      </c>
      <c r="F477" s="55" t="s">
        <v>135</v>
      </c>
      <c r="G477" s="56">
        <v>0</v>
      </c>
      <c r="H477" s="56">
        <v>1</v>
      </c>
      <c r="I477" s="120">
        <f>G477+H477</f>
        <v>1</v>
      </c>
      <c r="J477" s="120">
        <v>0</v>
      </c>
      <c r="K477" s="56">
        <f>I477+J477</f>
        <v>1</v>
      </c>
      <c r="L477" s="120">
        <v>0</v>
      </c>
      <c r="M477" s="56">
        <f>K477+L477</f>
        <v>1</v>
      </c>
      <c r="N477" s="120">
        <v>0</v>
      </c>
      <c r="O477" s="56">
        <f>M477+N477</f>
        <v>1</v>
      </c>
      <c r="P477" s="56">
        <v>1</v>
      </c>
      <c r="Q477" s="350">
        <f t="shared" si="210"/>
        <v>1</v>
      </c>
    </row>
    <row r="478" spans="1:17" s="153" customFormat="1" ht="22.5" customHeight="1">
      <c r="A478" s="115" t="s">
        <v>408</v>
      </c>
      <c r="B478" s="123" t="s">
        <v>25</v>
      </c>
      <c r="C478" s="55" t="s">
        <v>12</v>
      </c>
      <c r="D478" s="59" t="s">
        <v>18</v>
      </c>
      <c r="E478" s="55" t="s">
        <v>314</v>
      </c>
      <c r="F478" s="55" t="s">
        <v>10</v>
      </c>
      <c r="G478" s="56">
        <f aca="true" t="shared" si="216" ref="G478:M478">G479+G485</f>
        <v>372.00000000000006</v>
      </c>
      <c r="H478" s="56">
        <f t="shared" si="216"/>
        <v>0</v>
      </c>
      <c r="I478" s="56">
        <f t="shared" si="216"/>
        <v>372</v>
      </c>
      <c r="J478" s="56">
        <f t="shared" si="216"/>
        <v>0</v>
      </c>
      <c r="K478" s="56">
        <f t="shared" si="216"/>
        <v>372</v>
      </c>
      <c r="L478" s="56">
        <f t="shared" si="216"/>
        <v>0</v>
      </c>
      <c r="M478" s="56">
        <f t="shared" si="216"/>
        <v>372</v>
      </c>
      <c r="N478" s="56">
        <f>N479+N485</f>
        <v>0</v>
      </c>
      <c r="O478" s="56">
        <f>O479+O485</f>
        <v>372</v>
      </c>
      <c r="P478" s="56">
        <f>P479+P485</f>
        <v>357.1</v>
      </c>
      <c r="Q478" s="350">
        <f t="shared" si="210"/>
        <v>0.9599462365591398</v>
      </c>
    </row>
    <row r="479" spans="1:17" s="153" customFormat="1" ht="33.75" customHeight="1">
      <c r="A479" s="58" t="s">
        <v>123</v>
      </c>
      <c r="B479" s="123" t="s">
        <v>25</v>
      </c>
      <c r="C479" s="55" t="s">
        <v>12</v>
      </c>
      <c r="D479" s="59" t="s">
        <v>18</v>
      </c>
      <c r="E479" s="55" t="s">
        <v>314</v>
      </c>
      <c r="F479" s="55" t="s">
        <v>124</v>
      </c>
      <c r="G479" s="56">
        <f aca="true" t="shared" si="217" ref="G479:P479">G480</f>
        <v>343.70000000000005</v>
      </c>
      <c r="H479" s="56">
        <f t="shared" si="217"/>
        <v>-2.6</v>
      </c>
      <c r="I479" s="56">
        <f t="shared" si="217"/>
        <v>341.1</v>
      </c>
      <c r="J479" s="56">
        <f t="shared" si="217"/>
        <v>0</v>
      </c>
      <c r="K479" s="56">
        <f t="shared" si="217"/>
        <v>341.1</v>
      </c>
      <c r="L479" s="56">
        <f t="shared" si="217"/>
        <v>0</v>
      </c>
      <c r="M479" s="56">
        <f t="shared" si="217"/>
        <v>341.1</v>
      </c>
      <c r="N479" s="56">
        <f t="shared" si="217"/>
        <v>0.1</v>
      </c>
      <c r="O479" s="56">
        <f t="shared" si="217"/>
        <v>341.2</v>
      </c>
      <c r="P479" s="56">
        <f t="shared" si="217"/>
        <v>326.3</v>
      </c>
      <c r="Q479" s="350">
        <f t="shared" si="210"/>
        <v>0.9563305978898008</v>
      </c>
    </row>
    <row r="480" spans="1:17" s="153" customFormat="1" ht="12.75" customHeight="1">
      <c r="A480" s="58" t="s">
        <v>125</v>
      </c>
      <c r="B480" s="123" t="s">
        <v>25</v>
      </c>
      <c r="C480" s="55" t="s">
        <v>12</v>
      </c>
      <c r="D480" s="59" t="s">
        <v>18</v>
      </c>
      <c r="E480" s="55" t="s">
        <v>314</v>
      </c>
      <c r="F480" s="55" t="s">
        <v>126</v>
      </c>
      <c r="G480" s="56">
        <f aca="true" t="shared" si="218" ref="G480:M480">G481+G482+G483</f>
        <v>343.70000000000005</v>
      </c>
      <c r="H480" s="56">
        <f t="shared" si="218"/>
        <v>-2.6</v>
      </c>
      <c r="I480" s="56">
        <f t="shared" si="218"/>
        <v>341.1</v>
      </c>
      <c r="J480" s="56">
        <f t="shared" si="218"/>
        <v>0</v>
      </c>
      <c r="K480" s="56">
        <f t="shared" si="218"/>
        <v>341.1</v>
      </c>
      <c r="L480" s="56">
        <f t="shared" si="218"/>
        <v>0</v>
      </c>
      <c r="M480" s="56">
        <f t="shared" si="218"/>
        <v>341.1</v>
      </c>
      <c r="N480" s="56">
        <f>N481+N482+N483</f>
        <v>0.1</v>
      </c>
      <c r="O480" s="56">
        <f>O481+O482+O483</f>
        <v>341.2</v>
      </c>
      <c r="P480" s="56">
        <f>P481+P482+P483</f>
        <v>326.3</v>
      </c>
      <c r="Q480" s="350">
        <f t="shared" si="210"/>
        <v>0.9563305978898008</v>
      </c>
    </row>
    <row r="481" spans="1:17" s="153" customFormat="1" ht="12.75" customHeight="1">
      <c r="A481" s="100" t="s">
        <v>416</v>
      </c>
      <c r="B481" s="123" t="s">
        <v>25</v>
      </c>
      <c r="C481" s="55" t="s">
        <v>12</v>
      </c>
      <c r="D481" s="59" t="s">
        <v>18</v>
      </c>
      <c r="E481" s="55" t="s">
        <v>314</v>
      </c>
      <c r="F481" s="55" t="s">
        <v>128</v>
      </c>
      <c r="G481" s="56">
        <v>263.5</v>
      </c>
      <c r="H481" s="56">
        <v>-1.5</v>
      </c>
      <c r="I481" s="120">
        <f>G481+H481</f>
        <v>262</v>
      </c>
      <c r="J481" s="120">
        <v>0</v>
      </c>
      <c r="K481" s="56">
        <f>I481+J481</f>
        <v>262</v>
      </c>
      <c r="L481" s="120">
        <v>0</v>
      </c>
      <c r="M481" s="56">
        <f>K481+L481</f>
        <v>262</v>
      </c>
      <c r="N481" s="120">
        <v>0</v>
      </c>
      <c r="O481" s="56">
        <f>M481+N481</f>
        <v>262</v>
      </c>
      <c r="P481" s="56">
        <v>250.6</v>
      </c>
      <c r="Q481" s="350">
        <f t="shared" si="210"/>
        <v>0.9564885496183206</v>
      </c>
    </row>
    <row r="482" spans="1:17" s="153" customFormat="1" ht="22.5" customHeight="1">
      <c r="A482" s="62" t="s">
        <v>571</v>
      </c>
      <c r="B482" s="123" t="s">
        <v>25</v>
      </c>
      <c r="C482" s="55" t="s">
        <v>12</v>
      </c>
      <c r="D482" s="59" t="s">
        <v>18</v>
      </c>
      <c r="E482" s="55" t="s">
        <v>314</v>
      </c>
      <c r="F482" s="55">
        <v>122</v>
      </c>
      <c r="G482" s="56">
        <v>0.6</v>
      </c>
      <c r="H482" s="56">
        <v>-0.6</v>
      </c>
      <c r="I482" s="120">
        <f>G482+H482</f>
        <v>0</v>
      </c>
      <c r="J482" s="120">
        <v>0</v>
      </c>
      <c r="K482" s="56">
        <f>I482+J482</f>
        <v>0</v>
      </c>
      <c r="L482" s="120">
        <v>0</v>
      </c>
      <c r="M482" s="56">
        <f>K482+L482</f>
        <v>0</v>
      </c>
      <c r="N482" s="120">
        <v>0</v>
      </c>
      <c r="O482" s="56">
        <f>M482+N482</f>
        <v>0</v>
      </c>
      <c r="P482" s="56">
        <v>0</v>
      </c>
      <c r="Q482" s="350" t="e">
        <f t="shared" si="210"/>
        <v>#DIV/0!</v>
      </c>
    </row>
    <row r="483" spans="1:17" s="153" customFormat="1" ht="33.75" customHeight="1">
      <c r="A483" s="117" t="s">
        <v>417</v>
      </c>
      <c r="B483" s="123" t="s">
        <v>25</v>
      </c>
      <c r="C483" s="55" t="s">
        <v>12</v>
      </c>
      <c r="D483" s="59" t="s">
        <v>18</v>
      </c>
      <c r="E483" s="55" t="s">
        <v>314</v>
      </c>
      <c r="F483" s="55">
        <v>129</v>
      </c>
      <c r="G483" s="56">
        <v>79.6</v>
      </c>
      <c r="H483" s="56">
        <v>-0.5</v>
      </c>
      <c r="I483" s="120">
        <f>G483+H483</f>
        <v>79.1</v>
      </c>
      <c r="J483" s="120">
        <v>0</v>
      </c>
      <c r="K483" s="56">
        <f>I483+J483</f>
        <v>79.1</v>
      </c>
      <c r="L483" s="120">
        <v>0</v>
      </c>
      <c r="M483" s="56">
        <f>K483+L483</f>
        <v>79.1</v>
      </c>
      <c r="N483" s="120">
        <v>0.1</v>
      </c>
      <c r="O483" s="56">
        <f>M483+N483</f>
        <v>79.19999999999999</v>
      </c>
      <c r="P483" s="56">
        <v>75.7</v>
      </c>
      <c r="Q483" s="350">
        <f t="shared" si="210"/>
        <v>0.955808080808081</v>
      </c>
    </row>
    <row r="484" spans="1:17" s="153" customFormat="1" ht="22.5" customHeight="1">
      <c r="A484" s="58" t="s">
        <v>418</v>
      </c>
      <c r="B484" s="123" t="s">
        <v>25</v>
      </c>
      <c r="C484" s="55" t="s">
        <v>12</v>
      </c>
      <c r="D484" s="59" t="s">
        <v>18</v>
      </c>
      <c r="E484" s="55" t="s">
        <v>314</v>
      </c>
      <c r="F484" s="55">
        <v>200</v>
      </c>
      <c r="G484" s="56">
        <f aca="true" t="shared" si="219" ref="G484:P484">G485</f>
        <v>28.3</v>
      </c>
      <c r="H484" s="56">
        <f t="shared" si="219"/>
        <v>2.6</v>
      </c>
      <c r="I484" s="56">
        <f t="shared" si="219"/>
        <v>30.900000000000002</v>
      </c>
      <c r="J484" s="56">
        <f t="shared" si="219"/>
        <v>0</v>
      </c>
      <c r="K484" s="56">
        <f t="shared" si="219"/>
        <v>30.900000000000002</v>
      </c>
      <c r="L484" s="56">
        <f t="shared" si="219"/>
        <v>0</v>
      </c>
      <c r="M484" s="56">
        <f t="shared" si="219"/>
        <v>30.900000000000002</v>
      </c>
      <c r="N484" s="56">
        <f t="shared" si="219"/>
        <v>-0.1</v>
      </c>
      <c r="O484" s="56">
        <f t="shared" si="219"/>
        <v>30.8</v>
      </c>
      <c r="P484" s="56">
        <f t="shared" si="219"/>
        <v>30.8</v>
      </c>
      <c r="Q484" s="350">
        <f t="shared" si="210"/>
        <v>1</v>
      </c>
    </row>
    <row r="485" spans="1:17" s="148" customFormat="1" ht="22.5" customHeight="1">
      <c r="A485" s="128" t="s">
        <v>572</v>
      </c>
      <c r="B485" s="123" t="s">
        <v>25</v>
      </c>
      <c r="C485" s="55" t="s">
        <v>12</v>
      </c>
      <c r="D485" s="59" t="s">
        <v>18</v>
      </c>
      <c r="E485" s="55" t="s">
        <v>314</v>
      </c>
      <c r="F485" s="55" t="s">
        <v>133</v>
      </c>
      <c r="G485" s="56">
        <f aca="true" t="shared" si="220" ref="G485:M485">G487+G486</f>
        <v>28.3</v>
      </c>
      <c r="H485" s="56">
        <f t="shared" si="220"/>
        <v>2.6</v>
      </c>
      <c r="I485" s="56">
        <f t="shared" si="220"/>
        <v>30.900000000000002</v>
      </c>
      <c r="J485" s="56">
        <f t="shared" si="220"/>
        <v>0</v>
      </c>
      <c r="K485" s="56">
        <f t="shared" si="220"/>
        <v>30.900000000000002</v>
      </c>
      <c r="L485" s="56">
        <f t="shared" si="220"/>
        <v>0</v>
      </c>
      <c r="M485" s="56">
        <f t="shared" si="220"/>
        <v>30.900000000000002</v>
      </c>
      <c r="N485" s="56">
        <f>N487+N486</f>
        <v>-0.1</v>
      </c>
      <c r="O485" s="56">
        <f>O487+O486</f>
        <v>30.8</v>
      </c>
      <c r="P485" s="56">
        <f>P487+P486</f>
        <v>30.8</v>
      </c>
      <c r="Q485" s="350">
        <f t="shared" si="210"/>
        <v>1</v>
      </c>
    </row>
    <row r="486" spans="1:17" s="148" customFormat="1" ht="22.5" customHeight="1">
      <c r="A486" s="113" t="s">
        <v>587</v>
      </c>
      <c r="B486" s="123" t="s">
        <v>25</v>
      </c>
      <c r="C486" s="55" t="s">
        <v>12</v>
      </c>
      <c r="D486" s="59" t="s">
        <v>18</v>
      </c>
      <c r="E486" s="55" t="s">
        <v>314</v>
      </c>
      <c r="F486" s="55">
        <v>242</v>
      </c>
      <c r="G486" s="56">
        <v>0</v>
      </c>
      <c r="H486" s="56">
        <v>2</v>
      </c>
      <c r="I486" s="120">
        <f>G486+H486</f>
        <v>2</v>
      </c>
      <c r="J486" s="120">
        <v>0</v>
      </c>
      <c r="K486" s="56">
        <f>I486+J486</f>
        <v>2</v>
      </c>
      <c r="L486" s="120">
        <v>0</v>
      </c>
      <c r="M486" s="56">
        <f>K486+L486</f>
        <v>2</v>
      </c>
      <c r="N486" s="120">
        <v>0</v>
      </c>
      <c r="O486" s="56">
        <f>M486+N486</f>
        <v>2</v>
      </c>
      <c r="P486" s="56">
        <v>2</v>
      </c>
      <c r="Q486" s="350">
        <f t="shared" si="210"/>
        <v>1</v>
      </c>
    </row>
    <row r="487" spans="1:17" s="148" customFormat="1" ht="22.5" customHeight="1">
      <c r="A487" s="128" t="s">
        <v>573</v>
      </c>
      <c r="B487" s="123" t="s">
        <v>25</v>
      </c>
      <c r="C487" s="55" t="s">
        <v>12</v>
      </c>
      <c r="D487" s="59" t="s">
        <v>18</v>
      </c>
      <c r="E487" s="55" t="s">
        <v>314</v>
      </c>
      <c r="F487" s="55" t="s">
        <v>135</v>
      </c>
      <c r="G487" s="56">
        <v>28.3</v>
      </c>
      <c r="H487" s="56">
        <v>0.6</v>
      </c>
      <c r="I487" s="120">
        <f>G487+H487</f>
        <v>28.900000000000002</v>
      </c>
      <c r="J487" s="120">
        <v>0</v>
      </c>
      <c r="K487" s="56">
        <f>I487+J487</f>
        <v>28.900000000000002</v>
      </c>
      <c r="L487" s="120">
        <v>0</v>
      </c>
      <c r="M487" s="56">
        <f>K487+L487</f>
        <v>28.900000000000002</v>
      </c>
      <c r="N487" s="120">
        <v>-0.1</v>
      </c>
      <c r="O487" s="56">
        <f>M487+N487</f>
        <v>28.8</v>
      </c>
      <c r="P487" s="56">
        <v>28.8</v>
      </c>
      <c r="Q487" s="350">
        <f t="shared" si="210"/>
        <v>1</v>
      </c>
    </row>
    <row r="488" spans="1:17" s="148" customFormat="1" ht="33.75" customHeight="1">
      <c r="A488" s="58" t="s">
        <v>512</v>
      </c>
      <c r="B488" s="123" t="s">
        <v>25</v>
      </c>
      <c r="C488" s="55" t="s">
        <v>12</v>
      </c>
      <c r="D488" s="59" t="s">
        <v>18</v>
      </c>
      <c r="E488" s="55" t="s">
        <v>513</v>
      </c>
      <c r="F488" s="55"/>
      <c r="G488" s="56">
        <f>G489</f>
        <v>50</v>
      </c>
      <c r="H488" s="56">
        <f aca="true" t="shared" si="221" ref="H488:P491">H489</f>
        <v>0</v>
      </c>
      <c r="I488" s="56">
        <f t="shared" si="221"/>
        <v>50</v>
      </c>
      <c r="J488" s="56">
        <f t="shared" si="221"/>
        <v>-10</v>
      </c>
      <c r="K488" s="56">
        <f t="shared" si="221"/>
        <v>40</v>
      </c>
      <c r="L488" s="56">
        <f t="shared" si="221"/>
        <v>0</v>
      </c>
      <c r="M488" s="56">
        <f t="shared" si="221"/>
        <v>40</v>
      </c>
      <c r="N488" s="56">
        <f>N489</f>
        <v>-21.5</v>
      </c>
      <c r="O488" s="56">
        <f t="shared" si="221"/>
        <v>18.5</v>
      </c>
      <c r="P488" s="56">
        <f t="shared" si="221"/>
        <v>18.5</v>
      </c>
      <c r="Q488" s="350">
        <f t="shared" si="210"/>
        <v>1</v>
      </c>
    </row>
    <row r="489" spans="1:17" s="148" customFormat="1" ht="22.5" customHeight="1">
      <c r="A489" s="58" t="s">
        <v>547</v>
      </c>
      <c r="B489" s="123" t="s">
        <v>25</v>
      </c>
      <c r="C489" s="55" t="s">
        <v>12</v>
      </c>
      <c r="D489" s="59" t="s">
        <v>18</v>
      </c>
      <c r="E489" s="55" t="s">
        <v>548</v>
      </c>
      <c r="F489" s="55"/>
      <c r="G489" s="56">
        <f>G490</f>
        <v>50</v>
      </c>
      <c r="H489" s="56">
        <f t="shared" si="221"/>
        <v>0</v>
      </c>
      <c r="I489" s="56">
        <f t="shared" si="221"/>
        <v>50</v>
      </c>
      <c r="J489" s="56">
        <f t="shared" si="221"/>
        <v>-10</v>
      </c>
      <c r="K489" s="56">
        <f t="shared" si="221"/>
        <v>40</v>
      </c>
      <c r="L489" s="56">
        <f t="shared" si="221"/>
        <v>0</v>
      </c>
      <c r="M489" s="56">
        <f t="shared" si="221"/>
        <v>40</v>
      </c>
      <c r="N489" s="56">
        <f t="shared" si="221"/>
        <v>-21.5</v>
      </c>
      <c r="O489" s="56">
        <f t="shared" si="221"/>
        <v>18.5</v>
      </c>
      <c r="P489" s="56">
        <f t="shared" si="221"/>
        <v>18.5</v>
      </c>
      <c r="Q489" s="350">
        <f t="shared" si="210"/>
        <v>1</v>
      </c>
    </row>
    <row r="490" spans="1:17" s="148" customFormat="1" ht="22.5" customHeight="1">
      <c r="A490" s="58" t="s">
        <v>418</v>
      </c>
      <c r="B490" s="123" t="s">
        <v>25</v>
      </c>
      <c r="C490" s="55" t="s">
        <v>12</v>
      </c>
      <c r="D490" s="59" t="s">
        <v>18</v>
      </c>
      <c r="E490" s="55" t="s">
        <v>548</v>
      </c>
      <c r="F490" s="55" t="s">
        <v>131</v>
      </c>
      <c r="G490" s="56">
        <f>G491</f>
        <v>50</v>
      </c>
      <c r="H490" s="56">
        <f t="shared" si="221"/>
        <v>0</v>
      </c>
      <c r="I490" s="56">
        <f t="shared" si="221"/>
        <v>50</v>
      </c>
      <c r="J490" s="56">
        <f t="shared" si="221"/>
        <v>-10</v>
      </c>
      <c r="K490" s="56">
        <f t="shared" si="221"/>
        <v>40</v>
      </c>
      <c r="L490" s="56">
        <f t="shared" si="221"/>
        <v>0</v>
      </c>
      <c r="M490" s="56">
        <f t="shared" si="221"/>
        <v>40</v>
      </c>
      <c r="N490" s="56">
        <f t="shared" si="221"/>
        <v>-21.5</v>
      </c>
      <c r="O490" s="56">
        <f t="shared" si="221"/>
        <v>18.5</v>
      </c>
      <c r="P490" s="56">
        <f t="shared" si="221"/>
        <v>18.5</v>
      </c>
      <c r="Q490" s="350">
        <f t="shared" si="210"/>
        <v>1</v>
      </c>
    </row>
    <row r="491" spans="1:17" s="148" customFormat="1" ht="22.5" customHeight="1">
      <c r="A491" s="128" t="s">
        <v>572</v>
      </c>
      <c r="B491" s="123" t="s">
        <v>25</v>
      </c>
      <c r="C491" s="55" t="s">
        <v>12</v>
      </c>
      <c r="D491" s="59" t="s">
        <v>18</v>
      </c>
      <c r="E491" s="55" t="s">
        <v>548</v>
      </c>
      <c r="F491" s="55" t="s">
        <v>133</v>
      </c>
      <c r="G491" s="56">
        <f>G492</f>
        <v>50</v>
      </c>
      <c r="H491" s="56">
        <f t="shared" si="221"/>
        <v>0</v>
      </c>
      <c r="I491" s="56">
        <f t="shared" si="221"/>
        <v>50</v>
      </c>
      <c r="J491" s="56">
        <f t="shared" si="221"/>
        <v>-10</v>
      </c>
      <c r="K491" s="56">
        <f t="shared" si="221"/>
        <v>40</v>
      </c>
      <c r="L491" s="56">
        <f t="shared" si="221"/>
        <v>0</v>
      </c>
      <c r="M491" s="56">
        <f t="shared" si="221"/>
        <v>40</v>
      </c>
      <c r="N491" s="56">
        <f t="shared" si="221"/>
        <v>-21.5</v>
      </c>
      <c r="O491" s="56">
        <f t="shared" si="221"/>
        <v>18.5</v>
      </c>
      <c r="P491" s="56">
        <f t="shared" si="221"/>
        <v>18.5</v>
      </c>
      <c r="Q491" s="350">
        <f t="shared" si="210"/>
        <v>1</v>
      </c>
    </row>
    <row r="492" spans="1:17" s="148" customFormat="1" ht="22.5" customHeight="1">
      <c r="A492" s="128" t="s">
        <v>573</v>
      </c>
      <c r="B492" s="123" t="s">
        <v>25</v>
      </c>
      <c r="C492" s="55" t="s">
        <v>12</v>
      </c>
      <c r="D492" s="59" t="s">
        <v>18</v>
      </c>
      <c r="E492" s="55" t="s">
        <v>548</v>
      </c>
      <c r="F492" s="55" t="s">
        <v>135</v>
      </c>
      <c r="G492" s="56">
        <v>50</v>
      </c>
      <c r="H492" s="56"/>
      <c r="I492" s="120">
        <f>G492+H492</f>
        <v>50</v>
      </c>
      <c r="J492" s="120">
        <v>-10</v>
      </c>
      <c r="K492" s="56">
        <f>I492+J492</f>
        <v>40</v>
      </c>
      <c r="L492" s="120">
        <v>0</v>
      </c>
      <c r="M492" s="56">
        <f>K492+L492</f>
        <v>40</v>
      </c>
      <c r="N492" s="120">
        <v>-21.5</v>
      </c>
      <c r="O492" s="56">
        <f>M492+N492</f>
        <v>18.5</v>
      </c>
      <c r="P492" s="56">
        <v>18.5</v>
      </c>
      <c r="Q492" s="350">
        <f t="shared" si="210"/>
        <v>1</v>
      </c>
    </row>
    <row r="493" spans="1:17" s="148" customFormat="1" ht="11.25" customHeight="1">
      <c r="A493" s="167" t="s">
        <v>552</v>
      </c>
      <c r="B493" s="123" t="s">
        <v>25</v>
      </c>
      <c r="C493" s="55" t="s">
        <v>12</v>
      </c>
      <c r="D493" s="59" t="s">
        <v>18</v>
      </c>
      <c r="E493" s="55" t="s">
        <v>551</v>
      </c>
      <c r="F493" s="55"/>
      <c r="G493" s="56">
        <f>G494</f>
        <v>80</v>
      </c>
      <c r="H493" s="56">
        <f aca="true" t="shared" si="222" ref="H493:P495">H494</f>
        <v>0</v>
      </c>
      <c r="I493" s="56">
        <f t="shared" si="222"/>
        <v>80</v>
      </c>
      <c r="J493" s="56">
        <f t="shared" si="222"/>
        <v>0</v>
      </c>
      <c r="K493" s="56">
        <f t="shared" si="222"/>
        <v>80</v>
      </c>
      <c r="L493" s="56">
        <f t="shared" si="222"/>
        <v>0</v>
      </c>
      <c r="M493" s="56">
        <f t="shared" si="222"/>
        <v>80</v>
      </c>
      <c r="N493" s="56">
        <f t="shared" si="222"/>
        <v>0</v>
      </c>
      <c r="O493" s="56">
        <f t="shared" si="222"/>
        <v>80</v>
      </c>
      <c r="P493" s="56">
        <f t="shared" si="222"/>
        <v>80</v>
      </c>
      <c r="Q493" s="350">
        <f t="shared" si="210"/>
        <v>1</v>
      </c>
    </row>
    <row r="494" spans="1:17" s="148" customFormat="1" ht="22.5" customHeight="1">
      <c r="A494" s="58" t="s">
        <v>418</v>
      </c>
      <c r="B494" s="123" t="s">
        <v>25</v>
      </c>
      <c r="C494" s="55" t="s">
        <v>12</v>
      </c>
      <c r="D494" s="59" t="s">
        <v>18</v>
      </c>
      <c r="E494" s="55" t="s">
        <v>551</v>
      </c>
      <c r="F494" s="55">
        <v>800</v>
      </c>
      <c r="G494" s="56">
        <f>G495</f>
        <v>80</v>
      </c>
      <c r="H494" s="56">
        <f t="shared" si="222"/>
        <v>0</v>
      </c>
      <c r="I494" s="56">
        <f t="shared" si="222"/>
        <v>80</v>
      </c>
      <c r="J494" s="56">
        <f t="shared" si="222"/>
        <v>0</v>
      </c>
      <c r="K494" s="56">
        <f t="shared" si="222"/>
        <v>80</v>
      </c>
      <c r="L494" s="56">
        <f t="shared" si="222"/>
        <v>0</v>
      </c>
      <c r="M494" s="56">
        <f t="shared" si="222"/>
        <v>80</v>
      </c>
      <c r="N494" s="56">
        <f t="shared" si="222"/>
        <v>0</v>
      </c>
      <c r="O494" s="56">
        <f t="shared" si="222"/>
        <v>80</v>
      </c>
      <c r="P494" s="56">
        <f t="shared" si="222"/>
        <v>80</v>
      </c>
      <c r="Q494" s="350">
        <f t="shared" si="210"/>
        <v>1</v>
      </c>
    </row>
    <row r="495" spans="1:17" s="148" customFormat="1" ht="22.5" customHeight="1">
      <c r="A495" s="128" t="s">
        <v>572</v>
      </c>
      <c r="B495" s="123" t="s">
        <v>25</v>
      </c>
      <c r="C495" s="55" t="s">
        <v>12</v>
      </c>
      <c r="D495" s="59" t="s">
        <v>18</v>
      </c>
      <c r="E495" s="55" t="s">
        <v>551</v>
      </c>
      <c r="F495" s="55">
        <v>850</v>
      </c>
      <c r="G495" s="56">
        <f>G496</f>
        <v>80</v>
      </c>
      <c r="H495" s="56">
        <f t="shared" si="222"/>
        <v>0</v>
      </c>
      <c r="I495" s="56">
        <f t="shared" si="222"/>
        <v>80</v>
      </c>
      <c r="J495" s="56">
        <f t="shared" si="222"/>
        <v>0</v>
      </c>
      <c r="K495" s="56">
        <f t="shared" si="222"/>
        <v>80</v>
      </c>
      <c r="L495" s="56">
        <f t="shared" si="222"/>
        <v>0</v>
      </c>
      <c r="M495" s="56">
        <f t="shared" si="222"/>
        <v>80</v>
      </c>
      <c r="N495" s="56">
        <f t="shared" si="222"/>
        <v>0</v>
      </c>
      <c r="O495" s="56">
        <f t="shared" si="222"/>
        <v>80</v>
      </c>
      <c r="P495" s="56">
        <f t="shared" si="222"/>
        <v>80</v>
      </c>
      <c r="Q495" s="350">
        <f t="shared" si="210"/>
        <v>1</v>
      </c>
    </row>
    <row r="496" spans="1:17" s="148" customFormat="1" ht="22.5" customHeight="1">
      <c r="A496" s="113" t="s">
        <v>573</v>
      </c>
      <c r="B496" s="123" t="s">
        <v>25</v>
      </c>
      <c r="C496" s="55" t="s">
        <v>12</v>
      </c>
      <c r="D496" s="59" t="s">
        <v>18</v>
      </c>
      <c r="E496" s="55" t="s">
        <v>551</v>
      </c>
      <c r="F496" s="55">
        <v>853</v>
      </c>
      <c r="G496" s="56">
        <v>80</v>
      </c>
      <c r="H496" s="119">
        <v>0</v>
      </c>
      <c r="I496" s="120">
        <f>G496+H496</f>
        <v>80</v>
      </c>
      <c r="J496" s="120"/>
      <c r="K496" s="56">
        <f>I496+J496</f>
        <v>80</v>
      </c>
      <c r="L496" s="120"/>
      <c r="M496" s="56">
        <f>K496+L496</f>
        <v>80</v>
      </c>
      <c r="N496" s="120">
        <v>0</v>
      </c>
      <c r="O496" s="56">
        <f>M496+N496</f>
        <v>80</v>
      </c>
      <c r="P496" s="56">
        <v>80</v>
      </c>
      <c r="Q496" s="350">
        <f t="shared" si="210"/>
        <v>1</v>
      </c>
    </row>
    <row r="497" spans="1:17" s="153" customFormat="1" ht="12.75" customHeight="1">
      <c r="A497" s="114" t="s">
        <v>186</v>
      </c>
      <c r="B497" s="124" t="s">
        <v>25</v>
      </c>
      <c r="C497" s="87" t="s">
        <v>83</v>
      </c>
      <c r="D497" s="87"/>
      <c r="E497" s="86"/>
      <c r="F497" s="86"/>
      <c r="G497" s="119">
        <f>G498</f>
        <v>211.60000000000002</v>
      </c>
      <c r="H497" s="119">
        <f aca="true" t="shared" si="223" ref="H497:P499">H498</f>
        <v>2.8</v>
      </c>
      <c r="I497" s="119">
        <f t="shared" si="223"/>
        <v>214.4</v>
      </c>
      <c r="J497" s="119">
        <f t="shared" si="223"/>
        <v>0</v>
      </c>
      <c r="K497" s="119">
        <f t="shared" si="223"/>
        <v>214.4</v>
      </c>
      <c r="L497" s="119">
        <f t="shared" si="223"/>
        <v>0</v>
      </c>
      <c r="M497" s="119">
        <f t="shared" si="223"/>
        <v>214.4</v>
      </c>
      <c r="N497" s="119">
        <f t="shared" si="223"/>
        <v>0</v>
      </c>
      <c r="O497" s="119">
        <f t="shared" si="223"/>
        <v>214.39999999999998</v>
      </c>
      <c r="P497" s="119">
        <f t="shared" si="223"/>
        <v>214.4</v>
      </c>
      <c r="Q497" s="350">
        <f t="shared" si="210"/>
        <v>1.0000000000000002</v>
      </c>
    </row>
    <row r="498" spans="1:17" s="153" customFormat="1" ht="12.75" customHeight="1">
      <c r="A498" s="114" t="s">
        <v>187</v>
      </c>
      <c r="B498" s="124" t="s">
        <v>25</v>
      </c>
      <c r="C498" s="87" t="s">
        <v>83</v>
      </c>
      <c r="D498" s="87" t="s">
        <v>14</v>
      </c>
      <c r="E498" s="87"/>
      <c r="F498" s="87"/>
      <c r="G498" s="119">
        <f>G499</f>
        <v>211.60000000000002</v>
      </c>
      <c r="H498" s="119">
        <f t="shared" si="223"/>
        <v>2.8</v>
      </c>
      <c r="I498" s="119">
        <f t="shared" si="223"/>
        <v>214.4</v>
      </c>
      <c r="J498" s="119">
        <f t="shared" si="223"/>
        <v>0</v>
      </c>
      <c r="K498" s="119">
        <f t="shared" si="223"/>
        <v>214.4</v>
      </c>
      <c r="L498" s="119">
        <f t="shared" si="223"/>
        <v>0</v>
      </c>
      <c r="M498" s="119">
        <f t="shared" si="223"/>
        <v>214.4</v>
      </c>
      <c r="N498" s="119">
        <f t="shared" si="223"/>
        <v>0</v>
      </c>
      <c r="O498" s="119">
        <f t="shared" si="223"/>
        <v>214.39999999999998</v>
      </c>
      <c r="P498" s="119">
        <f t="shared" si="223"/>
        <v>214.4</v>
      </c>
      <c r="Q498" s="350">
        <f t="shared" si="210"/>
        <v>1.0000000000000002</v>
      </c>
    </row>
    <row r="499" spans="1:17" s="158" customFormat="1" ht="12.75" customHeight="1">
      <c r="A499" s="58" t="s">
        <v>210</v>
      </c>
      <c r="B499" s="123" t="s">
        <v>25</v>
      </c>
      <c r="C499" s="59" t="s">
        <v>83</v>
      </c>
      <c r="D499" s="59" t="s">
        <v>14</v>
      </c>
      <c r="E499" s="91" t="s">
        <v>259</v>
      </c>
      <c r="F499" s="55"/>
      <c r="G499" s="119">
        <f>G500</f>
        <v>211.60000000000002</v>
      </c>
      <c r="H499" s="119">
        <f t="shared" si="223"/>
        <v>2.8</v>
      </c>
      <c r="I499" s="119">
        <f t="shared" si="223"/>
        <v>214.4</v>
      </c>
      <c r="J499" s="119">
        <f t="shared" si="223"/>
        <v>0</v>
      </c>
      <c r="K499" s="119">
        <f t="shared" si="223"/>
        <v>214.4</v>
      </c>
      <c r="L499" s="119">
        <f t="shared" si="223"/>
        <v>0</v>
      </c>
      <c r="M499" s="56">
        <f t="shared" si="223"/>
        <v>214.4</v>
      </c>
      <c r="N499" s="56">
        <f t="shared" si="223"/>
        <v>0</v>
      </c>
      <c r="O499" s="56">
        <f t="shared" si="223"/>
        <v>214.39999999999998</v>
      </c>
      <c r="P499" s="56">
        <f t="shared" si="223"/>
        <v>214.4</v>
      </c>
      <c r="Q499" s="350">
        <f t="shared" si="210"/>
        <v>1.0000000000000002</v>
      </c>
    </row>
    <row r="500" spans="1:17" s="148" customFormat="1" ht="45" customHeight="1">
      <c r="A500" s="129" t="s">
        <v>209</v>
      </c>
      <c r="B500" s="123" t="s">
        <v>25</v>
      </c>
      <c r="C500" s="59" t="s">
        <v>83</v>
      </c>
      <c r="D500" s="59" t="s">
        <v>14</v>
      </c>
      <c r="E500" s="59" t="s">
        <v>302</v>
      </c>
      <c r="F500" s="55"/>
      <c r="G500" s="56">
        <f aca="true" t="shared" si="224" ref="G500:M500">G501+G507</f>
        <v>211.60000000000002</v>
      </c>
      <c r="H500" s="56">
        <f t="shared" si="224"/>
        <v>2.8</v>
      </c>
      <c r="I500" s="56">
        <f t="shared" si="224"/>
        <v>214.4</v>
      </c>
      <c r="J500" s="56">
        <f t="shared" si="224"/>
        <v>0</v>
      </c>
      <c r="K500" s="56">
        <f t="shared" si="224"/>
        <v>214.4</v>
      </c>
      <c r="L500" s="56">
        <f t="shared" si="224"/>
        <v>0</v>
      </c>
      <c r="M500" s="56">
        <f t="shared" si="224"/>
        <v>214.4</v>
      </c>
      <c r="N500" s="56">
        <f>N501+N507</f>
        <v>0</v>
      </c>
      <c r="O500" s="56">
        <f>O501+O507</f>
        <v>214.39999999999998</v>
      </c>
      <c r="P500" s="56">
        <f>P501+P507</f>
        <v>214.4</v>
      </c>
      <c r="Q500" s="350">
        <f t="shared" si="210"/>
        <v>1.0000000000000002</v>
      </c>
    </row>
    <row r="501" spans="1:17" s="153" customFormat="1" ht="33.75" customHeight="1">
      <c r="A501" s="58" t="s">
        <v>123</v>
      </c>
      <c r="B501" s="123" t="s">
        <v>25</v>
      </c>
      <c r="C501" s="59" t="s">
        <v>83</v>
      </c>
      <c r="D501" s="59" t="s">
        <v>14</v>
      </c>
      <c r="E501" s="59" t="s">
        <v>302</v>
      </c>
      <c r="F501" s="55" t="s">
        <v>124</v>
      </c>
      <c r="G501" s="56">
        <f aca="true" t="shared" si="225" ref="G501:P501">G502</f>
        <v>159.8</v>
      </c>
      <c r="H501" s="56">
        <f t="shared" si="225"/>
        <v>0</v>
      </c>
      <c r="I501" s="56">
        <f t="shared" si="225"/>
        <v>159.8</v>
      </c>
      <c r="J501" s="56">
        <f t="shared" si="225"/>
        <v>0</v>
      </c>
      <c r="K501" s="56">
        <f t="shared" si="225"/>
        <v>159.8</v>
      </c>
      <c r="L501" s="56">
        <f t="shared" si="225"/>
        <v>0</v>
      </c>
      <c r="M501" s="56">
        <f t="shared" si="225"/>
        <v>159.8</v>
      </c>
      <c r="N501" s="56">
        <f t="shared" si="225"/>
        <v>13.2</v>
      </c>
      <c r="O501" s="56">
        <f t="shared" si="225"/>
        <v>173</v>
      </c>
      <c r="P501" s="56">
        <f t="shared" si="225"/>
        <v>173</v>
      </c>
      <c r="Q501" s="350">
        <f t="shared" si="210"/>
        <v>1</v>
      </c>
    </row>
    <row r="502" spans="1:17" s="153" customFormat="1" ht="12.75" customHeight="1">
      <c r="A502" s="58" t="s">
        <v>166</v>
      </c>
      <c r="B502" s="123" t="s">
        <v>25</v>
      </c>
      <c r="C502" s="59" t="s">
        <v>83</v>
      </c>
      <c r="D502" s="59" t="s">
        <v>14</v>
      </c>
      <c r="E502" s="59" t="s">
        <v>302</v>
      </c>
      <c r="F502" s="55">
        <v>110</v>
      </c>
      <c r="G502" s="56">
        <f aca="true" t="shared" si="226" ref="G502:M502">G503+G504+G505</f>
        <v>159.8</v>
      </c>
      <c r="H502" s="56">
        <f t="shared" si="226"/>
        <v>0</v>
      </c>
      <c r="I502" s="56">
        <f t="shared" si="226"/>
        <v>159.8</v>
      </c>
      <c r="J502" s="56">
        <f t="shared" si="226"/>
        <v>0</v>
      </c>
      <c r="K502" s="56">
        <f t="shared" si="226"/>
        <v>159.8</v>
      </c>
      <c r="L502" s="56">
        <f t="shared" si="226"/>
        <v>0</v>
      </c>
      <c r="M502" s="56">
        <f t="shared" si="226"/>
        <v>159.8</v>
      </c>
      <c r="N502" s="56">
        <f>N503+N504+N505</f>
        <v>13.2</v>
      </c>
      <c r="O502" s="56">
        <f>O503+O504+O505</f>
        <v>173</v>
      </c>
      <c r="P502" s="56">
        <f>P503+P504+P505</f>
        <v>173</v>
      </c>
      <c r="Q502" s="350">
        <f t="shared" si="210"/>
        <v>1</v>
      </c>
    </row>
    <row r="503" spans="1:17" s="153" customFormat="1" ht="12.75" customHeight="1">
      <c r="A503" s="118" t="s">
        <v>414</v>
      </c>
      <c r="B503" s="123" t="s">
        <v>25</v>
      </c>
      <c r="C503" s="59" t="s">
        <v>83</v>
      </c>
      <c r="D503" s="59" t="s">
        <v>14</v>
      </c>
      <c r="E503" s="59" t="s">
        <v>302</v>
      </c>
      <c r="F503" s="55">
        <v>111</v>
      </c>
      <c r="G503" s="56">
        <v>122.4</v>
      </c>
      <c r="H503" s="56">
        <v>0</v>
      </c>
      <c r="I503" s="120">
        <f>G503+H503</f>
        <v>122.4</v>
      </c>
      <c r="J503" s="120">
        <v>0</v>
      </c>
      <c r="K503" s="56">
        <f>I503+J503</f>
        <v>122.4</v>
      </c>
      <c r="L503" s="120">
        <v>0</v>
      </c>
      <c r="M503" s="56">
        <f>K503+L503</f>
        <v>122.4</v>
      </c>
      <c r="N503" s="120">
        <v>9.1</v>
      </c>
      <c r="O503" s="56">
        <f>M503+N503</f>
        <v>131.5</v>
      </c>
      <c r="P503" s="56">
        <v>131.5</v>
      </c>
      <c r="Q503" s="350">
        <f t="shared" si="210"/>
        <v>1</v>
      </c>
    </row>
    <row r="504" spans="1:17" s="153" customFormat="1" ht="22.5" customHeight="1">
      <c r="A504" s="128" t="s">
        <v>570</v>
      </c>
      <c r="B504" s="123" t="s">
        <v>25</v>
      </c>
      <c r="C504" s="59" t="s">
        <v>83</v>
      </c>
      <c r="D504" s="59" t="s">
        <v>14</v>
      </c>
      <c r="E504" s="59" t="s">
        <v>302</v>
      </c>
      <c r="F504" s="55">
        <v>112</v>
      </c>
      <c r="G504" s="56">
        <v>0.4</v>
      </c>
      <c r="H504" s="56">
        <v>0</v>
      </c>
      <c r="I504" s="120">
        <f>G504+H504</f>
        <v>0.4</v>
      </c>
      <c r="J504" s="120">
        <v>0</v>
      </c>
      <c r="K504" s="56">
        <f>I504+J504</f>
        <v>0.4</v>
      </c>
      <c r="L504" s="120">
        <v>0</v>
      </c>
      <c r="M504" s="56">
        <f>K504+L504</f>
        <v>0.4</v>
      </c>
      <c r="N504" s="120">
        <v>1.4</v>
      </c>
      <c r="O504" s="56">
        <f>M504+N504</f>
        <v>1.7999999999999998</v>
      </c>
      <c r="P504" s="56">
        <v>1.8</v>
      </c>
      <c r="Q504" s="350">
        <f t="shared" si="210"/>
        <v>1.0000000000000002</v>
      </c>
    </row>
    <row r="505" spans="1:17" s="153" customFormat="1" ht="22.5" customHeight="1">
      <c r="A505" s="100" t="s">
        <v>415</v>
      </c>
      <c r="B505" s="123" t="s">
        <v>25</v>
      </c>
      <c r="C505" s="59" t="s">
        <v>83</v>
      </c>
      <c r="D505" s="59" t="s">
        <v>14</v>
      </c>
      <c r="E505" s="59" t="s">
        <v>302</v>
      </c>
      <c r="F505" s="55">
        <v>119</v>
      </c>
      <c r="G505" s="56">
        <v>37</v>
      </c>
      <c r="H505" s="56">
        <v>0</v>
      </c>
      <c r="I505" s="120">
        <f>G505+H505</f>
        <v>37</v>
      </c>
      <c r="J505" s="120">
        <v>0</v>
      </c>
      <c r="K505" s="56">
        <f>I505+J505</f>
        <v>37</v>
      </c>
      <c r="L505" s="120">
        <v>0</v>
      </c>
      <c r="M505" s="56">
        <f>K505+L505</f>
        <v>37</v>
      </c>
      <c r="N505" s="120">
        <v>2.7</v>
      </c>
      <c r="O505" s="56">
        <f>M505+N505</f>
        <v>39.7</v>
      </c>
      <c r="P505" s="56">
        <v>39.7</v>
      </c>
      <c r="Q505" s="350">
        <f t="shared" si="210"/>
        <v>1</v>
      </c>
    </row>
    <row r="506" spans="1:17" s="153" customFormat="1" ht="22.5" customHeight="1">
      <c r="A506" s="43" t="s">
        <v>418</v>
      </c>
      <c r="B506" s="123" t="s">
        <v>25</v>
      </c>
      <c r="C506" s="59" t="s">
        <v>83</v>
      </c>
      <c r="D506" s="59" t="s">
        <v>14</v>
      </c>
      <c r="E506" s="59" t="s">
        <v>302</v>
      </c>
      <c r="F506" s="55">
        <v>200</v>
      </c>
      <c r="G506" s="56">
        <f aca="true" t="shared" si="227" ref="G506:P506">G507</f>
        <v>51.8</v>
      </c>
      <c r="H506" s="56">
        <f t="shared" si="227"/>
        <v>2.8</v>
      </c>
      <c r="I506" s="56">
        <f t="shared" si="227"/>
        <v>54.599999999999994</v>
      </c>
      <c r="J506" s="56">
        <f t="shared" si="227"/>
        <v>0</v>
      </c>
      <c r="K506" s="56">
        <f t="shared" si="227"/>
        <v>54.599999999999994</v>
      </c>
      <c r="L506" s="56">
        <f t="shared" si="227"/>
        <v>0</v>
      </c>
      <c r="M506" s="56">
        <f t="shared" si="227"/>
        <v>54.599999999999994</v>
      </c>
      <c r="N506" s="56">
        <f t="shared" si="227"/>
        <v>-13.2</v>
      </c>
      <c r="O506" s="56">
        <f t="shared" si="227"/>
        <v>41.39999999999999</v>
      </c>
      <c r="P506" s="56">
        <f t="shared" si="227"/>
        <v>41.4</v>
      </c>
      <c r="Q506" s="350">
        <f t="shared" si="210"/>
        <v>1.0000000000000002</v>
      </c>
    </row>
    <row r="507" spans="1:17" s="161" customFormat="1" ht="22.5" customHeight="1">
      <c r="A507" s="128" t="s">
        <v>572</v>
      </c>
      <c r="B507" s="123" t="s">
        <v>25</v>
      </c>
      <c r="C507" s="59" t="s">
        <v>83</v>
      </c>
      <c r="D507" s="59" t="s">
        <v>14</v>
      </c>
      <c r="E507" s="59" t="s">
        <v>302</v>
      </c>
      <c r="F507" s="55" t="s">
        <v>133</v>
      </c>
      <c r="G507" s="56">
        <f aca="true" t="shared" si="228" ref="G507:L507">G509+G508</f>
        <v>51.8</v>
      </c>
      <c r="H507" s="56">
        <f t="shared" si="228"/>
        <v>2.8</v>
      </c>
      <c r="I507" s="56">
        <f t="shared" si="228"/>
        <v>54.599999999999994</v>
      </c>
      <c r="J507" s="56">
        <f t="shared" si="228"/>
        <v>0</v>
      </c>
      <c r="K507" s="56">
        <f t="shared" si="228"/>
        <v>54.599999999999994</v>
      </c>
      <c r="L507" s="56">
        <f t="shared" si="228"/>
        <v>0</v>
      </c>
      <c r="M507" s="56">
        <f>M509+M508</f>
        <v>54.599999999999994</v>
      </c>
      <c r="N507" s="56">
        <f>N509+N508</f>
        <v>-13.2</v>
      </c>
      <c r="O507" s="56">
        <f>O509+O508</f>
        <v>41.39999999999999</v>
      </c>
      <c r="P507" s="56">
        <f>P509+P508</f>
        <v>41.4</v>
      </c>
      <c r="Q507" s="350">
        <f t="shared" si="210"/>
        <v>1.0000000000000002</v>
      </c>
    </row>
    <row r="508" spans="1:17" s="161" customFormat="1" ht="22.5" customHeight="1">
      <c r="A508" s="113" t="s">
        <v>587</v>
      </c>
      <c r="B508" s="123" t="s">
        <v>25</v>
      </c>
      <c r="C508" s="59" t="s">
        <v>83</v>
      </c>
      <c r="D508" s="59" t="s">
        <v>14</v>
      </c>
      <c r="E508" s="59" t="s">
        <v>302</v>
      </c>
      <c r="F508" s="55">
        <v>242</v>
      </c>
      <c r="G508" s="56">
        <v>0</v>
      </c>
      <c r="H508" s="56">
        <v>2</v>
      </c>
      <c r="I508" s="120">
        <f>G508+H508</f>
        <v>2</v>
      </c>
      <c r="J508" s="120">
        <v>0</v>
      </c>
      <c r="K508" s="56">
        <f>I508+J508</f>
        <v>2</v>
      </c>
      <c r="L508" s="120">
        <v>0</v>
      </c>
      <c r="M508" s="56">
        <f>K508+L508</f>
        <v>2</v>
      </c>
      <c r="N508" s="120">
        <v>-2</v>
      </c>
      <c r="O508" s="56">
        <f>M508+N508</f>
        <v>0</v>
      </c>
      <c r="P508" s="56">
        <v>0</v>
      </c>
      <c r="Q508" s="350" t="e">
        <f t="shared" si="210"/>
        <v>#DIV/0!</v>
      </c>
    </row>
    <row r="509" spans="1:17" s="148" customFormat="1" ht="22.5" customHeight="1">
      <c r="A509" s="128" t="s">
        <v>573</v>
      </c>
      <c r="B509" s="123" t="s">
        <v>25</v>
      </c>
      <c r="C509" s="59" t="s">
        <v>83</v>
      </c>
      <c r="D509" s="59" t="s">
        <v>14</v>
      </c>
      <c r="E509" s="59" t="s">
        <v>302</v>
      </c>
      <c r="F509" s="55" t="s">
        <v>135</v>
      </c>
      <c r="G509" s="56">
        <v>51.8</v>
      </c>
      <c r="H509" s="56">
        <v>0.8</v>
      </c>
      <c r="I509" s="120">
        <f>G509+H509</f>
        <v>52.599999999999994</v>
      </c>
      <c r="J509" s="120">
        <v>0</v>
      </c>
      <c r="K509" s="56">
        <f>I509+J509</f>
        <v>52.599999999999994</v>
      </c>
      <c r="L509" s="120">
        <v>0</v>
      </c>
      <c r="M509" s="56">
        <f>K509+L509</f>
        <v>52.599999999999994</v>
      </c>
      <c r="N509" s="120">
        <v>-11.2</v>
      </c>
      <c r="O509" s="56">
        <f>M509+N509</f>
        <v>41.39999999999999</v>
      </c>
      <c r="P509" s="56">
        <v>41.4</v>
      </c>
      <c r="Q509" s="350">
        <f t="shared" si="210"/>
        <v>1.0000000000000002</v>
      </c>
    </row>
    <row r="510" spans="1:19" s="162" customFormat="1" ht="10.5" customHeight="1">
      <c r="A510" s="114" t="s">
        <v>145</v>
      </c>
      <c r="B510" s="365" t="s">
        <v>25</v>
      </c>
      <c r="C510" s="86" t="s">
        <v>14</v>
      </c>
      <c r="D510" s="87" t="s">
        <v>8</v>
      </c>
      <c r="E510" s="86" t="s">
        <v>9</v>
      </c>
      <c r="F510" s="86" t="s">
        <v>10</v>
      </c>
      <c r="G510" s="119">
        <f aca="true" t="shared" si="229" ref="G510:L510">G511+G525</f>
        <v>781.1</v>
      </c>
      <c r="H510" s="119">
        <f t="shared" si="229"/>
        <v>656.9</v>
      </c>
      <c r="I510" s="119">
        <f t="shared" si="229"/>
        <v>1438</v>
      </c>
      <c r="J510" s="119">
        <f t="shared" si="229"/>
        <v>0</v>
      </c>
      <c r="K510" s="119">
        <f t="shared" si="229"/>
        <v>1438</v>
      </c>
      <c r="L510" s="119">
        <f t="shared" si="229"/>
        <v>0</v>
      </c>
      <c r="M510" s="119">
        <f>M511+M525</f>
        <v>1438</v>
      </c>
      <c r="N510" s="119">
        <f>N511+N525</f>
        <v>819.3</v>
      </c>
      <c r="O510" s="119">
        <f>O511+O525</f>
        <v>2257.3</v>
      </c>
      <c r="P510" s="119">
        <f>P511+P525</f>
        <v>1979.1</v>
      </c>
      <c r="Q510" s="350">
        <f t="shared" si="210"/>
        <v>0.8767554157621936</v>
      </c>
      <c r="S510" s="163"/>
    </row>
    <row r="511" spans="1:17" s="162" customFormat="1" ht="22.5" customHeight="1">
      <c r="A511" s="58" t="s">
        <v>196</v>
      </c>
      <c r="B511" s="125" t="s">
        <v>25</v>
      </c>
      <c r="C511" s="55" t="s">
        <v>14</v>
      </c>
      <c r="D511" s="59" t="s">
        <v>116</v>
      </c>
      <c r="E511" s="86"/>
      <c r="F511" s="86"/>
      <c r="G511" s="56">
        <f aca="true" t="shared" si="230" ref="G511:M511">G512+G520</f>
        <v>681.1</v>
      </c>
      <c r="H511" s="56">
        <f t="shared" si="230"/>
        <v>656.9</v>
      </c>
      <c r="I511" s="56">
        <f t="shared" si="230"/>
        <v>1338</v>
      </c>
      <c r="J511" s="56">
        <f t="shared" si="230"/>
        <v>0</v>
      </c>
      <c r="K511" s="56">
        <f t="shared" si="230"/>
        <v>1338</v>
      </c>
      <c r="L511" s="56">
        <f t="shared" si="230"/>
        <v>0</v>
      </c>
      <c r="M511" s="56">
        <f t="shared" si="230"/>
        <v>1338</v>
      </c>
      <c r="N511" s="56">
        <f>N512+N520</f>
        <v>855.5</v>
      </c>
      <c r="O511" s="56">
        <f>O512+O520</f>
        <v>2193.5</v>
      </c>
      <c r="P511" s="56">
        <f>P512+P520</f>
        <v>1915.3</v>
      </c>
      <c r="Q511" s="350">
        <f t="shared" si="210"/>
        <v>0.8731707317073171</v>
      </c>
    </row>
    <row r="512" spans="1:17" s="162" customFormat="1" ht="11.25" customHeight="1">
      <c r="A512" s="169" t="s">
        <v>316</v>
      </c>
      <c r="B512" s="327" t="s">
        <v>25</v>
      </c>
      <c r="C512" s="171" t="s">
        <v>14</v>
      </c>
      <c r="D512" s="319" t="s">
        <v>116</v>
      </c>
      <c r="E512" s="171" t="s">
        <v>315</v>
      </c>
      <c r="F512" s="299"/>
      <c r="G512" s="56">
        <f aca="true" t="shared" si="231" ref="G512:M512">G513+G517</f>
        <v>456</v>
      </c>
      <c r="H512" s="56">
        <f t="shared" si="231"/>
        <v>656.9</v>
      </c>
      <c r="I512" s="56">
        <f t="shared" si="231"/>
        <v>1112.9</v>
      </c>
      <c r="J512" s="56">
        <f t="shared" si="231"/>
        <v>0</v>
      </c>
      <c r="K512" s="56">
        <f t="shared" si="231"/>
        <v>1112.9</v>
      </c>
      <c r="L512" s="56">
        <f t="shared" si="231"/>
        <v>0</v>
      </c>
      <c r="M512" s="170">
        <f t="shared" si="231"/>
        <v>1112.9</v>
      </c>
      <c r="N512" s="170">
        <f>N513+N517</f>
        <v>-50.199999999999996</v>
      </c>
      <c r="O512" s="170">
        <f>O513+O517</f>
        <v>1062.7</v>
      </c>
      <c r="P512" s="170">
        <f>P513+P517</f>
        <v>1007.4</v>
      </c>
      <c r="Q512" s="350">
        <f t="shared" si="210"/>
        <v>0.9479627364260844</v>
      </c>
    </row>
    <row r="513" spans="1:17" s="148" customFormat="1" ht="33.75" customHeight="1">
      <c r="A513" s="58" t="s">
        <v>123</v>
      </c>
      <c r="B513" s="327" t="s">
        <v>25</v>
      </c>
      <c r="C513" s="171" t="s">
        <v>14</v>
      </c>
      <c r="D513" s="319" t="s">
        <v>116</v>
      </c>
      <c r="E513" s="171" t="s">
        <v>315</v>
      </c>
      <c r="F513" s="171" t="s">
        <v>124</v>
      </c>
      <c r="G513" s="56">
        <f aca="true" t="shared" si="232" ref="G513:P513">G514</f>
        <v>456</v>
      </c>
      <c r="H513" s="56">
        <f t="shared" si="232"/>
        <v>558.1</v>
      </c>
      <c r="I513" s="56">
        <f t="shared" si="232"/>
        <v>1014.1</v>
      </c>
      <c r="J513" s="56">
        <f t="shared" si="232"/>
        <v>0</v>
      </c>
      <c r="K513" s="56">
        <f t="shared" si="232"/>
        <v>1014.1</v>
      </c>
      <c r="L513" s="56">
        <f t="shared" si="232"/>
        <v>0</v>
      </c>
      <c r="M513" s="170">
        <f t="shared" si="232"/>
        <v>1014.1</v>
      </c>
      <c r="N513" s="170">
        <f t="shared" si="232"/>
        <v>48.6</v>
      </c>
      <c r="O513" s="170">
        <f t="shared" si="232"/>
        <v>1062.7</v>
      </c>
      <c r="P513" s="170">
        <f t="shared" si="232"/>
        <v>1007.4</v>
      </c>
      <c r="Q513" s="350">
        <f t="shared" si="210"/>
        <v>0.9479627364260844</v>
      </c>
    </row>
    <row r="514" spans="1:17" s="148" customFormat="1" ht="11.25" customHeight="1">
      <c r="A514" s="58" t="s">
        <v>166</v>
      </c>
      <c r="B514" s="327" t="s">
        <v>25</v>
      </c>
      <c r="C514" s="171" t="s">
        <v>14</v>
      </c>
      <c r="D514" s="319" t="s">
        <v>116</v>
      </c>
      <c r="E514" s="171" t="s">
        <v>315</v>
      </c>
      <c r="F514" s="171">
        <v>110</v>
      </c>
      <c r="G514" s="56">
        <f aca="true" t="shared" si="233" ref="G514:M514">G515+G516</f>
        <v>456</v>
      </c>
      <c r="H514" s="56">
        <f t="shared" si="233"/>
        <v>558.1</v>
      </c>
      <c r="I514" s="56">
        <f t="shared" si="233"/>
        <v>1014.1</v>
      </c>
      <c r="J514" s="56">
        <f t="shared" si="233"/>
        <v>0</v>
      </c>
      <c r="K514" s="56">
        <f t="shared" si="233"/>
        <v>1014.1</v>
      </c>
      <c r="L514" s="56">
        <f t="shared" si="233"/>
        <v>0</v>
      </c>
      <c r="M514" s="170">
        <f t="shared" si="233"/>
        <v>1014.1</v>
      </c>
      <c r="N514" s="170">
        <f>N515+N516</f>
        <v>48.6</v>
      </c>
      <c r="O514" s="170">
        <f>O515+O516</f>
        <v>1062.7</v>
      </c>
      <c r="P514" s="170">
        <f>P515+P516</f>
        <v>1007.4</v>
      </c>
      <c r="Q514" s="350">
        <f t="shared" si="210"/>
        <v>0.9479627364260844</v>
      </c>
    </row>
    <row r="515" spans="1:17" s="148" customFormat="1" ht="11.25" customHeight="1">
      <c r="A515" s="174" t="s">
        <v>414</v>
      </c>
      <c r="B515" s="327" t="s">
        <v>25</v>
      </c>
      <c r="C515" s="171" t="s">
        <v>14</v>
      </c>
      <c r="D515" s="319" t="s">
        <v>116</v>
      </c>
      <c r="E515" s="171" t="s">
        <v>315</v>
      </c>
      <c r="F515" s="171">
        <v>111</v>
      </c>
      <c r="G515" s="56">
        <v>350</v>
      </c>
      <c r="H515" s="56">
        <v>393.6</v>
      </c>
      <c r="I515" s="120">
        <f>G515+H515</f>
        <v>743.6</v>
      </c>
      <c r="J515" s="120">
        <v>0</v>
      </c>
      <c r="K515" s="56">
        <f>I515+J515</f>
        <v>743.6</v>
      </c>
      <c r="L515" s="120">
        <v>0</v>
      </c>
      <c r="M515" s="170">
        <f>K515+L515</f>
        <v>743.6</v>
      </c>
      <c r="N515" s="176">
        <v>63.5</v>
      </c>
      <c r="O515" s="170">
        <f>M515+N515</f>
        <v>807.1</v>
      </c>
      <c r="P515" s="170">
        <v>773.3</v>
      </c>
      <c r="Q515" s="350">
        <f t="shared" si="210"/>
        <v>0.9581216701771774</v>
      </c>
    </row>
    <row r="516" spans="1:17" s="148" customFormat="1" ht="22.5" customHeight="1">
      <c r="A516" s="169" t="s">
        <v>415</v>
      </c>
      <c r="B516" s="327" t="s">
        <v>25</v>
      </c>
      <c r="C516" s="171" t="s">
        <v>14</v>
      </c>
      <c r="D516" s="319" t="s">
        <v>116</v>
      </c>
      <c r="E516" s="171" t="s">
        <v>315</v>
      </c>
      <c r="F516" s="171">
        <v>119</v>
      </c>
      <c r="G516" s="56">
        <v>106</v>
      </c>
      <c r="H516" s="56">
        <v>164.5</v>
      </c>
      <c r="I516" s="120">
        <f>G516+H516</f>
        <v>270.5</v>
      </c>
      <c r="J516" s="120">
        <v>0</v>
      </c>
      <c r="K516" s="56">
        <f>I516+J516</f>
        <v>270.5</v>
      </c>
      <c r="L516" s="120">
        <v>0</v>
      </c>
      <c r="M516" s="170">
        <f>K516+L516</f>
        <v>270.5</v>
      </c>
      <c r="N516" s="176">
        <v>-14.9</v>
      </c>
      <c r="O516" s="170">
        <f>M516+N516</f>
        <v>255.6</v>
      </c>
      <c r="P516" s="170">
        <v>234.1</v>
      </c>
      <c r="Q516" s="350">
        <f t="shared" si="210"/>
        <v>0.9158841940532081</v>
      </c>
    </row>
    <row r="517" spans="1:17" s="153" customFormat="1" ht="22.5" customHeight="1">
      <c r="A517" s="58" t="s">
        <v>418</v>
      </c>
      <c r="B517" s="327" t="s">
        <v>25</v>
      </c>
      <c r="C517" s="171" t="s">
        <v>14</v>
      </c>
      <c r="D517" s="319" t="s">
        <v>116</v>
      </c>
      <c r="E517" s="171" t="s">
        <v>315</v>
      </c>
      <c r="F517" s="171" t="s">
        <v>131</v>
      </c>
      <c r="G517" s="67">
        <f aca="true" t="shared" si="234" ref="G517:P518">G518</f>
        <v>0</v>
      </c>
      <c r="H517" s="67">
        <f t="shared" si="234"/>
        <v>98.8</v>
      </c>
      <c r="I517" s="67">
        <f aca="true" t="shared" si="235" ref="I517:P517">I518</f>
        <v>98.8</v>
      </c>
      <c r="J517" s="67">
        <f t="shared" si="235"/>
        <v>0</v>
      </c>
      <c r="K517" s="67">
        <f t="shared" si="235"/>
        <v>98.8</v>
      </c>
      <c r="L517" s="67">
        <f t="shared" si="235"/>
        <v>0</v>
      </c>
      <c r="M517" s="170">
        <f t="shared" si="235"/>
        <v>98.8</v>
      </c>
      <c r="N517" s="170">
        <f t="shared" si="235"/>
        <v>-98.8</v>
      </c>
      <c r="O517" s="170">
        <f t="shared" si="235"/>
        <v>0</v>
      </c>
      <c r="P517" s="170">
        <f t="shared" si="235"/>
        <v>0</v>
      </c>
      <c r="Q517" s="350" t="e">
        <f t="shared" si="210"/>
        <v>#DIV/0!</v>
      </c>
    </row>
    <row r="518" spans="1:17" s="153" customFormat="1" ht="22.5" customHeight="1">
      <c r="A518" s="172" t="s">
        <v>572</v>
      </c>
      <c r="B518" s="327" t="s">
        <v>25</v>
      </c>
      <c r="C518" s="171" t="s">
        <v>14</v>
      </c>
      <c r="D518" s="319" t="s">
        <v>116</v>
      </c>
      <c r="E518" s="171" t="s">
        <v>315</v>
      </c>
      <c r="F518" s="171" t="s">
        <v>133</v>
      </c>
      <c r="G518" s="67">
        <f t="shared" si="234"/>
        <v>0</v>
      </c>
      <c r="H518" s="67">
        <f t="shared" si="234"/>
        <v>98.8</v>
      </c>
      <c r="I518" s="67">
        <f t="shared" si="234"/>
        <v>98.8</v>
      </c>
      <c r="J518" s="67">
        <f t="shared" si="234"/>
        <v>0</v>
      </c>
      <c r="K518" s="67">
        <f t="shared" si="234"/>
        <v>98.8</v>
      </c>
      <c r="L518" s="67">
        <f t="shared" si="234"/>
        <v>0</v>
      </c>
      <c r="M518" s="170">
        <f t="shared" si="234"/>
        <v>98.8</v>
      </c>
      <c r="N518" s="170">
        <f t="shared" si="234"/>
        <v>-98.8</v>
      </c>
      <c r="O518" s="170">
        <f t="shared" si="234"/>
        <v>0</v>
      </c>
      <c r="P518" s="170">
        <f t="shared" si="234"/>
        <v>0</v>
      </c>
      <c r="Q518" s="350" t="e">
        <f t="shared" si="210"/>
        <v>#DIV/0!</v>
      </c>
    </row>
    <row r="519" spans="1:17" s="153" customFormat="1" ht="22.5" customHeight="1">
      <c r="A519" s="173" t="s">
        <v>587</v>
      </c>
      <c r="B519" s="327" t="s">
        <v>25</v>
      </c>
      <c r="C519" s="171" t="s">
        <v>14</v>
      </c>
      <c r="D519" s="319" t="s">
        <v>116</v>
      </c>
      <c r="E519" s="171" t="s">
        <v>315</v>
      </c>
      <c r="F519" s="171">
        <v>242</v>
      </c>
      <c r="G519" s="67">
        <v>0</v>
      </c>
      <c r="H519" s="67">
        <v>98.8</v>
      </c>
      <c r="I519" s="120">
        <f>G519+H519</f>
        <v>98.8</v>
      </c>
      <c r="J519" s="120">
        <v>0</v>
      </c>
      <c r="K519" s="56">
        <f>I519+J519</f>
        <v>98.8</v>
      </c>
      <c r="L519" s="120">
        <v>0</v>
      </c>
      <c r="M519" s="170">
        <f>K519+L519</f>
        <v>98.8</v>
      </c>
      <c r="N519" s="176">
        <v>-98.8</v>
      </c>
      <c r="O519" s="170">
        <f>M519+N519</f>
        <v>0</v>
      </c>
      <c r="P519" s="170">
        <v>0</v>
      </c>
      <c r="Q519" s="350" t="e">
        <f t="shared" si="210"/>
        <v>#DIV/0!</v>
      </c>
    </row>
    <row r="520" spans="1:17" s="148" customFormat="1" ht="33.75" customHeight="1">
      <c r="A520" s="169" t="s">
        <v>435</v>
      </c>
      <c r="B520" s="327" t="s">
        <v>25</v>
      </c>
      <c r="C520" s="171" t="s">
        <v>14</v>
      </c>
      <c r="D520" s="319" t="s">
        <v>116</v>
      </c>
      <c r="E520" s="171" t="s">
        <v>493</v>
      </c>
      <c r="F520" s="171"/>
      <c r="G520" s="56">
        <f aca="true" t="shared" si="236" ref="G520:P521">G521</f>
        <v>225.1</v>
      </c>
      <c r="H520" s="56">
        <f t="shared" si="236"/>
        <v>0</v>
      </c>
      <c r="I520" s="56">
        <f t="shared" si="236"/>
        <v>225.1</v>
      </c>
      <c r="J520" s="56">
        <f t="shared" si="236"/>
        <v>0</v>
      </c>
      <c r="K520" s="56">
        <f t="shared" si="236"/>
        <v>225.1</v>
      </c>
      <c r="L520" s="56">
        <f t="shared" si="236"/>
        <v>0</v>
      </c>
      <c r="M520" s="170">
        <f t="shared" si="236"/>
        <v>225.1</v>
      </c>
      <c r="N520" s="170">
        <f t="shared" si="236"/>
        <v>905.7</v>
      </c>
      <c r="O520" s="170">
        <f t="shared" si="236"/>
        <v>1130.8</v>
      </c>
      <c r="P520" s="170">
        <f t="shared" si="236"/>
        <v>907.9</v>
      </c>
      <c r="Q520" s="350">
        <f t="shared" si="210"/>
        <v>0.802882914750619</v>
      </c>
    </row>
    <row r="521" spans="1:17" s="148" customFormat="1" ht="33.75" customHeight="1">
      <c r="A521" s="169" t="s">
        <v>492</v>
      </c>
      <c r="B521" s="327" t="s">
        <v>25</v>
      </c>
      <c r="C521" s="171" t="s">
        <v>14</v>
      </c>
      <c r="D521" s="319" t="s">
        <v>116</v>
      </c>
      <c r="E521" s="171" t="s">
        <v>494</v>
      </c>
      <c r="F521" s="171"/>
      <c r="G521" s="56">
        <f t="shared" si="236"/>
        <v>225.1</v>
      </c>
      <c r="H521" s="56">
        <f t="shared" si="236"/>
        <v>0</v>
      </c>
      <c r="I521" s="56">
        <f t="shared" si="236"/>
        <v>225.1</v>
      </c>
      <c r="J521" s="56">
        <f t="shared" si="236"/>
        <v>0</v>
      </c>
      <c r="K521" s="56">
        <f t="shared" si="236"/>
        <v>225.1</v>
      </c>
      <c r="L521" s="56">
        <f t="shared" si="236"/>
        <v>0</v>
      </c>
      <c r="M521" s="170">
        <f t="shared" si="236"/>
        <v>225.1</v>
      </c>
      <c r="N521" s="170">
        <f t="shared" si="236"/>
        <v>905.7</v>
      </c>
      <c r="O521" s="170">
        <f t="shared" si="236"/>
        <v>1130.8</v>
      </c>
      <c r="P521" s="170">
        <f t="shared" si="236"/>
        <v>907.9</v>
      </c>
      <c r="Q521" s="350">
        <f t="shared" si="210"/>
        <v>0.802882914750619</v>
      </c>
    </row>
    <row r="522" spans="1:17" s="153" customFormat="1" ht="22.5" customHeight="1">
      <c r="A522" s="58" t="s">
        <v>418</v>
      </c>
      <c r="B522" s="327" t="s">
        <v>25</v>
      </c>
      <c r="C522" s="171" t="s">
        <v>14</v>
      </c>
      <c r="D522" s="319" t="s">
        <v>116</v>
      </c>
      <c r="E522" s="171" t="s">
        <v>494</v>
      </c>
      <c r="F522" s="171" t="s">
        <v>131</v>
      </c>
      <c r="G522" s="67">
        <f aca="true" t="shared" si="237" ref="G522:P523">+G523</f>
        <v>225.1</v>
      </c>
      <c r="H522" s="67">
        <f t="shared" si="237"/>
        <v>0</v>
      </c>
      <c r="I522" s="67">
        <f t="shared" si="237"/>
        <v>225.1</v>
      </c>
      <c r="J522" s="67">
        <f t="shared" si="237"/>
        <v>0</v>
      </c>
      <c r="K522" s="67">
        <f t="shared" si="237"/>
        <v>225.1</v>
      </c>
      <c r="L522" s="67">
        <f t="shared" si="237"/>
        <v>0</v>
      </c>
      <c r="M522" s="170">
        <f t="shared" si="237"/>
        <v>225.1</v>
      </c>
      <c r="N522" s="170">
        <f t="shared" si="237"/>
        <v>905.7</v>
      </c>
      <c r="O522" s="170">
        <f t="shared" si="237"/>
        <v>1130.8</v>
      </c>
      <c r="P522" s="170">
        <f t="shared" si="237"/>
        <v>907.9</v>
      </c>
      <c r="Q522" s="350">
        <f t="shared" si="210"/>
        <v>0.802882914750619</v>
      </c>
    </row>
    <row r="523" spans="1:17" s="153" customFormat="1" ht="22.5" customHeight="1">
      <c r="A523" s="172" t="s">
        <v>572</v>
      </c>
      <c r="B523" s="327" t="s">
        <v>25</v>
      </c>
      <c r="C523" s="171" t="s">
        <v>14</v>
      </c>
      <c r="D523" s="319" t="s">
        <v>116</v>
      </c>
      <c r="E523" s="171" t="s">
        <v>494</v>
      </c>
      <c r="F523" s="171" t="s">
        <v>133</v>
      </c>
      <c r="G523" s="67">
        <f t="shared" si="237"/>
        <v>225.1</v>
      </c>
      <c r="H523" s="67">
        <f t="shared" si="237"/>
        <v>0</v>
      </c>
      <c r="I523" s="67">
        <f t="shared" si="237"/>
        <v>225.1</v>
      </c>
      <c r="J523" s="67">
        <f t="shared" si="237"/>
        <v>0</v>
      </c>
      <c r="K523" s="67">
        <f t="shared" si="237"/>
        <v>225.1</v>
      </c>
      <c r="L523" s="67">
        <f t="shared" si="237"/>
        <v>0</v>
      </c>
      <c r="M523" s="170">
        <f t="shared" si="237"/>
        <v>225.1</v>
      </c>
      <c r="N523" s="170">
        <f t="shared" si="237"/>
        <v>905.7</v>
      </c>
      <c r="O523" s="170">
        <f t="shared" si="237"/>
        <v>1130.8</v>
      </c>
      <c r="P523" s="170">
        <f t="shared" si="237"/>
        <v>907.9</v>
      </c>
      <c r="Q523" s="350">
        <f t="shared" si="210"/>
        <v>0.802882914750619</v>
      </c>
    </row>
    <row r="524" spans="1:17" s="153" customFormat="1" ht="22.5" customHeight="1">
      <c r="A524" s="173" t="s">
        <v>573</v>
      </c>
      <c r="B524" s="327" t="s">
        <v>25</v>
      </c>
      <c r="C524" s="171" t="s">
        <v>14</v>
      </c>
      <c r="D524" s="319" t="s">
        <v>116</v>
      </c>
      <c r="E524" s="171" t="s">
        <v>494</v>
      </c>
      <c r="F524" s="171" t="s">
        <v>135</v>
      </c>
      <c r="G524" s="67">
        <v>225.1</v>
      </c>
      <c r="H524" s="119">
        <v>0</v>
      </c>
      <c r="I524" s="120">
        <f>G524+H524</f>
        <v>225.1</v>
      </c>
      <c r="J524" s="120">
        <v>0</v>
      </c>
      <c r="K524" s="56">
        <f>I524+J524</f>
        <v>225.1</v>
      </c>
      <c r="L524" s="120">
        <v>0</v>
      </c>
      <c r="M524" s="170">
        <f>K524+L524</f>
        <v>225.1</v>
      </c>
      <c r="N524" s="176">
        <v>905.7</v>
      </c>
      <c r="O524" s="170">
        <f>M524+N524</f>
        <v>1130.8</v>
      </c>
      <c r="P524" s="170">
        <v>907.9</v>
      </c>
      <c r="Q524" s="350">
        <f t="shared" si="210"/>
        <v>0.802882914750619</v>
      </c>
    </row>
    <row r="525" spans="1:17" s="153" customFormat="1" ht="21" customHeight="1">
      <c r="A525" s="40" t="s">
        <v>0</v>
      </c>
      <c r="B525" s="325" t="s">
        <v>25</v>
      </c>
      <c r="C525" s="299" t="s">
        <v>14</v>
      </c>
      <c r="D525" s="318" t="s">
        <v>113</v>
      </c>
      <c r="E525" s="299" t="s">
        <v>9</v>
      </c>
      <c r="F525" s="299" t="s">
        <v>10</v>
      </c>
      <c r="G525" s="119">
        <f aca="true" t="shared" si="238" ref="G525:M525">G526+G531</f>
        <v>100</v>
      </c>
      <c r="H525" s="119">
        <f t="shared" si="238"/>
        <v>0</v>
      </c>
      <c r="I525" s="119">
        <f t="shared" si="238"/>
        <v>100</v>
      </c>
      <c r="J525" s="119">
        <f t="shared" si="238"/>
        <v>0</v>
      </c>
      <c r="K525" s="119">
        <f t="shared" si="238"/>
        <v>100</v>
      </c>
      <c r="L525" s="119">
        <f t="shared" si="238"/>
        <v>0</v>
      </c>
      <c r="M525" s="175">
        <f t="shared" si="238"/>
        <v>100</v>
      </c>
      <c r="N525" s="175">
        <f>N526+N531</f>
        <v>-36.2</v>
      </c>
      <c r="O525" s="175">
        <f>O526+O531</f>
        <v>63.8</v>
      </c>
      <c r="P525" s="175">
        <f>P526+P531</f>
        <v>63.8</v>
      </c>
      <c r="Q525" s="350">
        <f t="shared" si="210"/>
        <v>1</v>
      </c>
    </row>
    <row r="526" spans="1:17" s="153" customFormat="1" ht="22.5" customHeight="1">
      <c r="A526" s="58" t="s">
        <v>495</v>
      </c>
      <c r="B526" s="352" t="s">
        <v>25</v>
      </c>
      <c r="C526" s="171" t="s">
        <v>14</v>
      </c>
      <c r="D526" s="319" t="s">
        <v>113</v>
      </c>
      <c r="E526" s="171" t="s">
        <v>496</v>
      </c>
      <c r="F526" s="171" t="s">
        <v>10</v>
      </c>
      <c r="G526" s="56">
        <f aca="true" t="shared" si="239" ref="G526:P526">G527</f>
        <v>70</v>
      </c>
      <c r="H526" s="56">
        <f t="shared" si="239"/>
        <v>0</v>
      </c>
      <c r="I526" s="56">
        <f t="shared" si="239"/>
        <v>70</v>
      </c>
      <c r="J526" s="56">
        <f t="shared" si="239"/>
        <v>0</v>
      </c>
      <c r="K526" s="56">
        <f t="shared" si="239"/>
        <v>70</v>
      </c>
      <c r="L526" s="56">
        <f t="shared" si="239"/>
        <v>0</v>
      </c>
      <c r="M526" s="170">
        <f>M527</f>
        <v>70</v>
      </c>
      <c r="N526" s="170">
        <f t="shared" si="239"/>
        <v>-18.7</v>
      </c>
      <c r="O526" s="170">
        <f>O527</f>
        <v>51.3</v>
      </c>
      <c r="P526" s="170">
        <f t="shared" si="239"/>
        <v>51.3</v>
      </c>
      <c r="Q526" s="350">
        <f t="shared" si="210"/>
        <v>1</v>
      </c>
    </row>
    <row r="527" spans="1:17" s="153" customFormat="1" ht="22.5" customHeight="1">
      <c r="A527" s="116" t="s">
        <v>554</v>
      </c>
      <c r="B527" s="327" t="s">
        <v>25</v>
      </c>
      <c r="C527" s="171" t="s">
        <v>14</v>
      </c>
      <c r="D527" s="171" t="s">
        <v>113</v>
      </c>
      <c r="E527" s="171" t="s">
        <v>497</v>
      </c>
      <c r="F527" s="171" t="s">
        <v>10</v>
      </c>
      <c r="G527" s="67">
        <f>+G528</f>
        <v>70</v>
      </c>
      <c r="H527" s="67">
        <f aca="true" t="shared" si="240" ref="H527:P529">+H528</f>
        <v>0</v>
      </c>
      <c r="I527" s="67">
        <f t="shared" si="240"/>
        <v>70</v>
      </c>
      <c r="J527" s="67">
        <f t="shared" si="240"/>
        <v>0</v>
      </c>
      <c r="K527" s="67">
        <f t="shared" si="240"/>
        <v>70</v>
      </c>
      <c r="L527" s="67">
        <f t="shared" si="240"/>
        <v>0</v>
      </c>
      <c r="M527" s="170">
        <f t="shared" si="240"/>
        <v>70</v>
      </c>
      <c r="N527" s="170">
        <f t="shared" si="240"/>
        <v>-18.7</v>
      </c>
      <c r="O527" s="170">
        <f>+O528</f>
        <v>51.3</v>
      </c>
      <c r="P527" s="170">
        <f t="shared" si="240"/>
        <v>51.3</v>
      </c>
      <c r="Q527" s="350">
        <f aca="true" t="shared" si="241" ref="Q527:Q590">P527/O527*100%</f>
        <v>1</v>
      </c>
    </row>
    <row r="528" spans="1:17" s="153" customFormat="1" ht="22.5" customHeight="1">
      <c r="A528" s="58" t="s">
        <v>418</v>
      </c>
      <c r="B528" s="352" t="s">
        <v>25</v>
      </c>
      <c r="C528" s="171" t="s">
        <v>14</v>
      </c>
      <c r="D528" s="171" t="s">
        <v>113</v>
      </c>
      <c r="E528" s="171" t="s">
        <v>497</v>
      </c>
      <c r="F528" s="171" t="s">
        <v>131</v>
      </c>
      <c r="G528" s="67">
        <f>+G529</f>
        <v>70</v>
      </c>
      <c r="H528" s="67">
        <f t="shared" si="240"/>
        <v>0</v>
      </c>
      <c r="I528" s="67">
        <f t="shared" si="240"/>
        <v>70</v>
      </c>
      <c r="J528" s="67">
        <f t="shared" si="240"/>
        <v>0</v>
      </c>
      <c r="K528" s="67">
        <f t="shared" si="240"/>
        <v>70</v>
      </c>
      <c r="L528" s="67">
        <f t="shared" si="240"/>
        <v>0</v>
      </c>
      <c r="M528" s="170">
        <f t="shared" si="240"/>
        <v>70</v>
      </c>
      <c r="N528" s="170">
        <f t="shared" si="240"/>
        <v>-18.7</v>
      </c>
      <c r="O528" s="170">
        <f>+O529</f>
        <v>51.3</v>
      </c>
      <c r="P528" s="170">
        <f t="shared" si="240"/>
        <v>51.3</v>
      </c>
      <c r="Q528" s="350">
        <f t="shared" si="241"/>
        <v>1</v>
      </c>
    </row>
    <row r="529" spans="1:17" s="153" customFormat="1" ht="22.5" customHeight="1">
      <c r="A529" s="172" t="s">
        <v>572</v>
      </c>
      <c r="B529" s="327" t="s">
        <v>25</v>
      </c>
      <c r="C529" s="171" t="s">
        <v>14</v>
      </c>
      <c r="D529" s="171" t="s">
        <v>113</v>
      </c>
      <c r="E529" s="171" t="s">
        <v>497</v>
      </c>
      <c r="F529" s="171" t="s">
        <v>133</v>
      </c>
      <c r="G529" s="67">
        <f>+G530</f>
        <v>70</v>
      </c>
      <c r="H529" s="67">
        <f t="shared" si="240"/>
        <v>0</v>
      </c>
      <c r="I529" s="67">
        <f t="shared" si="240"/>
        <v>70</v>
      </c>
      <c r="J529" s="67">
        <f t="shared" si="240"/>
        <v>0</v>
      </c>
      <c r="K529" s="67">
        <f t="shared" si="240"/>
        <v>70</v>
      </c>
      <c r="L529" s="67">
        <f t="shared" si="240"/>
        <v>0</v>
      </c>
      <c r="M529" s="170">
        <f t="shared" si="240"/>
        <v>70</v>
      </c>
      <c r="N529" s="170">
        <f t="shared" si="240"/>
        <v>-18.7</v>
      </c>
      <c r="O529" s="170">
        <f>+O530</f>
        <v>51.3</v>
      </c>
      <c r="P529" s="170">
        <f t="shared" si="240"/>
        <v>51.3</v>
      </c>
      <c r="Q529" s="350">
        <f t="shared" si="241"/>
        <v>1</v>
      </c>
    </row>
    <row r="530" spans="1:17" s="153" customFormat="1" ht="22.5" customHeight="1">
      <c r="A530" s="172" t="s">
        <v>573</v>
      </c>
      <c r="B530" s="352" t="s">
        <v>25</v>
      </c>
      <c r="C530" s="171" t="s">
        <v>14</v>
      </c>
      <c r="D530" s="171" t="s">
        <v>113</v>
      </c>
      <c r="E530" s="171" t="s">
        <v>497</v>
      </c>
      <c r="F530" s="171" t="s">
        <v>135</v>
      </c>
      <c r="G530" s="67">
        <v>70</v>
      </c>
      <c r="H530" s="67">
        <v>0</v>
      </c>
      <c r="I530" s="120">
        <f>G530+H530</f>
        <v>70</v>
      </c>
      <c r="J530" s="120">
        <v>0</v>
      </c>
      <c r="K530" s="56">
        <f>I530+J530</f>
        <v>70</v>
      </c>
      <c r="L530" s="120">
        <v>0</v>
      </c>
      <c r="M530" s="170">
        <f>K530+L530</f>
        <v>70</v>
      </c>
      <c r="N530" s="176">
        <v>-18.7</v>
      </c>
      <c r="O530" s="170">
        <f>M530+N530</f>
        <v>51.3</v>
      </c>
      <c r="P530" s="170">
        <v>51.3</v>
      </c>
      <c r="Q530" s="350">
        <f t="shared" si="241"/>
        <v>1</v>
      </c>
    </row>
    <row r="531" spans="1:17" s="153" customFormat="1" ht="22.5" customHeight="1">
      <c r="A531" s="116" t="s">
        <v>555</v>
      </c>
      <c r="B531" s="327" t="s">
        <v>25</v>
      </c>
      <c r="C531" s="171" t="s">
        <v>14</v>
      </c>
      <c r="D531" s="171" t="s">
        <v>113</v>
      </c>
      <c r="E531" s="171" t="s">
        <v>498</v>
      </c>
      <c r="F531" s="171" t="s">
        <v>10</v>
      </c>
      <c r="G531" s="67">
        <f>+G532</f>
        <v>30</v>
      </c>
      <c r="H531" s="67">
        <f aca="true" t="shared" si="242" ref="H531:P533">+H532</f>
        <v>0</v>
      </c>
      <c r="I531" s="67">
        <f t="shared" si="242"/>
        <v>30</v>
      </c>
      <c r="J531" s="67">
        <f t="shared" si="242"/>
        <v>0</v>
      </c>
      <c r="K531" s="67">
        <f t="shared" si="242"/>
        <v>30</v>
      </c>
      <c r="L531" s="67">
        <f t="shared" si="242"/>
        <v>0</v>
      </c>
      <c r="M531" s="170">
        <f t="shared" si="242"/>
        <v>30</v>
      </c>
      <c r="N531" s="170">
        <f t="shared" si="242"/>
        <v>-17.5</v>
      </c>
      <c r="O531" s="170">
        <f>+O532</f>
        <v>12.5</v>
      </c>
      <c r="P531" s="170">
        <f t="shared" si="242"/>
        <v>12.5</v>
      </c>
      <c r="Q531" s="350">
        <f t="shared" si="241"/>
        <v>1</v>
      </c>
    </row>
    <row r="532" spans="1:17" s="153" customFormat="1" ht="22.5" customHeight="1">
      <c r="A532" s="58" t="s">
        <v>418</v>
      </c>
      <c r="B532" s="352" t="s">
        <v>25</v>
      </c>
      <c r="C532" s="171" t="s">
        <v>14</v>
      </c>
      <c r="D532" s="171" t="s">
        <v>113</v>
      </c>
      <c r="E532" s="171" t="s">
        <v>498</v>
      </c>
      <c r="F532" s="171" t="s">
        <v>131</v>
      </c>
      <c r="G532" s="67">
        <f>+G533</f>
        <v>30</v>
      </c>
      <c r="H532" s="67">
        <f t="shared" si="242"/>
        <v>0</v>
      </c>
      <c r="I532" s="67">
        <f t="shared" si="242"/>
        <v>30</v>
      </c>
      <c r="J532" s="67">
        <f t="shared" si="242"/>
        <v>0</v>
      </c>
      <c r="K532" s="67">
        <f t="shared" si="242"/>
        <v>30</v>
      </c>
      <c r="L532" s="67">
        <f t="shared" si="242"/>
        <v>0</v>
      </c>
      <c r="M532" s="170">
        <f t="shared" si="242"/>
        <v>30</v>
      </c>
      <c r="N532" s="170">
        <f t="shared" si="242"/>
        <v>-17.5</v>
      </c>
      <c r="O532" s="170">
        <f t="shared" si="242"/>
        <v>12.5</v>
      </c>
      <c r="P532" s="170">
        <f t="shared" si="242"/>
        <v>12.5</v>
      </c>
      <c r="Q532" s="350">
        <f t="shared" si="241"/>
        <v>1</v>
      </c>
    </row>
    <row r="533" spans="1:17" s="153" customFormat="1" ht="22.5" customHeight="1">
      <c r="A533" s="172" t="s">
        <v>572</v>
      </c>
      <c r="B533" s="327" t="s">
        <v>25</v>
      </c>
      <c r="C533" s="171" t="s">
        <v>14</v>
      </c>
      <c r="D533" s="171" t="s">
        <v>113</v>
      </c>
      <c r="E533" s="171" t="s">
        <v>498</v>
      </c>
      <c r="F533" s="171" t="s">
        <v>133</v>
      </c>
      <c r="G533" s="67">
        <f>+G534</f>
        <v>30</v>
      </c>
      <c r="H533" s="67">
        <f t="shared" si="242"/>
        <v>0</v>
      </c>
      <c r="I533" s="67">
        <f t="shared" si="242"/>
        <v>30</v>
      </c>
      <c r="J533" s="67">
        <f t="shared" si="242"/>
        <v>0</v>
      </c>
      <c r="K533" s="67">
        <f t="shared" si="242"/>
        <v>30</v>
      </c>
      <c r="L533" s="67">
        <f t="shared" si="242"/>
        <v>0</v>
      </c>
      <c r="M533" s="170">
        <f t="shared" si="242"/>
        <v>30</v>
      </c>
      <c r="N533" s="170">
        <f t="shared" si="242"/>
        <v>-17.5</v>
      </c>
      <c r="O533" s="170">
        <f t="shared" si="242"/>
        <v>12.5</v>
      </c>
      <c r="P533" s="170">
        <f t="shared" si="242"/>
        <v>12.5</v>
      </c>
      <c r="Q533" s="350">
        <f t="shared" si="241"/>
        <v>1</v>
      </c>
    </row>
    <row r="534" spans="1:17" s="153" customFormat="1" ht="22.5" customHeight="1">
      <c r="A534" s="172" t="s">
        <v>573</v>
      </c>
      <c r="B534" s="352" t="s">
        <v>25</v>
      </c>
      <c r="C534" s="171" t="s">
        <v>14</v>
      </c>
      <c r="D534" s="171" t="s">
        <v>113</v>
      </c>
      <c r="E534" s="171" t="s">
        <v>498</v>
      </c>
      <c r="F534" s="171" t="s">
        <v>135</v>
      </c>
      <c r="G534" s="67">
        <v>30</v>
      </c>
      <c r="H534" s="119"/>
      <c r="I534" s="120">
        <f>G534+H534</f>
        <v>30</v>
      </c>
      <c r="J534" s="120">
        <v>0</v>
      </c>
      <c r="K534" s="56">
        <f>I534+J534</f>
        <v>30</v>
      </c>
      <c r="L534" s="120">
        <v>0</v>
      </c>
      <c r="M534" s="170">
        <f>K534+L534</f>
        <v>30</v>
      </c>
      <c r="N534" s="176">
        <v>-17.5</v>
      </c>
      <c r="O534" s="170">
        <f>M534+N534</f>
        <v>12.5</v>
      </c>
      <c r="P534" s="170">
        <v>12.5</v>
      </c>
      <c r="Q534" s="350">
        <f t="shared" si="241"/>
        <v>1</v>
      </c>
    </row>
    <row r="535" spans="1:19" s="153" customFormat="1" ht="12.75" customHeight="1">
      <c r="A535" s="114" t="s">
        <v>54</v>
      </c>
      <c r="B535" s="124" t="s">
        <v>25</v>
      </c>
      <c r="C535" s="86" t="s">
        <v>15</v>
      </c>
      <c r="D535" s="87"/>
      <c r="E535" s="86"/>
      <c r="F535" s="86"/>
      <c r="G535" s="119">
        <f aca="true" t="shared" si="243" ref="G535:M535">G543+G553+G536</f>
        <v>11060.3</v>
      </c>
      <c r="H535" s="119">
        <f t="shared" si="243"/>
        <v>154</v>
      </c>
      <c r="I535" s="119">
        <f t="shared" si="243"/>
        <v>11214.3</v>
      </c>
      <c r="J535" s="119">
        <f t="shared" si="243"/>
        <v>0</v>
      </c>
      <c r="K535" s="119">
        <f t="shared" si="243"/>
        <v>11214.3</v>
      </c>
      <c r="L535" s="119">
        <f t="shared" si="243"/>
        <v>91.7</v>
      </c>
      <c r="M535" s="119">
        <f t="shared" si="243"/>
        <v>11306</v>
      </c>
      <c r="N535" s="119">
        <f>N543+N553+N536</f>
        <v>2834.2</v>
      </c>
      <c r="O535" s="119">
        <f>O543+O553+O536</f>
        <v>14140.2</v>
      </c>
      <c r="P535" s="119">
        <f>P543+P553+P536</f>
        <v>10923.7</v>
      </c>
      <c r="Q535" s="350">
        <f t="shared" si="241"/>
        <v>0.7725279699014158</v>
      </c>
      <c r="S535" s="157"/>
    </row>
    <row r="536" spans="1:17" s="158" customFormat="1" ht="12.75" customHeight="1">
      <c r="A536" s="114" t="s">
        <v>175</v>
      </c>
      <c r="B536" s="325" t="s">
        <v>25</v>
      </c>
      <c r="C536" s="299" t="s">
        <v>15</v>
      </c>
      <c r="D536" s="318" t="s">
        <v>86</v>
      </c>
      <c r="E536" s="299" t="s">
        <v>9</v>
      </c>
      <c r="F536" s="299" t="s">
        <v>10</v>
      </c>
      <c r="G536" s="119">
        <f>G537</f>
        <v>440.5</v>
      </c>
      <c r="H536" s="119">
        <f aca="true" t="shared" si="244" ref="H536:P539">H537</f>
        <v>0</v>
      </c>
      <c r="I536" s="119">
        <f t="shared" si="244"/>
        <v>440.5</v>
      </c>
      <c r="J536" s="119">
        <f t="shared" si="244"/>
        <v>0</v>
      </c>
      <c r="K536" s="119">
        <f t="shared" si="244"/>
        <v>440.5</v>
      </c>
      <c r="L536" s="119">
        <f t="shared" si="244"/>
        <v>91.7</v>
      </c>
      <c r="M536" s="175">
        <f t="shared" si="244"/>
        <v>532.2</v>
      </c>
      <c r="N536" s="175">
        <f t="shared" si="244"/>
        <v>0</v>
      </c>
      <c r="O536" s="175">
        <f t="shared" si="244"/>
        <v>532.2</v>
      </c>
      <c r="P536" s="175">
        <f t="shared" si="244"/>
        <v>532.2</v>
      </c>
      <c r="Q536" s="350">
        <f t="shared" si="241"/>
        <v>1</v>
      </c>
    </row>
    <row r="537" spans="1:17" s="158" customFormat="1" ht="22.5" customHeight="1">
      <c r="A537" s="58" t="s">
        <v>288</v>
      </c>
      <c r="B537" s="352" t="s">
        <v>25</v>
      </c>
      <c r="C537" s="171" t="s">
        <v>15</v>
      </c>
      <c r="D537" s="319" t="s">
        <v>86</v>
      </c>
      <c r="E537" s="171" t="s">
        <v>287</v>
      </c>
      <c r="F537" s="171"/>
      <c r="G537" s="119">
        <f>G538</f>
        <v>440.5</v>
      </c>
      <c r="H537" s="119">
        <f t="shared" si="244"/>
        <v>0</v>
      </c>
      <c r="I537" s="119">
        <f t="shared" si="244"/>
        <v>440.5</v>
      </c>
      <c r="J537" s="119">
        <f t="shared" si="244"/>
        <v>0</v>
      </c>
      <c r="K537" s="119">
        <f t="shared" si="244"/>
        <v>440.5</v>
      </c>
      <c r="L537" s="119">
        <f t="shared" si="244"/>
        <v>91.7</v>
      </c>
      <c r="M537" s="170">
        <f t="shared" si="244"/>
        <v>532.2</v>
      </c>
      <c r="N537" s="170">
        <f t="shared" si="244"/>
        <v>0</v>
      </c>
      <c r="O537" s="170">
        <f t="shared" si="244"/>
        <v>532.2</v>
      </c>
      <c r="P537" s="170">
        <f t="shared" si="244"/>
        <v>532.2</v>
      </c>
      <c r="Q537" s="350">
        <f t="shared" si="241"/>
        <v>1</v>
      </c>
    </row>
    <row r="538" spans="1:17" s="158" customFormat="1" ht="24" customHeight="1">
      <c r="A538" s="169" t="s">
        <v>525</v>
      </c>
      <c r="B538" s="352" t="s">
        <v>25</v>
      </c>
      <c r="C538" s="171" t="s">
        <v>15</v>
      </c>
      <c r="D538" s="319" t="s">
        <v>86</v>
      </c>
      <c r="E538" s="171" t="s">
        <v>526</v>
      </c>
      <c r="F538" s="171"/>
      <c r="G538" s="119">
        <f>G539</f>
        <v>440.5</v>
      </c>
      <c r="H538" s="119">
        <f t="shared" si="244"/>
        <v>0</v>
      </c>
      <c r="I538" s="119">
        <f t="shared" si="244"/>
        <v>440.5</v>
      </c>
      <c r="J538" s="119">
        <f t="shared" si="244"/>
        <v>0</v>
      </c>
      <c r="K538" s="119">
        <f t="shared" si="244"/>
        <v>440.5</v>
      </c>
      <c r="L538" s="119">
        <f t="shared" si="244"/>
        <v>91.7</v>
      </c>
      <c r="M538" s="170">
        <f t="shared" si="244"/>
        <v>532.2</v>
      </c>
      <c r="N538" s="170">
        <f t="shared" si="244"/>
        <v>0</v>
      </c>
      <c r="O538" s="170">
        <f t="shared" si="244"/>
        <v>532.2</v>
      </c>
      <c r="P538" s="170">
        <f t="shared" si="244"/>
        <v>532.2</v>
      </c>
      <c r="Q538" s="350">
        <f t="shared" si="241"/>
        <v>1</v>
      </c>
    </row>
    <row r="539" spans="1:17" s="158" customFormat="1" ht="24" customHeight="1">
      <c r="A539" s="169" t="s">
        <v>410</v>
      </c>
      <c r="B539" s="352" t="s">
        <v>25</v>
      </c>
      <c r="C539" s="171" t="s">
        <v>15</v>
      </c>
      <c r="D539" s="319" t="s">
        <v>86</v>
      </c>
      <c r="E539" s="171" t="s">
        <v>527</v>
      </c>
      <c r="F539" s="171"/>
      <c r="G539" s="119">
        <f>G540</f>
        <v>440.5</v>
      </c>
      <c r="H539" s="119">
        <f t="shared" si="244"/>
        <v>0</v>
      </c>
      <c r="I539" s="119">
        <f t="shared" si="244"/>
        <v>440.5</v>
      </c>
      <c r="J539" s="119">
        <f t="shared" si="244"/>
        <v>0</v>
      </c>
      <c r="K539" s="119">
        <f t="shared" si="244"/>
        <v>440.5</v>
      </c>
      <c r="L539" s="119">
        <f t="shared" si="244"/>
        <v>91.7</v>
      </c>
      <c r="M539" s="170">
        <f t="shared" si="244"/>
        <v>532.2</v>
      </c>
      <c r="N539" s="170">
        <f t="shared" si="244"/>
        <v>0</v>
      </c>
      <c r="O539" s="170">
        <f t="shared" si="244"/>
        <v>532.2</v>
      </c>
      <c r="P539" s="170">
        <f t="shared" si="244"/>
        <v>532.2</v>
      </c>
      <c r="Q539" s="350">
        <f t="shared" si="241"/>
        <v>1</v>
      </c>
    </row>
    <row r="540" spans="1:17" s="153" customFormat="1" ht="22.5" customHeight="1">
      <c r="A540" s="43" t="s">
        <v>418</v>
      </c>
      <c r="B540" s="352" t="s">
        <v>25</v>
      </c>
      <c r="C540" s="171" t="s">
        <v>15</v>
      </c>
      <c r="D540" s="319" t="s">
        <v>86</v>
      </c>
      <c r="E540" s="171" t="s">
        <v>527</v>
      </c>
      <c r="F540" s="171" t="s">
        <v>131</v>
      </c>
      <c r="G540" s="67">
        <f aca="true" t="shared" si="245" ref="G540:P541">+G541</f>
        <v>440.5</v>
      </c>
      <c r="H540" s="67">
        <f t="shared" si="245"/>
        <v>0</v>
      </c>
      <c r="I540" s="67">
        <f t="shared" si="245"/>
        <v>440.5</v>
      </c>
      <c r="J540" s="67">
        <f t="shared" si="245"/>
        <v>0</v>
      </c>
      <c r="K540" s="67">
        <f t="shared" si="245"/>
        <v>440.5</v>
      </c>
      <c r="L540" s="67">
        <f t="shared" si="245"/>
        <v>91.7</v>
      </c>
      <c r="M540" s="170">
        <f t="shared" si="245"/>
        <v>532.2</v>
      </c>
      <c r="N540" s="170">
        <f t="shared" si="245"/>
        <v>0</v>
      </c>
      <c r="O540" s="170">
        <f t="shared" si="245"/>
        <v>532.2</v>
      </c>
      <c r="P540" s="170">
        <f t="shared" si="245"/>
        <v>532.2</v>
      </c>
      <c r="Q540" s="350">
        <f t="shared" si="241"/>
        <v>1</v>
      </c>
    </row>
    <row r="541" spans="1:17" s="153" customFormat="1" ht="22.5" customHeight="1">
      <c r="A541" s="173" t="s">
        <v>572</v>
      </c>
      <c r="B541" s="352" t="s">
        <v>25</v>
      </c>
      <c r="C541" s="171" t="s">
        <v>15</v>
      </c>
      <c r="D541" s="319" t="s">
        <v>86</v>
      </c>
      <c r="E541" s="171" t="s">
        <v>527</v>
      </c>
      <c r="F541" s="171" t="s">
        <v>133</v>
      </c>
      <c r="G541" s="67">
        <f t="shared" si="245"/>
        <v>440.5</v>
      </c>
      <c r="H541" s="67">
        <f t="shared" si="245"/>
        <v>0</v>
      </c>
      <c r="I541" s="67">
        <f t="shared" si="245"/>
        <v>440.5</v>
      </c>
      <c r="J541" s="67">
        <f t="shared" si="245"/>
        <v>0</v>
      </c>
      <c r="K541" s="67">
        <f t="shared" si="245"/>
        <v>440.5</v>
      </c>
      <c r="L541" s="67">
        <f t="shared" si="245"/>
        <v>91.7</v>
      </c>
      <c r="M541" s="170">
        <f t="shared" si="245"/>
        <v>532.2</v>
      </c>
      <c r="N541" s="170">
        <f t="shared" si="245"/>
        <v>0</v>
      </c>
      <c r="O541" s="170">
        <f t="shared" si="245"/>
        <v>532.2</v>
      </c>
      <c r="P541" s="170">
        <f t="shared" si="245"/>
        <v>532.2</v>
      </c>
      <c r="Q541" s="350">
        <f t="shared" si="241"/>
        <v>1</v>
      </c>
    </row>
    <row r="542" spans="1:17" s="153" customFormat="1" ht="22.5" customHeight="1">
      <c r="A542" s="173" t="s">
        <v>573</v>
      </c>
      <c r="B542" s="352" t="s">
        <v>25</v>
      </c>
      <c r="C542" s="171" t="s">
        <v>15</v>
      </c>
      <c r="D542" s="319" t="s">
        <v>86</v>
      </c>
      <c r="E542" s="171" t="s">
        <v>527</v>
      </c>
      <c r="F542" s="171" t="s">
        <v>135</v>
      </c>
      <c r="G542" s="67">
        <v>440.5</v>
      </c>
      <c r="H542" s="119">
        <v>0</v>
      </c>
      <c r="I542" s="120">
        <f>G542+H542</f>
        <v>440.5</v>
      </c>
      <c r="J542" s="120">
        <v>0</v>
      </c>
      <c r="K542" s="56">
        <f>I542+J542</f>
        <v>440.5</v>
      </c>
      <c r="L542" s="120">
        <v>91.7</v>
      </c>
      <c r="M542" s="170">
        <f>K542+L542</f>
        <v>532.2</v>
      </c>
      <c r="N542" s="176">
        <v>0</v>
      </c>
      <c r="O542" s="170">
        <f>M542+N542</f>
        <v>532.2</v>
      </c>
      <c r="P542" s="170">
        <v>532.2</v>
      </c>
      <c r="Q542" s="350">
        <f t="shared" si="241"/>
        <v>1</v>
      </c>
    </row>
    <row r="543" spans="1:17" s="153" customFormat="1" ht="12.75" customHeight="1">
      <c r="A543" s="130" t="s">
        <v>581</v>
      </c>
      <c r="B543" s="125" t="s">
        <v>25</v>
      </c>
      <c r="C543" s="59" t="s">
        <v>15</v>
      </c>
      <c r="D543" s="59" t="s">
        <v>116</v>
      </c>
      <c r="E543" s="86"/>
      <c r="F543" s="86"/>
      <c r="G543" s="119">
        <f aca="true" t="shared" si="246" ref="G543:M543">G544+G549</f>
        <v>9032</v>
      </c>
      <c r="H543" s="119">
        <f t="shared" si="246"/>
        <v>154</v>
      </c>
      <c r="I543" s="119">
        <f t="shared" si="246"/>
        <v>9186</v>
      </c>
      <c r="J543" s="119">
        <f t="shared" si="246"/>
        <v>0</v>
      </c>
      <c r="K543" s="119">
        <f t="shared" si="246"/>
        <v>9186</v>
      </c>
      <c r="L543" s="119">
        <f t="shared" si="246"/>
        <v>0</v>
      </c>
      <c r="M543" s="119">
        <f t="shared" si="246"/>
        <v>9186</v>
      </c>
      <c r="N543" s="119">
        <f>N544+N549</f>
        <v>2954.7</v>
      </c>
      <c r="O543" s="119">
        <f>O544+O549</f>
        <v>12140.7</v>
      </c>
      <c r="P543" s="119">
        <f>P544+P549</f>
        <v>8936.3</v>
      </c>
      <c r="Q543" s="350">
        <f t="shared" si="241"/>
        <v>0.7360613473687677</v>
      </c>
    </row>
    <row r="544" spans="1:17" s="153" customFormat="1" ht="21" customHeight="1">
      <c r="A544" s="114" t="s">
        <v>499</v>
      </c>
      <c r="B544" s="125" t="s">
        <v>25</v>
      </c>
      <c r="C544" s="59" t="s">
        <v>15</v>
      </c>
      <c r="D544" s="59" t="s">
        <v>116</v>
      </c>
      <c r="E544" s="86"/>
      <c r="F544" s="86"/>
      <c r="G544" s="119">
        <f>G545</f>
        <v>9032</v>
      </c>
      <c r="H544" s="119">
        <f aca="true" t="shared" si="247" ref="H544:P551">H545</f>
        <v>0</v>
      </c>
      <c r="I544" s="119">
        <f t="shared" si="247"/>
        <v>9032</v>
      </c>
      <c r="J544" s="119">
        <f t="shared" si="247"/>
        <v>0</v>
      </c>
      <c r="K544" s="119">
        <f t="shared" si="247"/>
        <v>9032</v>
      </c>
      <c r="L544" s="119">
        <f t="shared" si="247"/>
        <v>0</v>
      </c>
      <c r="M544" s="119">
        <f t="shared" si="247"/>
        <v>9032</v>
      </c>
      <c r="N544" s="119">
        <f t="shared" si="247"/>
        <v>2954.7</v>
      </c>
      <c r="O544" s="119">
        <f t="shared" si="247"/>
        <v>11986.7</v>
      </c>
      <c r="P544" s="119">
        <f t="shared" si="247"/>
        <v>8782.3</v>
      </c>
      <c r="Q544" s="350">
        <f t="shared" si="241"/>
        <v>0.7326703763337699</v>
      </c>
    </row>
    <row r="545" spans="1:17" s="164" customFormat="1" ht="112.5" customHeight="1">
      <c r="A545" s="169" t="s">
        <v>500</v>
      </c>
      <c r="B545" s="352" t="s">
        <v>25</v>
      </c>
      <c r="C545" s="319" t="s">
        <v>15</v>
      </c>
      <c r="D545" s="319" t="s">
        <v>116</v>
      </c>
      <c r="E545" s="171" t="s">
        <v>537</v>
      </c>
      <c r="F545" s="171"/>
      <c r="G545" s="56">
        <f>G546</f>
        <v>9032</v>
      </c>
      <c r="H545" s="56">
        <f t="shared" si="247"/>
        <v>0</v>
      </c>
      <c r="I545" s="56">
        <f t="shared" si="247"/>
        <v>9032</v>
      </c>
      <c r="J545" s="56">
        <f t="shared" si="247"/>
        <v>0</v>
      </c>
      <c r="K545" s="56">
        <f t="shared" si="247"/>
        <v>9032</v>
      </c>
      <c r="L545" s="56">
        <f t="shared" si="247"/>
        <v>0</v>
      </c>
      <c r="M545" s="170">
        <f>K545+L545</f>
        <v>9032</v>
      </c>
      <c r="N545" s="170">
        <f t="shared" si="247"/>
        <v>2954.7</v>
      </c>
      <c r="O545" s="170">
        <f t="shared" si="247"/>
        <v>11986.7</v>
      </c>
      <c r="P545" s="170">
        <f t="shared" si="247"/>
        <v>8782.3</v>
      </c>
      <c r="Q545" s="350">
        <f t="shared" si="241"/>
        <v>0.7326703763337699</v>
      </c>
    </row>
    <row r="546" spans="1:17" s="164" customFormat="1" ht="22.5" customHeight="1">
      <c r="A546" s="58" t="s">
        <v>418</v>
      </c>
      <c r="B546" s="352" t="s">
        <v>25</v>
      </c>
      <c r="C546" s="319" t="s">
        <v>15</v>
      </c>
      <c r="D546" s="319" t="s">
        <v>116</v>
      </c>
      <c r="E546" s="171" t="s">
        <v>537</v>
      </c>
      <c r="F546" s="171" t="s">
        <v>131</v>
      </c>
      <c r="G546" s="56">
        <f>G547</f>
        <v>9032</v>
      </c>
      <c r="H546" s="56">
        <f t="shared" si="247"/>
        <v>0</v>
      </c>
      <c r="I546" s="56">
        <f t="shared" si="247"/>
        <v>9032</v>
      </c>
      <c r="J546" s="56">
        <f t="shared" si="247"/>
        <v>0</v>
      </c>
      <c r="K546" s="56">
        <f t="shared" si="247"/>
        <v>9032</v>
      </c>
      <c r="L546" s="56">
        <f t="shared" si="247"/>
        <v>0</v>
      </c>
      <c r="M546" s="170">
        <f>K546+L546</f>
        <v>9032</v>
      </c>
      <c r="N546" s="170">
        <f t="shared" si="247"/>
        <v>2954.7</v>
      </c>
      <c r="O546" s="170">
        <f t="shared" si="247"/>
        <v>11986.7</v>
      </c>
      <c r="P546" s="170">
        <f t="shared" si="247"/>
        <v>8782.3</v>
      </c>
      <c r="Q546" s="350">
        <f t="shared" si="241"/>
        <v>0.7326703763337699</v>
      </c>
    </row>
    <row r="547" spans="1:17" s="164" customFormat="1" ht="22.5" customHeight="1">
      <c r="A547" s="172" t="s">
        <v>572</v>
      </c>
      <c r="B547" s="352" t="s">
        <v>25</v>
      </c>
      <c r="C547" s="319" t="s">
        <v>15</v>
      </c>
      <c r="D547" s="319" t="s">
        <v>116</v>
      </c>
      <c r="E547" s="171" t="s">
        <v>537</v>
      </c>
      <c r="F547" s="171" t="s">
        <v>133</v>
      </c>
      <c r="G547" s="56">
        <f>G548</f>
        <v>9032</v>
      </c>
      <c r="H547" s="56">
        <f t="shared" si="247"/>
        <v>0</v>
      </c>
      <c r="I547" s="56">
        <f t="shared" si="247"/>
        <v>9032</v>
      </c>
      <c r="J547" s="56">
        <f t="shared" si="247"/>
        <v>0</v>
      </c>
      <c r="K547" s="56">
        <f t="shared" si="247"/>
        <v>9032</v>
      </c>
      <c r="L547" s="56">
        <f t="shared" si="247"/>
        <v>0</v>
      </c>
      <c r="M547" s="170">
        <f>K547+L547</f>
        <v>9032</v>
      </c>
      <c r="N547" s="170">
        <f t="shared" si="247"/>
        <v>2954.7</v>
      </c>
      <c r="O547" s="170">
        <f t="shared" si="247"/>
        <v>11986.7</v>
      </c>
      <c r="P547" s="170">
        <f t="shared" si="247"/>
        <v>8782.3</v>
      </c>
      <c r="Q547" s="350">
        <f t="shared" si="241"/>
        <v>0.7326703763337699</v>
      </c>
    </row>
    <row r="548" spans="1:17" s="164" customFormat="1" ht="22.5" customHeight="1">
      <c r="A548" s="172" t="s">
        <v>573</v>
      </c>
      <c r="B548" s="352" t="s">
        <v>25</v>
      </c>
      <c r="C548" s="319" t="s">
        <v>15</v>
      </c>
      <c r="D548" s="319" t="s">
        <v>116</v>
      </c>
      <c r="E548" s="171" t="s">
        <v>537</v>
      </c>
      <c r="F548" s="171" t="s">
        <v>135</v>
      </c>
      <c r="G548" s="56">
        <v>9032</v>
      </c>
      <c r="H548" s="56">
        <v>0</v>
      </c>
      <c r="I548" s="120">
        <f>G548+H548</f>
        <v>9032</v>
      </c>
      <c r="J548" s="120"/>
      <c r="K548" s="56">
        <f>I548+J548</f>
        <v>9032</v>
      </c>
      <c r="L548" s="120"/>
      <c r="M548" s="170">
        <f>K548+L548</f>
        <v>9032</v>
      </c>
      <c r="N548" s="176">
        <v>2954.7</v>
      </c>
      <c r="O548" s="170">
        <f>M548+N548</f>
        <v>11986.7</v>
      </c>
      <c r="P548" s="170">
        <v>8782.3</v>
      </c>
      <c r="Q548" s="350">
        <f t="shared" si="241"/>
        <v>0.7326703763337699</v>
      </c>
    </row>
    <row r="549" spans="1:17" s="164" customFormat="1" ht="12.75" customHeight="1">
      <c r="A549" s="177" t="s">
        <v>600</v>
      </c>
      <c r="B549" s="352" t="s">
        <v>25</v>
      </c>
      <c r="C549" s="319" t="s">
        <v>15</v>
      </c>
      <c r="D549" s="319" t="s">
        <v>116</v>
      </c>
      <c r="E549" s="171" t="s">
        <v>599</v>
      </c>
      <c r="F549" s="171"/>
      <c r="G549" s="56">
        <f aca="true" t="shared" si="248" ref="G549:P549">G550</f>
        <v>0</v>
      </c>
      <c r="H549" s="56">
        <f t="shared" si="248"/>
        <v>154</v>
      </c>
      <c r="I549" s="56">
        <f t="shared" si="248"/>
        <v>154</v>
      </c>
      <c r="J549" s="56">
        <f t="shared" si="248"/>
        <v>0</v>
      </c>
      <c r="K549" s="56">
        <f t="shared" si="248"/>
        <v>154</v>
      </c>
      <c r="L549" s="56">
        <f t="shared" si="248"/>
        <v>0</v>
      </c>
      <c r="M549" s="170">
        <f t="shared" si="248"/>
        <v>154</v>
      </c>
      <c r="N549" s="170">
        <f t="shared" si="248"/>
        <v>0</v>
      </c>
      <c r="O549" s="170">
        <f t="shared" si="248"/>
        <v>154</v>
      </c>
      <c r="P549" s="170">
        <f t="shared" si="248"/>
        <v>154</v>
      </c>
      <c r="Q549" s="350">
        <f t="shared" si="241"/>
        <v>1</v>
      </c>
    </row>
    <row r="550" spans="1:17" s="164" customFormat="1" ht="22.5" customHeight="1">
      <c r="A550" s="58" t="s">
        <v>418</v>
      </c>
      <c r="B550" s="352" t="s">
        <v>25</v>
      </c>
      <c r="C550" s="319" t="s">
        <v>15</v>
      </c>
      <c r="D550" s="319" t="s">
        <v>116</v>
      </c>
      <c r="E550" s="171" t="s">
        <v>599</v>
      </c>
      <c r="F550" s="171" t="s">
        <v>131</v>
      </c>
      <c r="G550" s="56">
        <f>G551</f>
        <v>0</v>
      </c>
      <c r="H550" s="56">
        <f t="shared" si="247"/>
        <v>154</v>
      </c>
      <c r="I550" s="56">
        <f t="shared" si="247"/>
        <v>154</v>
      </c>
      <c r="J550" s="56">
        <f t="shared" si="247"/>
        <v>0</v>
      </c>
      <c r="K550" s="56">
        <f t="shared" si="247"/>
        <v>154</v>
      </c>
      <c r="L550" s="56">
        <f t="shared" si="247"/>
        <v>0</v>
      </c>
      <c r="M550" s="170">
        <f t="shared" si="247"/>
        <v>154</v>
      </c>
      <c r="N550" s="170">
        <f t="shared" si="247"/>
        <v>0</v>
      </c>
      <c r="O550" s="170">
        <f t="shared" si="247"/>
        <v>154</v>
      </c>
      <c r="P550" s="170">
        <f t="shared" si="247"/>
        <v>154</v>
      </c>
      <c r="Q550" s="350">
        <f t="shared" si="241"/>
        <v>1</v>
      </c>
    </row>
    <row r="551" spans="1:17" s="164" customFormat="1" ht="22.5" customHeight="1">
      <c r="A551" s="172" t="s">
        <v>572</v>
      </c>
      <c r="B551" s="352" t="s">
        <v>25</v>
      </c>
      <c r="C551" s="319" t="s">
        <v>15</v>
      </c>
      <c r="D551" s="319" t="s">
        <v>116</v>
      </c>
      <c r="E551" s="171" t="s">
        <v>599</v>
      </c>
      <c r="F551" s="171" t="s">
        <v>133</v>
      </c>
      <c r="G551" s="56">
        <f>G552</f>
        <v>0</v>
      </c>
      <c r="H551" s="56">
        <f t="shared" si="247"/>
        <v>154</v>
      </c>
      <c r="I551" s="56">
        <f t="shared" si="247"/>
        <v>154</v>
      </c>
      <c r="J551" s="56">
        <f t="shared" si="247"/>
        <v>0</v>
      </c>
      <c r="K551" s="56">
        <f t="shared" si="247"/>
        <v>154</v>
      </c>
      <c r="L551" s="56">
        <f t="shared" si="247"/>
        <v>0</v>
      </c>
      <c r="M551" s="170">
        <f t="shared" si="247"/>
        <v>154</v>
      </c>
      <c r="N551" s="170">
        <f t="shared" si="247"/>
        <v>0</v>
      </c>
      <c r="O551" s="170">
        <f t="shared" si="247"/>
        <v>154</v>
      </c>
      <c r="P551" s="170">
        <f t="shared" si="247"/>
        <v>154</v>
      </c>
      <c r="Q551" s="350">
        <f t="shared" si="241"/>
        <v>1</v>
      </c>
    </row>
    <row r="552" spans="1:17" s="164" customFormat="1" ht="22.5" customHeight="1">
      <c r="A552" s="172" t="s">
        <v>573</v>
      </c>
      <c r="B552" s="352" t="s">
        <v>25</v>
      </c>
      <c r="C552" s="319" t="s">
        <v>15</v>
      </c>
      <c r="D552" s="319" t="s">
        <v>116</v>
      </c>
      <c r="E552" s="171" t="s">
        <v>599</v>
      </c>
      <c r="F552" s="171" t="s">
        <v>135</v>
      </c>
      <c r="G552" s="56">
        <v>0</v>
      </c>
      <c r="H552" s="56">
        <v>154</v>
      </c>
      <c r="I552" s="120">
        <f>G552+H552</f>
        <v>154</v>
      </c>
      <c r="J552" s="120">
        <v>0</v>
      </c>
      <c r="K552" s="56">
        <f>I552+J552</f>
        <v>154</v>
      </c>
      <c r="L552" s="120">
        <v>0</v>
      </c>
      <c r="M552" s="170">
        <f>K552+L552</f>
        <v>154</v>
      </c>
      <c r="N552" s="176">
        <v>0</v>
      </c>
      <c r="O552" s="170">
        <f>M552+N552</f>
        <v>154</v>
      </c>
      <c r="P552" s="170">
        <v>154</v>
      </c>
      <c r="Q552" s="350">
        <f t="shared" si="241"/>
        <v>1</v>
      </c>
    </row>
    <row r="553" spans="1:17" s="153" customFormat="1" ht="12.75" customHeight="1">
      <c r="A553" s="114" t="s">
        <v>55</v>
      </c>
      <c r="B553" s="124" t="s">
        <v>25</v>
      </c>
      <c r="C553" s="86" t="s">
        <v>15</v>
      </c>
      <c r="D553" s="87" t="s">
        <v>56</v>
      </c>
      <c r="E553" s="86"/>
      <c r="F553" s="86" t="s">
        <v>10</v>
      </c>
      <c r="G553" s="119">
        <f aca="true" t="shared" si="249" ref="G553:O553">G568+G554+G592+G579</f>
        <v>1587.8000000000002</v>
      </c>
      <c r="H553" s="119">
        <f t="shared" si="249"/>
        <v>0</v>
      </c>
      <c r="I553" s="119">
        <f t="shared" si="249"/>
        <v>1587.8000000000002</v>
      </c>
      <c r="J553" s="119">
        <f t="shared" si="249"/>
        <v>0</v>
      </c>
      <c r="K553" s="119">
        <f t="shared" si="249"/>
        <v>1587.8000000000002</v>
      </c>
      <c r="L553" s="119">
        <f t="shared" si="249"/>
        <v>0</v>
      </c>
      <c r="M553" s="119">
        <f t="shared" si="249"/>
        <v>1587.8000000000002</v>
      </c>
      <c r="N553" s="119">
        <f t="shared" si="249"/>
        <v>-120.5</v>
      </c>
      <c r="O553" s="119">
        <f t="shared" si="249"/>
        <v>1467.3000000000002</v>
      </c>
      <c r="P553" s="119">
        <f>P568+P554+P592+P579</f>
        <v>1455.2</v>
      </c>
      <c r="Q553" s="350">
        <f t="shared" si="241"/>
        <v>0.9917535609623116</v>
      </c>
    </row>
    <row r="554" spans="1:17" s="153" customFormat="1" ht="22.5" customHeight="1">
      <c r="A554" s="117" t="s">
        <v>501</v>
      </c>
      <c r="B554" s="125" t="s">
        <v>25</v>
      </c>
      <c r="C554" s="59" t="s">
        <v>15</v>
      </c>
      <c r="D554" s="59" t="s">
        <v>56</v>
      </c>
      <c r="E554" s="55" t="s">
        <v>506</v>
      </c>
      <c r="F554" s="55" t="s">
        <v>10</v>
      </c>
      <c r="G554" s="56">
        <f aca="true" t="shared" si="250" ref="G554:L554">G557+G561</f>
        <v>492</v>
      </c>
      <c r="H554" s="56">
        <f t="shared" si="250"/>
        <v>0</v>
      </c>
      <c r="I554" s="56">
        <f t="shared" si="250"/>
        <v>492</v>
      </c>
      <c r="J554" s="56">
        <f t="shared" si="250"/>
        <v>0</v>
      </c>
      <c r="K554" s="56">
        <f t="shared" si="250"/>
        <v>492</v>
      </c>
      <c r="L554" s="56">
        <f t="shared" si="250"/>
        <v>0</v>
      </c>
      <c r="M554" s="56">
        <f>M557+M561</f>
        <v>492</v>
      </c>
      <c r="N554" s="56">
        <f>N557+N561</f>
        <v>-112.5</v>
      </c>
      <c r="O554" s="56">
        <f>O557+O561</f>
        <v>379.5</v>
      </c>
      <c r="P554" s="56">
        <f>P557+P561</f>
        <v>379.5</v>
      </c>
      <c r="Q554" s="350">
        <f t="shared" si="241"/>
        <v>1</v>
      </c>
    </row>
    <row r="555" spans="1:17" s="153" customFormat="1" ht="22.5" customHeight="1">
      <c r="A555" s="169" t="s">
        <v>505</v>
      </c>
      <c r="B555" s="125" t="s">
        <v>25</v>
      </c>
      <c r="C555" s="59" t="s">
        <v>15</v>
      </c>
      <c r="D555" s="59" t="s">
        <v>56</v>
      </c>
      <c r="E555" s="55" t="s">
        <v>507</v>
      </c>
      <c r="F555" s="55"/>
      <c r="G555" s="56">
        <f>G556</f>
        <v>100</v>
      </c>
      <c r="H555" s="56">
        <f aca="true" t="shared" si="251" ref="H555:P557">H556</f>
        <v>0</v>
      </c>
      <c r="I555" s="56">
        <f t="shared" si="251"/>
        <v>100</v>
      </c>
      <c r="J555" s="56">
        <f t="shared" si="251"/>
        <v>0</v>
      </c>
      <c r="K555" s="56">
        <f t="shared" si="251"/>
        <v>100</v>
      </c>
      <c r="L555" s="56">
        <f t="shared" si="251"/>
        <v>0</v>
      </c>
      <c r="M555" s="56">
        <f t="shared" si="251"/>
        <v>100</v>
      </c>
      <c r="N555" s="56">
        <f t="shared" si="251"/>
        <v>-50.5</v>
      </c>
      <c r="O555" s="56">
        <f t="shared" si="251"/>
        <v>49.5</v>
      </c>
      <c r="P555" s="56">
        <f t="shared" si="251"/>
        <v>49.5</v>
      </c>
      <c r="Q555" s="350">
        <f t="shared" si="241"/>
        <v>1</v>
      </c>
    </row>
    <row r="556" spans="1:17" s="153" customFormat="1" ht="12.75" customHeight="1">
      <c r="A556" s="131" t="s">
        <v>502</v>
      </c>
      <c r="B556" s="125" t="s">
        <v>25</v>
      </c>
      <c r="C556" s="59" t="s">
        <v>15</v>
      </c>
      <c r="D556" s="59" t="s">
        <v>56</v>
      </c>
      <c r="E556" s="55" t="s">
        <v>508</v>
      </c>
      <c r="F556" s="55"/>
      <c r="G556" s="56">
        <f>G557</f>
        <v>100</v>
      </c>
      <c r="H556" s="56">
        <f t="shared" si="251"/>
        <v>0</v>
      </c>
      <c r="I556" s="56">
        <f t="shared" si="251"/>
        <v>100</v>
      </c>
      <c r="J556" s="56">
        <f t="shared" si="251"/>
        <v>0</v>
      </c>
      <c r="K556" s="56">
        <f t="shared" si="251"/>
        <v>100</v>
      </c>
      <c r="L556" s="56">
        <f t="shared" si="251"/>
        <v>0</v>
      </c>
      <c r="M556" s="56">
        <f t="shared" si="251"/>
        <v>100</v>
      </c>
      <c r="N556" s="56">
        <f t="shared" si="251"/>
        <v>-50.5</v>
      </c>
      <c r="O556" s="56">
        <f t="shared" si="251"/>
        <v>49.5</v>
      </c>
      <c r="P556" s="56">
        <f t="shared" si="251"/>
        <v>49.5</v>
      </c>
      <c r="Q556" s="350">
        <f t="shared" si="241"/>
        <v>1</v>
      </c>
    </row>
    <row r="557" spans="1:17" s="153" customFormat="1" ht="22.5" customHeight="1">
      <c r="A557" s="43" t="s">
        <v>418</v>
      </c>
      <c r="B557" s="125" t="s">
        <v>25</v>
      </c>
      <c r="C557" s="59" t="s">
        <v>15</v>
      </c>
      <c r="D557" s="59" t="s">
        <v>56</v>
      </c>
      <c r="E557" s="55" t="s">
        <v>508</v>
      </c>
      <c r="F557" s="55" t="s">
        <v>131</v>
      </c>
      <c r="G557" s="56">
        <f>G558</f>
        <v>100</v>
      </c>
      <c r="H557" s="56">
        <f t="shared" si="251"/>
        <v>0</v>
      </c>
      <c r="I557" s="56">
        <f t="shared" si="251"/>
        <v>100</v>
      </c>
      <c r="J557" s="56">
        <f t="shared" si="251"/>
        <v>0</v>
      </c>
      <c r="K557" s="56">
        <f t="shared" si="251"/>
        <v>100</v>
      </c>
      <c r="L557" s="56">
        <f t="shared" si="251"/>
        <v>0</v>
      </c>
      <c r="M557" s="56">
        <f t="shared" si="251"/>
        <v>100</v>
      </c>
      <c r="N557" s="56">
        <f t="shared" si="251"/>
        <v>-50.5</v>
      </c>
      <c r="O557" s="56">
        <f t="shared" si="251"/>
        <v>49.5</v>
      </c>
      <c r="P557" s="56">
        <f t="shared" si="251"/>
        <v>49.5</v>
      </c>
      <c r="Q557" s="350">
        <f t="shared" si="241"/>
        <v>1</v>
      </c>
    </row>
    <row r="558" spans="1:17" s="153" customFormat="1" ht="22.5" customHeight="1">
      <c r="A558" s="113" t="s">
        <v>572</v>
      </c>
      <c r="B558" s="125" t="s">
        <v>25</v>
      </c>
      <c r="C558" s="59" t="s">
        <v>15</v>
      </c>
      <c r="D558" s="59" t="s">
        <v>56</v>
      </c>
      <c r="E558" s="55" t="s">
        <v>508</v>
      </c>
      <c r="F558" s="55" t="s">
        <v>133</v>
      </c>
      <c r="G558" s="56">
        <f aca="true" t="shared" si="252" ref="G558:L558">G560</f>
        <v>100</v>
      </c>
      <c r="H558" s="56">
        <f t="shared" si="252"/>
        <v>0</v>
      </c>
      <c r="I558" s="56">
        <f t="shared" si="252"/>
        <v>100</v>
      </c>
      <c r="J558" s="56">
        <f t="shared" si="252"/>
        <v>0</v>
      </c>
      <c r="K558" s="56">
        <f t="shared" si="252"/>
        <v>100</v>
      </c>
      <c r="L558" s="56">
        <f t="shared" si="252"/>
        <v>0</v>
      </c>
      <c r="M558" s="56">
        <f>M560+M559</f>
        <v>100</v>
      </c>
      <c r="N558" s="56">
        <f>N560+N559</f>
        <v>-50.5</v>
      </c>
      <c r="O558" s="56">
        <f>O560+O559</f>
        <v>49.5</v>
      </c>
      <c r="P558" s="56">
        <f>P560+P559</f>
        <v>49.5</v>
      </c>
      <c r="Q558" s="350">
        <f t="shared" si="241"/>
        <v>1</v>
      </c>
    </row>
    <row r="559" spans="1:17" s="153" customFormat="1" ht="12.75" customHeight="1">
      <c r="A559" s="113"/>
      <c r="B559" s="125" t="s">
        <v>25</v>
      </c>
      <c r="C559" s="59" t="s">
        <v>15</v>
      </c>
      <c r="D559" s="59" t="s">
        <v>56</v>
      </c>
      <c r="E559" s="55" t="s">
        <v>508</v>
      </c>
      <c r="F559" s="55">
        <v>242</v>
      </c>
      <c r="G559" s="56"/>
      <c r="H559" s="56"/>
      <c r="I559" s="56"/>
      <c r="J559" s="56"/>
      <c r="K559" s="56"/>
      <c r="L559" s="56"/>
      <c r="M559" s="56">
        <f>K559+L559</f>
        <v>0</v>
      </c>
      <c r="N559" s="120">
        <v>39.5</v>
      </c>
      <c r="O559" s="56">
        <f>M559+N559</f>
        <v>39.5</v>
      </c>
      <c r="P559" s="56">
        <v>39.5</v>
      </c>
      <c r="Q559" s="350">
        <f t="shared" si="241"/>
        <v>1</v>
      </c>
    </row>
    <row r="560" spans="1:17" s="153" customFormat="1" ht="22.5" customHeight="1">
      <c r="A560" s="113" t="s">
        <v>573</v>
      </c>
      <c r="B560" s="125" t="s">
        <v>25</v>
      </c>
      <c r="C560" s="59" t="s">
        <v>15</v>
      </c>
      <c r="D560" s="59" t="s">
        <v>56</v>
      </c>
      <c r="E560" s="55" t="s">
        <v>508</v>
      </c>
      <c r="F560" s="55" t="s">
        <v>135</v>
      </c>
      <c r="G560" s="56">
        <v>100</v>
      </c>
      <c r="H560" s="56">
        <v>0</v>
      </c>
      <c r="I560" s="120">
        <f>G560+H560</f>
        <v>100</v>
      </c>
      <c r="J560" s="120">
        <v>0</v>
      </c>
      <c r="K560" s="56">
        <f>I560+J560</f>
        <v>100</v>
      </c>
      <c r="L560" s="120">
        <v>0</v>
      </c>
      <c r="M560" s="56">
        <f>K560+L560</f>
        <v>100</v>
      </c>
      <c r="N560" s="120">
        <v>-90</v>
      </c>
      <c r="O560" s="56">
        <f>M560+N560</f>
        <v>10</v>
      </c>
      <c r="P560" s="56">
        <v>10</v>
      </c>
      <c r="Q560" s="350">
        <f t="shared" si="241"/>
        <v>1</v>
      </c>
    </row>
    <row r="561" spans="1:17" s="153" customFormat="1" ht="22.5" customHeight="1">
      <c r="A561" s="117" t="s">
        <v>504</v>
      </c>
      <c r="B561" s="125" t="s">
        <v>25</v>
      </c>
      <c r="C561" s="59" t="s">
        <v>15</v>
      </c>
      <c r="D561" s="59" t="s">
        <v>56</v>
      </c>
      <c r="E561" s="55" t="s">
        <v>509</v>
      </c>
      <c r="F561" s="55"/>
      <c r="G561" s="56">
        <f>G562</f>
        <v>392</v>
      </c>
      <c r="H561" s="56">
        <f aca="true" t="shared" si="253" ref="H561:P564">H562</f>
        <v>0</v>
      </c>
      <c r="I561" s="56">
        <f t="shared" si="253"/>
        <v>392</v>
      </c>
      <c r="J561" s="56">
        <f t="shared" si="253"/>
        <v>0</v>
      </c>
      <c r="K561" s="56">
        <f t="shared" si="253"/>
        <v>392</v>
      </c>
      <c r="L561" s="56">
        <f t="shared" si="253"/>
        <v>0</v>
      </c>
      <c r="M561" s="56">
        <f t="shared" si="253"/>
        <v>392</v>
      </c>
      <c r="N561" s="56">
        <f t="shared" si="253"/>
        <v>-62</v>
      </c>
      <c r="O561" s="56">
        <f t="shared" si="253"/>
        <v>330</v>
      </c>
      <c r="P561" s="56">
        <f t="shared" si="253"/>
        <v>330</v>
      </c>
      <c r="Q561" s="350">
        <f t="shared" si="241"/>
        <v>1</v>
      </c>
    </row>
    <row r="562" spans="1:17" s="153" customFormat="1" ht="33.75" customHeight="1">
      <c r="A562" s="117" t="s">
        <v>503</v>
      </c>
      <c r="B562" s="125" t="s">
        <v>25</v>
      </c>
      <c r="C562" s="59" t="s">
        <v>15</v>
      </c>
      <c r="D562" s="59" t="s">
        <v>56</v>
      </c>
      <c r="E562" s="55" t="s">
        <v>510</v>
      </c>
      <c r="F562" s="55"/>
      <c r="G562" s="56">
        <f aca="true" t="shared" si="254" ref="G562:M562">G563+G566</f>
        <v>392</v>
      </c>
      <c r="H562" s="56">
        <f t="shared" si="254"/>
        <v>0</v>
      </c>
      <c r="I562" s="56">
        <f t="shared" si="254"/>
        <v>392</v>
      </c>
      <c r="J562" s="56">
        <f t="shared" si="254"/>
        <v>0</v>
      </c>
      <c r="K562" s="56">
        <f t="shared" si="254"/>
        <v>392</v>
      </c>
      <c r="L562" s="56">
        <f t="shared" si="254"/>
        <v>0</v>
      </c>
      <c r="M562" s="56">
        <f t="shared" si="254"/>
        <v>392</v>
      </c>
      <c r="N562" s="56">
        <f>N563+N566</f>
        <v>-62</v>
      </c>
      <c r="O562" s="56">
        <f>O563+O566</f>
        <v>330</v>
      </c>
      <c r="P562" s="56">
        <f>P563+P566</f>
        <v>330</v>
      </c>
      <c r="Q562" s="350">
        <f t="shared" si="241"/>
        <v>1</v>
      </c>
    </row>
    <row r="563" spans="1:17" s="153" customFormat="1" ht="22.5" customHeight="1">
      <c r="A563" s="58" t="s">
        <v>418</v>
      </c>
      <c r="B563" s="125" t="s">
        <v>25</v>
      </c>
      <c r="C563" s="59" t="s">
        <v>15</v>
      </c>
      <c r="D563" s="59" t="s">
        <v>56</v>
      </c>
      <c r="E563" s="55" t="s">
        <v>510</v>
      </c>
      <c r="F563" s="55" t="s">
        <v>131</v>
      </c>
      <c r="G563" s="56">
        <f>G564</f>
        <v>392</v>
      </c>
      <c r="H563" s="56">
        <f t="shared" si="253"/>
        <v>-300</v>
      </c>
      <c r="I563" s="56">
        <f t="shared" si="253"/>
        <v>92</v>
      </c>
      <c r="J563" s="56">
        <f t="shared" si="253"/>
        <v>0</v>
      </c>
      <c r="K563" s="56">
        <f t="shared" si="253"/>
        <v>92</v>
      </c>
      <c r="L563" s="56">
        <f t="shared" si="253"/>
        <v>0</v>
      </c>
      <c r="M563" s="56">
        <f t="shared" si="253"/>
        <v>92</v>
      </c>
      <c r="N563" s="56">
        <f t="shared" si="253"/>
        <v>-62</v>
      </c>
      <c r="O563" s="56">
        <f t="shared" si="253"/>
        <v>30</v>
      </c>
      <c r="P563" s="56">
        <f t="shared" si="253"/>
        <v>30</v>
      </c>
      <c r="Q563" s="350">
        <f t="shared" si="241"/>
        <v>1</v>
      </c>
    </row>
    <row r="564" spans="1:17" s="153" customFormat="1" ht="22.5" customHeight="1">
      <c r="A564" s="128" t="s">
        <v>572</v>
      </c>
      <c r="B564" s="125" t="s">
        <v>25</v>
      </c>
      <c r="C564" s="59" t="s">
        <v>15</v>
      </c>
      <c r="D564" s="59" t="s">
        <v>56</v>
      </c>
      <c r="E564" s="55" t="s">
        <v>510</v>
      </c>
      <c r="F564" s="55" t="s">
        <v>133</v>
      </c>
      <c r="G564" s="56">
        <f>G565</f>
        <v>392</v>
      </c>
      <c r="H564" s="56">
        <f t="shared" si="253"/>
        <v>-300</v>
      </c>
      <c r="I564" s="56">
        <f t="shared" si="253"/>
        <v>92</v>
      </c>
      <c r="J564" s="56">
        <f t="shared" si="253"/>
        <v>0</v>
      </c>
      <c r="K564" s="56">
        <f t="shared" si="253"/>
        <v>92</v>
      </c>
      <c r="L564" s="56">
        <f t="shared" si="253"/>
        <v>0</v>
      </c>
      <c r="M564" s="56">
        <f t="shared" si="253"/>
        <v>92</v>
      </c>
      <c r="N564" s="56">
        <f t="shared" si="253"/>
        <v>-62</v>
      </c>
      <c r="O564" s="56">
        <f t="shared" si="253"/>
        <v>30</v>
      </c>
      <c r="P564" s="56">
        <f t="shared" si="253"/>
        <v>30</v>
      </c>
      <c r="Q564" s="350">
        <f t="shared" si="241"/>
        <v>1</v>
      </c>
    </row>
    <row r="565" spans="1:17" s="153" customFormat="1" ht="22.5" customHeight="1">
      <c r="A565" s="128" t="s">
        <v>573</v>
      </c>
      <c r="B565" s="125" t="s">
        <v>25</v>
      </c>
      <c r="C565" s="59" t="s">
        <v>15</v>
      </c>
      <c r="D565" s="59" t="s">
        <v>56</v>
      </c>
      <c r="E565" s="55" t="s">
        <v>510</v>
      </c>
      <c r="F565" s="55" t="s">
        <v>135</v>
      </c>
      <c r="G565" s="56">
        <v>392</v>
      </c>
      <c r="H565" s="56">
        <v>-300</v>
      </c>
      <c r="I565" s="120">
        <f>G565+H565</f>
        <v>92</v>
      </c>
      <c r="J565" s="120">
        <v>0</v>
      </c>
      <c r="K565" s="56">
        <f>I565+J565</f>
        <v>92</v>
      </c>
      <c r="L565" s="120">
        <v>0</v>
      </c>
      <c r="M565" s="56">
        <f>K565+L565</f>
        <v>92</v>
      </c>
      <c r="N565" s="120">
        <v>-62</v>
      </c>
      <c r="O565" s="56">
        <f>M565+N565</f>
        <v>30</v>
      </c>
      <c r="P565" s="56">
        <v>30</v>
      </c>
      <c r="Q565" s="350">
        <f t="shared" si="241"/>
        <v>1</v>
      </c>
    </row>
    <row r="566" spans="1:17" s="153" customFormat="1" ht="12.75" customHeight="1">
      <c r="A566" s="43" t="s">
        <v>136</v>
      </c>
      <c r="B566" s="125" t="s">
        <v>25</v>
      </c>
      <c r="C566" s="59" t="s">
        <v>15</v>
      </c>
      <c r="D566" s="59" t="s">
        <v>56</v>
      </c>
      <c r="E566" s="55" t="s">
        <v>510</v>
      </c>
      <c r="F566" s="55">
        <v>800</v>
      </c>
      <c r="G566" s="141">
        <f aca="true" t="shared" si="255" ref="G566:P566">G567</f>
        <v>0</v>
      </c>
      <c r="H566" s="141">
        <f t="shared" si="255"/>
        <v>300</v>
      </c>
      <c r="I566" s="120">
        <f t="shared" si="255"/>
        <v>300</v>
      </c>
      <c r="J566" s="120">
        <f t="shared" si="255"/>
        <v>0</v>
      </c>
      <c r="K566" s="120">
        <f t="shared" si="255"/>
        <v>300</v>
      </c>
      <c r="L566" s="120">
        <f t="shared" si="255"/>
        <v>0</v>
      </c>
      <c r="M566" s="120">
        <f t="shared" si="255"/>
        <v>300</v>
      </c>
      <c r="N566" s="120">
        <f t="shared" si="255"/>
        <v>0</v>
      </c>
      <c r="O566" s="120">
        <f t="shared" si="255"/>
        <v>300</v>
      </c>
      <c r="P566" s="120">
        <f t="shared" si="255"/>
        <v>300</v>
      </c>
      <c r="Q566" s="350">
        <f t="shared" si="241"/>
        <v>1</v>
      </c>
    </row>
    <row r="567" spans="1:17" s="153" customFormat="1" ht="33.75" customHeight="1">
      <c r="A567" s="113" t="s">
        <v>591</v>
      </c>
      <c r="B567" s="125" t="s">
        <v>25</v>
      </c>
      <c r="C567" s="59" t="s">
        <v>15</v>
      </c>
      <c r="D567" s="59" t="s">
        <v>56</v>
      </c>
      <c r="E567" s="55" t="s">
        <v>510</v>
      </c>
      <c r="F567" s="55">
        <v>810</v>
      </c>
      <c r="G567" s="141">
        <v>0</v>
      </c>
      <c r="H567" s="141">
        <v>300</v>
      </c>
      <c r="I567" s="120">
        <f>G567+H567</f>
        <v>300</v>
      </c>
      <c r="J567" s="120">
        <v>0</v>
      </c>
      <c r="K567" s="56">
        <f>I567+J567</f>
        <v>300</v>
      </c>
      <c r="L567" s="120">
        <v>0</v>
      </c>
      <c r="M567" s="56">
        <f>K567+L567</f>
        <v>300</v>
      </c>
      <c r="N567" s="120">
        <v>0</v>
      </c>
      <c r="O567" s="56">
        <f>M567+N567</f>
        <v>300</v>
      </c>
      <c r="P567" s="56">
        <v>300</v>
      </c>
      <c r="Q567" s="350">
        <f t="shared" si="241"/>
        <v>1</v>
      </c>
    </row>
    <row r="568" spans="1:17" s="153" customFormat="1" ht="33.75" customHeight="1">
      <c r="A568" s="58" t="s">
        <v>488</v>
      </c>
      <c r="B568" s="125" t="s">
        <v>25</v>
      </c>
      <c r="C568" s="55" t="s">
        <v>15</v>
      </c>
      <c r="D568" s="59" t="s">
        <v>56</v>
      </c>
      <c r="E568" s="86" t="s">
        <v>487</v>
      </c>
      <c r="F568" s="86"/>
      <c r="G568" s="119">
        <f aca="true" t="shared" si="256" ref="G568:M568">G569+G574</f>
        <v>100</v>
      </c>
      <c r="H568" s="119">
        <f t="shared" si="256"/>
        <v>0</v>
      </c>
      <c r="I568" s="119">
        <f t="shared" si="256"/>
        <v>100</v>
      </c>
      <c r="J568" s="119">
        <f t="shared" si="256"/>
        <v>0</v>
      </c>
      <c r="K568" s="119">
        <f t="shared" si="256"/>
        <v>100</v>
      </c>
      <c r="L568" s="119">
        <f t="shared" si="256"/>
        <v>0</v>
      </c>
      <c r="M568" s="119">
        <f t="shared" si="256"/>
        <v>100</v>
      </c>
      <c r="N568" s="119">
        <f>N569+N574</f>
        <v>8.5</v>
      </c>
      <c r="O568" s="119">
        <f>O569+O574</f>
        <v>108.5</v>
      </c>
      <c r="P568" s="119">
        <f>P569+P574</f>
        <v>108.5</v>
      </c>
      <c r="Q568" s="350">
        <f t="shared" si="241"/>
        <v>1</v>
      </c>
    </row>
    <row r="569" spans="1:17" s="153" customFormat="1" ht="33.75" customHeight="1">
      <c r="A569" s="58" t="s">
        <v>488</v>
      </c>
      <c r="B569" s="123" t="s">
        <v>25</v>
      </c>
      <c r="C569" s="59" t="s">
        <v>15</v>
      </c>
      <c r="D569" s="59" t="s">
        <v>56</v>
      </c>
      <c r="E569" s="55" t="s">
        <v>489</v>
      </c>
      <c r="F569" s="55" t="s">
        <v>10</v>
      </c>
      <c r="G569" s="141">
        <f>G570</f>
        <v>35</v>
      </c>
      <c r="H569" s="141">
        <f aca="true" t="shared" si="257" ref="H569:P570">H570</f>
        <v>0</v>
      </c>
      <c r="I569" s="141">
        <f t="shared" si="257"/>
        <v>35</v>
      </c>
      <c r="J569" s="141">
        <f t="shared" si="257"/>
        <v>0</v>
      </c>
      <c r="K569" s="141">
        <f t="shared" si="257"/>
        <v>35</v>
      </c>
      <c r="L569" s="141">
        <f t="shared" si="257"/>
        <v>0</v>
      </c>
      <c r="M569" s="141">
        <f t="shared" si="257"/>
        <v>35</v>
      </c>
      <c r="N569" s="141">
        <f t="shared" si="257"/>
        <v>-2.2</v>
      </c>
      <c r="O569" s="141">
        <f t="shared" si="257"/>
        <v>32.800000000000004</v>
      </c>
      <c r="P569" s="141">
        <f t="shared" si="257"/>
        <v>32.800000000000004</v>
      </c>
      <c r="Q569" s="350">
        <f t="shared" si="241"/>
        <v>1</v>
      </c>
    </row>
    <row r="570" spans="1:17" s="153" customFormat="1" ht="22.5" customHeight="1">
      <c r="A570" s="58" t="s">
        <v>418</v>
      </c>
      <c r="B570" s="125" t="s">
        <v>25</v>
      </c>
      <c r="C570" s="59" t="s">
        <v>15</v>
      </c>
      <c r="D570" s="59" t="s">
        <v>56</v>
      </c>
      <c r="E570" s="55" t="s">
        <v>489</v>
      </c>
      <c r="F570" s="55" t="s">
        <v>131</v>
      </c>
      <c r="G570" s="141">
        <f>G571</f>
        <v>35</v>
      </c>
      <c r="H570" s="141">
        <f t="shared" si="257"/>
        <v>0</v>
      </c>
      <c r="I570" s="141">
        <f t="shared" si="257"/>
        <v>35</v>
      </c>
      <c r="J570" s="141">
        <f t="shared" si="257"/>
        <v>0</v>
      </c>
      <c r="K570" s="141">
        <f t="shared" si="257"/>
        <v>35</v>
      </c>
      <c r="L570" s="141">
        <f t="shared" si="257"/>
        <v>0</v>
      </c>
      <c r="M570" s="141">
        <f t="shared" si="257"/>
        <v>35</v>
      </c>
      <c r="N570" s="141">
        <f t="shared" si="257"/>
        <v>-2.2</v>
      </c>
      <c r="O570" s="141">
        <f t="shared" si="257"/>
        <v>32.800000000000004</v>
      </c>
      <c r="P570" s="141">
        <f t="shared" si="257"/>
        <v>32.800000000000004</v>
      </c>
      <c r="Q570" s="350">
        <f t="shared" si="241"/>
        <v>1</v>
      </c>
    </row>
    <row r="571" spans="1:17" s="153" customFormat="1" ht="22.5" customHeight="1">
      <c r="A571" s="128" t="s">
        <v>572</v>
      </c>
      <c r="B571" s="123" t="s">
        <v>25</v>
      </c>
      <c r="C571" s="59" t="s">
        <v>15</v>
      </c>
      <c r="D571" s="59" t="s">
        <v>56</v>
      </c>
      <c r="E571" s="55" t="s">
        <v>489</v>
      </c>
      <c r="F571" s="55" t="s">
        <v>133</v>
      </c>
      <c r="G571" s="141">
        <f aca="true" t="shared" si="258" ref="G571:L571">G573</f>
        <v>35</v>
      </c>
      <c r="H571" s="141">
        <f t="shared" si="258"/>
        <v>0</v>
      </c>
      <c r="I571" s="141">
        <f t="shared" si="258"/>
        <v>35</v>
      </c>
      <c r="J571" s="141">
        <f t="shared" si="258"/>
        <v>0</v>
      </c>
      <c r="K571" s="141">
        <f t="shared" si="258"/>
        <v>35</v>
      </c>
      <c r="L571" s="141">
        <f t="shared" si="258"/>
        <v>0</v>
      </c>
      <c r="M571" s="141">
        <f>M573+M572</f>
        <v>35</v>
      </c>
      <c r="N571" s="141">
        <f>N573+N572</f>
        <v>-2.2</v>
      </c>
      <c r="O571" s="141">
        <f>O573+O572</f>
        <v>32.800000000000004</v>
      </c>
      <c r="P571" s="141">
        <f>P573+P572</f>
        <v>32.800000000000004</v>
      </c>
      <c r="Q571" s="350">
        <f t="shared" si="241"/>
        <v>1</v>
      </c>
    </row>
    <row r="572" spans="1:17" s="153" customFormat="1" ht="12.75" customHeight="1">
      <c r="A572" s="128"/>
      <c r="B572" s="123" t="s">
        <v>25</v>
      </c>
      <c r="C572" s="59" t="s">
        <v>15</v>
      </c>
      <c r="D572" s="59" t="s">
        <v>56</v>
      </c>
      <c r="E572" s="55" t="s">
        <v>489</v>
      </c>
      <c r="F572" s="55">
        <v>242</v>
      </c>
      <c r="G572" s="141"/>
      <c r="H572" s="141"/>
      <c r="I572" s="141"/>
      <c r="J572" s="141"/>
      <c r="K572" s="141"/>
      <c r="L572" s="141"/>
      <c r="M572" s="56">
        <f>K572+L572</f>
        <v>0</v>
      </c>
      <c r="N572" s="56">
        <v>3.7</v>
      </c>
      <c r="O572" s="56">
        <f>M572+N572</f>
        <v>3.7</v>
      </c>
      <c r="P572" s="56">
        <v>3.7</v>
      </c>
      <c r="Q572" s="350">
        <f t="shared" si="241"/>
        <v>1</v>
      </c>
    </row>
    <row r="573" spans="1:17" s="153" customFormat="1" ht="22.5" customHeight="1">
      <c r="A573" s="128" t="s">
        <v>573</v>
      </c>
      <c r="B573" s="125" t="s">
        <v>25</v>
      </c>
      <c r="C573" s="59" t="s">
        <v>15</v>
      </c>
      <c r="D573" s="59" t="s">
        <v>56</v>
      </c>
      <c r="E573" s="55" t="s">
        <v>489</v>
      </c>
      <c r="F573" s="55" t="s">
        <v>135</v>
      </c>
      <c r="G573" s="141">
        <v>35</v>
      </c>
      <c r="H573" s="141">
        <v>0</v>
      </c>
      <c r="I573" s="120">
        <f>G573+H573</f>
        <v>35</v>
      </c>
      <c r="J573" s="120">
        <v>0</v>
      </c>
      <c r="K573" s="56">
        <f>I573+J573</f>
        <v>35</v>
      </c>
      <c r="L573" s="120">
        <v>0</v>
      </c>
      <c r="M573" s="56">
        <f>K573+L573</f>
        <v>35</v>
      </c>
      <c r="N573" s="120">
        <v>-5.9</v>
      </c>
      <c r="O573" s="56">
        <f>M573+N573</f>
        <v>29.1</v>
      </c>
      <c r="P573" s="56">
        <v>29.1</v>
      </c>
      <c r="Q573" s="350">
        <f t="shared" si="241"/>
        <v>1</v>
      </c>
    </row>
    <row r="574" spans="1:17" s="153" customFormat="1" ht="22.5" customHeight="1">
      <c r="A574" s="58" t="s">
        <v>491</v>
      </c>
      <c r="B574" s="123" t="s">
        <v>25</v>
      </c>
      <c r="C574" s="59" t="s">
        <v>15</v>
      </c>
      <c r="D574" s="59" t="s">
        <v>56</v>
      </c>
      <c r="E574" s="55" t="s">
        <v>490</v>
      </c>
      <c r="F574" s="55" t="s">
        <v>10</v>
      </c>
      <c r="G574" s="141">
        <f>G575</f>
        <v>65</v>
      </c>
      <c r="H574" s="141">
        <f aca="true" t="shared" si="259" ref="H574:P575">H575</f>
        <v>0</v>
      </c>
      <c r="I574" s="141">
        <f t="shared" si="259"/>
        <v>65</v>
      </c>
      <c r="J574" s="141">
        <f t="shared" si="259"/>
        <v>0</v>
      </c>
      <c r="K574" s="141">
        <f t="shared" si="259"/>
        <v>65</v>
      </c>
      <c r="L574" s="141">
        <f t="shared" si="259"/>
        <v>0</v>
      </c>
      <c r="M574" s="141">
        <f t="shared" si="259"/>
        <v>65</v>
      </c>
      <c r="N574" s="141">
        <f t="shared" si="259"/>
        <v>10.7</v>
      </c>
      <c r="O574" s="141">
        <f t="shared" si="259"/>
        <v>75.7</v>
      </c>
      <c r="P574" s="141">
        <f t="shared" si="259"/>
        <v>75.7</v>
      </c>
      <c r="Q574" s="350">
        <f t="shared" si="241"/>
        <v>1</v>
      </c>
    </row>
    <row r="575" spans="1:17" s="153" customFormat="1" ht="22.5" customHeight="1">
      <c r="A575" s="58" t="s">
        <v>418</v>
      </c>
      <c r="B575" s="125" t="s">
        <v>25</v>
      </c>
      <c r="C575" s="59" t="s">
        <v>15</v>
      </c>
      <c r="D575" s="59" t="s">
        <v>56</v>
      </c>
      <c r="E575" s="55" t="s">
        <v>490</v>
      </c>
      <c r="F575" s="55" t="s">
        <v>131</v>
      </c>
      <c r="G575" s="141">
        <f>G576</f>
        <v>65</v>
      </c>
      <c r="H575" s="141">
        <f t="shared" si="259"/>
        <v>0</v>
      </c>
      <c r="I575" s="141">
        <f t="shared" si="259"/>
        <v>65</v>
      </c>
      <c r="J575" s="141">
        <f t="shared" si="259"/>
        <v>0</v>
      </c>
      <c r="K575" s="141">
        <f t="shared" si="259"/>
        <v>65</v>
      </c>
      <c r="L575" s="141">
        <f t="shared" si="259"/>
        <v>0</v>
      </c>
      <c r="M575" s="141">
        <f t="shared" si="259"/>
        <v>65</v>
      </c>
      <c r="N575" s="141">
        <f t="shared" si="259"/>
        <v>10.7</v>
      </c>
      <c r="O575" s="141">
        <f t="shared" si="259"/>
        <v>75.7</v>
      </c>
      <c r="P575" s="141">
        <f t="shared" si="259"/>
        <v>75.7</v>
      </c>
      <c r="Q575" s="350">
        <f t="shared" si="241"/>
        <v>1</v>
      </c>
    </row>
    <row r="576" spans="1:17" s="153" customFormat="1" ht="22.5" customHeight="1">
      <c r="A576" s="128" t="s">
        <v>572</v>
      </c>
      <c r="B576" s="123" t="s">
        <v>25</v>
      </c>
      <c r="C576" s="59" t="s">
        <v>15</v>
      </c>
      <c r="D576" s="59" t="s">
        <v>56</v>
      </c>
      <c r="E576" s="55" t="s">
        <v>490</v>
      </c>
      <c r="F576" s="55" t="s">
        <v>133</v>
      </c>
      <c r="G576" s="141">
        <f aca="true" t="shared" si="260" ref="G576:L576">G578</f>
        <v>65</v>
      </c>
      <c r="H576" s="141">
        <f t="shared" si="260"/>
        <v>0</v>
      </c>
      <c r="I576" s="141">
        <f t="shared" si="260"/>
        <v>65</v>
      </c>
      <c r="J576" s="141">
        <f t="shared" si="260"/>
        <v>0</v>
      </c>
      <c r="K576" s="141">
        <f t="shared" si="260"/>
        <v>65</v>
      </c>
      <c r="L576" s="141">
        <f t="shared" si="260"/>
        <v>0</v>
      </c>
      <c r="M576" s="141">
        <f>M578+M577</f>
        <v>65</v>
      </c>
      <c r="N576" s="141">
        <f>N578+N577</f>
        <v>10.7</v>
      </c>
      <c r="O576" s="141">
        <f>O578+O577</f>
        <v>75.7</v>
      </c>
      <c r="P576" s="141">
        <f>P578+P577</f>
        <v>75.7</v>
      </c>
      <c r="Q576" s="350">
        <f t="shared" si="241"/>
        <v>1</v>
      </c>
    </row>
    <row r="577" spans="1:17" s="153" customFormat="1" ht="12.75" customHeight="1">
      <c r="A577" s="128"/>
      <c r="B577" s="123" t="s">
        <v>25</v>
      </c>
      <c r="C577" s="59" t="s">
        <v>15</v>
      </c>
      <c r="D577" s="59" t="s">
        <v>56</v>
      </c>
      <c r="E577" s="55" t="s">
        <v>490</v>
      </c>
      <c r="F577" s="55">
        <v>242</v>
      </c>
      <c r="G577" s="141"/>
      <c r="H577" s="141"/>
      <c r="I577" s="141"/>
      <c r="J577" s="141"/>
      <c r="K577" s="141"/>
      <c r="L577" s="141"/>
      <c r="M577" s="56">
        <f>K577+L577</f>
        <v>0</v>
      </c>
      <c r="N577" s="56">
        <v>23</v>
      </c>
      <c r="O577" s="56">
        <f>M577+N577</f>
        <v>23</v>
      </c>
      <c r="P577" s="56">
        <v>23</v>
      </c>
      <c r="Q577" s="350">
        <f t="shared" si="241"/>
        <v>1</v>
      </c>
    </row>
    <row r="578" spans="1:17" s="153" customFormat="1" ht="22.5" customHeight="1">
      <c r="A578" s="128" t="s">
        <v>573</v>
      </c>
      <c r="B578" s="125" t="s">
        <v>25</v>
      </c>
      <c r="C578" s="59" t="s">
        <v>15</v>
      </c>
      <c r="D578" s="59" t="s">
        <v>56</v>
      </c>
      <c r="E578" s="55" t="s">
        <v>490</v>
      </c>
      <c r="F578" s="55" t="s">
        <v>135</v>
      </c>
      <c r="G578" s="141">
        <v>65</v>
      </c>
      <c r="H578" s="141">
        <v>0</v>
      </c>
      <c r="I578" s="120">
        <f>G578+H578</f>
        <v>65</v>
      </c>
      <c r="J578" s="120">
        <v>0</v>
      </c>
      <c r="K578" s="56">
        <f>I578+J578</f>
        <v>65</v>
      </c>
      <c r="L578" s="120">
        <v>0</v>
      </c>
      <c r="M578" s="56">
        <f>K578+L578</f>
        <v>65</v>
      </c>
      <c r="N578" s="120">
        <v>-12.3</v>
      </c>
      <c r="O578" s="56">
        <f>M578+N578</f>
        <v>52.7</v>
      </c>
      <c r="P578" s="56">
        <v>52.7</v>
      </c>
      <c r="Q578" s="350">
        <f t="shared" si="241"/>
        <v>1</v>
      </c>
    </row>
    <row r="579" spans="1:17" s="153" customFormat="1" ht="22.5" customHeight="1">
      <c r="A579" s="58" t="s">
        <v>543</v>
      </c>
      <c r="B579" s="125" t="s">
        <v>25</v>
      </c>
      <c r="C579" s="55" t="s">
        <v>15</v>
      </c>
      <c r="D579" s="59" t="s">
        <v>56</v>
      </c>
      <c r="E579" s="55" t="s">
        <v>544</v>
      </c>
      <c r="F579" s="55"/>
      <c r="G579" s="141">
        <f aca="true" t="shared" si="261" ref="G579:O579">G580+G588</f>
        <v>795.8000000000001</v>
      </c>
      <c r="H579" s="141">
        <f t="shared" si="261"/>
        <v>0</v>
      </c>
      <c r="I579" s="141">
        <f t="shared" si="261"/>
        <v>795.8000000000001</v>
      </c>
      <c r="J579" s="141">
        <f t="shared" si="261"/>
        <v>0</v>
      </c>
      <c r="K579" s="141">
        <f t="shared" si="261"/>
        <v>795.8000000000001</v>
      </c>
      <c r="L579" s="141">
        <f t="shared" si="261"/>
        <v>0</v>
      </c>
      <c r="M579" s="141">
        <f>M580+M588</f>
        <v>795.8000000000001</v>
      </c>
      <c r="N579" s="141">
        <f t="shared" si="261"/>
        <v>-14.499999999999993</v>
      </c>
      <c r="O579" s="141">
        <f t="shared" si="261"/>
        <v>781.3000000000001</v>
      </c>
      <c r="P579" s="141">
        <f>P580+P588</f>
        <v>769.2</v>
      </c>
      <c r="Q579" s="350">
        <f t="shared" si="241"/>
        <v>0.9845129911685652</v>
      </c>
    </row>
    <row r="580" spans="1:17" s="165" customFormat="1" ht="22.5" customHeight="1">
      <c r="A580" s="117" t="s">
        <v>190</v>
      </c>
      <c r="B580" s="125" t="s">
        <v>25</v>
      </c>
      <c r="C580" s="55" t="s">
        <v>15</v>
      </c>
      <c r="D580" s="59" t="s">
        <v>56</v>
      </c>
      <c r="E580" s="55" t="s">
        <v>540</v>
      </c>
      <c r="F580" s="314"/>
      <c r="G580" s="137">
        <f>G581</f>
        <v>645.8000000000001</v>
      </c>
      <c r="H580" s="137">
        <f aca="true" t="shared" si="262" ref="H580:P581">H581</f>
        <v>0</v>
      </c>
      <c r="I580" s="137">
        <f t="shared" si="262"/>
        <v>645.8000000000001</v>
      </c>
      <c r="J580" s="137">
        <f t="shared" si="262"/>
        <v>0</v>
      </c>
      <c r="K580" s="137">
        <f t="shared" si="262"/>
        <v>645.8000000000001</v>
      </c>
      <c r="L580" s="137">
        <f t="shared" si="262"/>
        <v>0</v>
      </c>
      <c r="M580" s="137">
        <f>M581+M584</f>
        <v>645.8000000000001</v>
      </c>
      <c r="N580" s="137">
        <f>N581+N584</f>
        <v>-14.499999999999993</v>
      </c>
      <c r="O580" s="137">
        <f>O581+O584</f>
        <v>631.3000000000001</v>
      </c>
      <c r="P580" s="137">
        <f>P581+P584</f>
        <v>619.2</v>
      </c>
      <c r="Q580" s="350">
        <f t="shared" si="241"/>
        <v>0.9808332013305876</v>
      </c>
    </row>
    <row r="581" spans="1:17" s="165" customFormat="1" ht="22.5" customHeight="1">
      <c r="A581" s="58" t="s">
        <v>418</v>
      </c>
      <c r="B581" s="125" t="s">
        <v>25</v>
      </c>
      <c r="C581" s="55" t="s">
        <v>15</v>
      </c>
      <c r="D581" s="59" t="s">
        <v>56</v>
      </c>
      <c r="E581" s="55" t="s">
        <v>540</v>
      </c>
      <c r="F581" s="316" t="s">
        <v>131</v>
      </c>
      <c r="G581" s="137">
        <f>G582</f>
        <v>645.8000000000001</v>
      </c>
      <c r="H581" s="137">
        <f t="shared" si="262"/>
        <v>0</v>
      </c>
      <c r="I581" s="137">
        <f t="shared" si="262"/>
        <v>645.8000000000001</v>
      </c>
      <c r="J581" s="137">
        <f t="shared" si="262"/>
        <v>0</v>
      </c>
      <c r="K581" s="137">
        <f t="shared" si="262"/>
        <v>645.8000000000001</v>
      </c>
      <c r="L581" s="137">
        <f t="shared" si="262"/>
        <v>0</v>
      </c>
      <c r="M581" s="137">
        <f t="shared" si="262"/>
        <v>645.8000000000001</v>
      </c>
      <c r="N581" s="137">
        <f t="shared" si="262"/>
        <v>-70.6</v>
      </c>
      <c r="O581" s="137">
        <f t="shared" si="262"/>
        <v>575.2</v>
      </c>
      <c r="P581" s="137">
        <f t="shared" si="262"/>
        <v>563.1</v>
      </c>
      <c r="Q581" s="350">
        <f t="shared" si="241"/>
        <v>0.9789638386648122</v>
      </c>
    </row>
    <row r="582" spans="1:17" s="165" customFormat="1" ht="22.5" customHeight="1">
      <c r="A582" s="128" t="s">
        <v>572</v>
      </c>
      <c r="B582" s="125" t="s">
        <v>25</v>
      </c>
      <c r="C582" s="55" t="s">
        <v>15</v>
      </c>
      <c r="D582" s="59" t="s">
        <v>56</v>
      </c>
      <c r="E582" s="55" t="s">
        <v>540</v>
      </c>
      <c r="F582" s="316" t="s">
        <v>133</v>
      </c>
      <c r="G582" s="137">
        <f>G583</f>
        <v>645.8000000000001</v>
      </c>
      <c r="H582" s="137">
        <f aca="true" t="shared" si="263" ref="H582:P582">H583</f>
        <v>0</v>
      </c>
      <c r="I582" s="137">
        <f t="shared" si="263"/>
        <v>645.8000000000001</v>
      </c>
      <c r="J582" s="137">
        <f t="shared" si="263"/>
        <v>0</v>
      </c>
      <c r="K582" s="137">
        <f t="shared" si="263"/>
        <v>645.8000000000001</v>
      </c>
      <c r="L582" s="137">
        <f t="shared" si="263"/>
        <v>0</v>
      </c>
      <c r="M582" s="137">
        <f t="shared" si="263"/>
        <v>645.8000000000001</v>
      </c>
      <c r="N582" s="137">
        <f t="shared" si="263"/>
        <v>-70.6</v>
      </c>
      <c r="O582" s="137">
        <f t="shared" si="263"/>
        <v>575.2</v>
      </c>
      <c r="P582" s="137">
        <f t="shared" si="263"/>
        <v>563.1</v>
      </c>
      <c r="Q582" s="350">
        <f t="shared" si="241"/>
        <v>0.9789638386648122</v>
      </c>
    </row>
    <row r="583" spans="1:17" s="165" customFormat="1" ht="22.5" customHeight="1">
      <c r="A583" s="128" t="s">
        <v>573</v>
      </c>
      <c r="B583" s="125" t="s">
        <v>25</v>
      </c>
      <c r="C583" s="55" t="s">
        <v>15</v>
      </c>
      <c r="D583" s="59" t="s">
        <v>56</v>
      </c>
      <c r="E583" s="55" t="s">
        <v>540</v>
      </c>
      <c r="F583" s="316" t="s">
        <v>135</v>
      </c>
      <c r="G583" s="137">
        <f>575.2+70.6</f>
        <v>645.8000000000001</v>
      </c>
      <c r="H583" s="141">
        <v>0</v>
      </c>
      <c r="I583" s="120">
        <f>G583+H583</f>
        <v>645.8000000000001</v>
      </c>
      <c r="J583" s="120">
        <v>0</v>
      </c>
      <c r="K583" s="56">
        <f>I583+J583</f>
        <v>645.8000000000001</v>
      </c>
      <c r="L583" s="120">
        <v>0</v>
      </c>
      <c r="M583" s="56">
        <f>K583+L583</f>
        <v>645.8000000000001</v>
      </c>
      <c r="N583" s="120">
        <v>-70.6</v>
      </c>
      <c r="O583" s="56">
        <f>M583+N583</f>
        <v>575.2</v>
      </c>
      <c r="P583" s="56">
        <v>563.1</v>
      </c>
      <c r="Q583" s="350">
        <f t="shared" si="241"/>
        <v>0.9789638386648122</v>
      </c>
    </row>
    <row r="584" spans="1:17" s="165" customFormat="1" ht="22.5" customHeight="1">
      <c r="A584" s="117" t="s">
        <v>190</v>
      </c>
      <c r="B584" s="125" t="s">
        <v>25</v>
      </c>
      <c r="C584" s="55" t="s">
        <v>15</v>
      </c>
      <c r="D584" s="59" t="s">
        <v>56</v>
      </c>
      <c r="E584" s="55" t="s">
        <v>540</v>
      </c>
      <c r="F584" s="316"/>
      <c r="G584" s="137"/>
      <c r="H584" s="141"/>
      <c r="I584" s="120"/>
      <c r="J584" s="120"/>
      <c r="K584" s="56"/>
      <c r="L584" s="120"/>
      <c r="M584" s="56">
        <f>M585</f>
        <v>0</v>
      </c>
      <c r="N584" s="56">
        <f aca="true" t="shared" si="264" ref="N584:P586">N585</f>
        <v>56.1</v>
      </c>
      <c r="O584" s="56">
        <f t="shared" si="264"/>
        <v>56.1</v>
      </c>
      <c r="P584" s="56">
        <f t="shared" si="264"/>
        <v>56.1</v>
      </c>
      <c r="Q584" s="350">
        <f t="shared" si="241"/>
        <v>1</v>
      </c>
    </row>
    <row r="585" spans="1:17" s="165" customFormat="1" ht="12.75" customHeight="1">
      <c r="A585" s="128"/>
      <c r="B585" s="125" t="s">
        <v>25</v>
      </c>
      <c r="C585" s="55" t="s">
        <v>15</v>
      </c>
      <c r="D585" s="59" t="s">
        <v>56</v>
      </c>
      <c r="E585" s="55" t="s">
        <v>540</v>
      </c>
      <c r="F585" s="316">
        <v>800</v>
      </c>
      <c r="G585" s="137"/>
      <c r="H585" s="141"/>
      <c r="I585" s="120"/>
      <c r="J585" s="120"/>
      <c r="K585" s="56"/>
      <c r="L585" s="120"/>
      <c r="M585" s="56">
        <f>M586</f>
        <v>0</v>
      </c>
      <c r="N585" s="56">
        <f t="shared" si="264"/>
        <v>56.1</v>
      </c>
      <c r="O585" s="56">
        <f t="shared" si="264"/>
        <v>56.1</v>
      </c>
      <c r="P585" s="56">
        <f t="shared" si="264"/>
        <v>56.1</v>
      </c>
      <c r="Q585" s="350">
        <f t="shared" si="241"/>
        <v>1</v>
      </c>
    </row>
    <row r="586" spans="1:17" s="165" customFormat="1" ht="12.75" customHeight="1">
      <c r="A586" s="128"/>
      <c r="B586" s="125" t="s">
        <v>25</v>
      </c>
      <c r="C586" s="55" t="s">
        <v>15</v>
      </c>
      <c r="D586" s="59" t="s">
        <v>56</v>
      </c>
      <c r="E586" s="55" t="s">
        <v>540</v>
      </c>
      <c r="F586" s="316">
        <v>830</v>
      </c>
      <c r="G586" s="137"/>
      <c r="H586" s="141"/>
      <c r="I586" s="120"/>
      <c r="J586" s="120"/>
      <c r="K586" s="56"/>
      <c r="L586" s="120"/>
      <c r="M586" s="56">
        <f>M587</f>
        <v>0</v>
      </c>
      <c r="N586" s="56">
        <f t="shared" si="264"/>
        <v>56.1</v>
      </c>
      <c r="O586" s="56">
        <f t="shared" si="264"/>
        <v>56.1</v>
      </c>
      <c r="P586" s="56">
        <f t="shared" si="264"/>
        <v>56.1</v>
      </c>
      <c r="Q586" s="350">
        <f t="shared" si="241"/>
        <v>1</v>
      </c>
    </row>
    <row r="587" spans="1:17" s="165" customFormat="1" ht="12.75" customHeight="1">
      <c r="A587" s="128"/>
      <c r="B587" s="125" t="s">
        <v>25</v>
      </c>
      <c r="C587" s="55" t="s">
        <v>15</v>
      </c>
      <c r="D587" s="59" t="s">
        <v>56</v>
      </c>
      <c r="E587" s="55" t="s">
        <v>540</v>
      </c>
      <c r="F587" s="316">
        <v>831</v>
      </c>
      <c r="G587" s="137"/>
      <c r="H587" s="141"/>
      <c r="I587" s="120"/>
      <c r="J587" s="120"/>
      <c r="K587" s="56"/>
      <c r="L587" s="120"/>
      <c r="M587" s="56">
        <f>K587+L587</f>
        <v>0</v>
      </c>
      <c r="N587" s="56">
        <v>56.1</v>
      </c>
      <c r="O587" s="56">
        <f>M587+N587</f>
        <v>56.1</v>
      </c>
      <c r="P587" s="56">
        <v>56.1</v>
      </c>
      <c r="Q587" s="350">
        <f t="shared" si="241"/>
        <v>1</v>
      </c>
    </row>
    <row r="588" spans="1:17" s="153" customFormat="1" ht="12.75" customHeight="1">
      <c r="A588" s="174" t="s">
        <v>541</v>
      </c>
      <c r="B588" s="123" t="s">
        <v>25</v>
      </c>
      <c r="C588" s="59" t="s">
        <v>15</v>
      </c>
      <c r="D588" s="59" t="s">
        <v>56</v>
      </c>
      <c r="E588" s="55" t="s">
        <v>542</v>
      </c>
      <c r="F588" s="55" t="s">
        <v>10</v>
      </c>
      <c r="G588" s="141">
        <f>G589</f>
        <v>150</v>
      </c>
      <c r="H588" s="141">
        <f aca="true" t="shared" si="265" ref="H588:P590">H589</f>
        <v>0</v>
      </c>
      <c r="I588" s="141">
        <f t="shared" si="265"/>
        <v>150</v>
      </c>
      <c r="J588" s="141">
        <f t="shared" si="265"/>
        <v>0</v>
      </c>
      <c r="K588" s="141">
        <f t="shared" si="265"/>
        <v>150</v>
      </c>
      <c r="L588" s="141">
        <f t="shared" si="265"/>
        <v>0</v>
      </c>
      <c r="M588" s="141">
        <f t="shared" si="265"/>
        <v>150</v>
      </c>
      <c r="N588" s="141">
        <f t="shared" si="265"/>
        <v>0</v>
      </c>
      <c r="O588" s="141">
        <f t="shared" si="265"/>
        <v>150</v>
      </c>
      <c r="P588" s="141">
        <f t="shared" si="265"/>
        <v>150</v>
      </c>
      <c r="Q588" s="350">
        <f t="shared" si="241"/>
        <v>1</v>
      </c>
    </row>
    <row r="589" spans="1:17" s="153" customFormat="1" ht="22.5" customHeight="1">
      <c r="A589" s="43" t="s">
        <v>418</v>
      </c>
      <c r="B589" s="125" t="s">
        <v>25</v>
      </c>
      <c r="C589" s="59" t="s">
        <v>15</v>
      </c>
      <c r="D589" s="59" t="s">
        <v>56</v>
      </c>
      <c r="E589" s="55" t="s">
        <v>542</v>
      </c>
      <c r="F589" s="55" t="s">
        <v>131</v>
      </c>
      <c r="G589" s="141">
        <f>G590</f>
        <v>150</v>
      </c>
      <c r="H589" s="141">
        <f t="shared" si="265"/>
        <v>0</v>
      </c>
      <c r="I589" s="141">
        <f t="shared" si="265"/>
        <v>150</v>
      </c>
      <c r="J589" s="141">
        <f t="shared" si="265"/>
        <v>0</v>
      </c>
      <c r="K589" s="141">
        <f t="shared" si="265"/>
        <v>150</v>
      </c>
      <c r="L589" s="141">
        <f t="shared" si="265"/>
        <v>0</v>
      </c>
      <c r="M589" s="141">
        <f t="shared" si="265"/>
        <v>150</v>
      </c>
      <c r="N589" s="141">
        <f t="shared" si="265"/>
        <v>0</v>
      </c>
      <c r="O589" s="141">
        <f t="shared" si="265"/>
        <v>150</v>
      </c>
      <c r="P589" s="141">
        <f t="shared" si="265"/>
        <v>150</v>
      </c>
      <c r="Q589" s="350">
        <f t="shared" si="241"/>
        <v>1</v>
      </c>
    </row>
    <row r="590" spans="1:17" s="153" customFormat="1" ht="23.25" customHeight="1">
      <c r="A590" s="113" t="s">
        <v>572</v>
      </c>
      <c r="B590" s="123" t="s">
        <v>25</v>
      </c>
      <c r="C590" s="59" t="s">
        <v>15</v>
      </c>
      <c r="D590" s="59" t="s">
        <v>56</v>
      </c>
      <c r="E590" s="55" t="s">
        <v>542</v>
      </c>
      <c r="F590" s="55" t="s">
        <v>133</v>
      </c>
      <c r="G590" s="141">
        <f>G591</f>
        <v>150</v>
      </c>
      <c r="H590" s="141">
        <f t="shared" si="265"/>
        <v>0</v>
      </c>
      <c r="I590" s="141">
        <f t="shared" si="265"/>
        <v>150</v>
      </c>
      <c r="J590" s="141">
        <f t="shared" si="265"/>
        <v>0</v>
      </c>
      <c r="K590" s="141">
        <f t="shared" si="265"/>
        <v>150</v>
      </c>
      <c r="L590" s="141">
        <f t="shared" si="265"/>
        <v>0</v>
      </c>
      <c r="M590" s="141">
        <f t="shared" si="265"/>
        <v>150</v>
      </c>
      <c r="N590" s="141">
        <f t="shared" si="265"/>
        <v>0</v>
      </c>
      <c r="O590" s="141">
        <f t="shared" si="265"/>
        <v>150</v>
      </c>
      <c r="P590" s="141">
        <f t="shared" si="265"/>
        <v>150</v>
      </c>
      <c r="Q590" s="350">
        <f t="shared" si="241"/>
        <v>1</v>
      </c>
    </row>
    <row r="591" spans="1:17" s="153" customFormat="1" ht="22.5" customHeight="1">
      <c r="A591" s="128" t="s">
        <v>573</v>
      </c>
      <c r="B591" s="125" t="s">
        <v>25</v>
      </c>
      <c r="C591" s="59" t="s">
        <v>15</v>
      </c>
      <c r="D591" s="59" t="s">
        <v>56</v>
      </c>
      <c r="E591" s="55" t="s">
        <v>542</v>
      </c>
      <c r="F591" s="55" t="s">
        <v>135</v>
      </c>
      <c r="G591" s="141">
        <v>150</v>
      </c>
      <c r="H591" s="56">
        <v>0</v>
      </c>
      <c r="I591" s="120">
        <f>G591+H591</f>
        <v>150</v>
      </c>
      <c r="J591" s="120">
        <v>0</v>
      </c>
      <c r="K591" s="56">
        <f>I591+J591</f>
        <v>150</v>
      </c>
      <c r="L591" s="120">
        <v>0</v>
      </c>
      <c r="M591" s="56">
        <f>K591+L591</f>
        <v>150</v>
      </c>
      <c r="N591" s="120">
        <v>0</v>
      </c>
      <c r="O591" s="56">
        <f>M591+N591</f>
        <v>150</v>
      </c>
      <c r="P591" s="56">
        <v>150</v>
      </c>
      <c r="Q591" s="350">
        <f aca="true" t="shared" si="266" ref="Q591:Q654">P591/O591*100%</f>
        <v>1</v>
      </c>
    </row>
    <row r="592" spans="1:17" s="153" customFormat="1" ht="33.75" customHeight="1">
      <c r="A592" s="58" t="s">
        <v>553</v>
      </c>
      <c r="B592" s="327" t="s">
        <v>25</v>
      </c>
      <c r="C592" s="319" t="s">
        <v>15</v>
      </c>
      <c r="D592" s="319" t="s">
        <v>56</v>
      </c>
      <c r="E592" s="171" t="s">
        <v>511</v>
      </c>
      <c r="F592" s="171" t="s">
        <v>10</v>
      </c>
      <c r="G592" s="56">
        <f>G593</f>
        <v>200</v>
      </c>
      <c r="H592" s="56">
        <f aca="true" t="shared" si="267" ref="H592:P595">H593</f>
        <v>0</v>
      </c>
      <c r="I592" s="56">
        <f t="shared" si="267"/>
        <v>200</v>
      </c>
      <c r="J592" s="56">
        <f t="shared" si="267"/>
        <v>0</v>
      </c>
      <c r="K592" s="56">
        <f t="shared" si="267"/>
        <v>200</v>
      </c>
      <c r="L592" s="56">
        <f t="shared" si="267"/>
        <v>0</v>
      </c>
      <c r="M592" s="170">
        <f t="shared" si="267"/>
        <v>200</v>
      </c>
      <c r="N592" s="170">
        <f t="shared" si="267"/>
        <v>-2</v>
      </c>
      <c r="O592" s="170">
        <f t="shared" si="267"/>
        <v>198</v>
      </c>
      <c r="P592" s="170">
        <f t="shared" si="267"/>
        <v>198</v>
      </c>
      <c r="Q592" s="350">
        <f t="shared" si="266"/>
        <v>1</v>
      </c>
    </row>
    <row r="593" spans="1:17" s="153" customFormat="1" ht="22.5" customHeight="1">
      <c r="A593" s="58" t="s">
        <v>550</v>
      </c>
      <c r="B593" s="352" t="s">
        <v>25</v>
      </c>
      <c r="C593" s="319" t="s">
        <v>15</v>
      </c>
      <c r="D593" s="319" t="s">
        <v>56</v>
      </c>
      <c r="E593" s="171" t="s">
        <v>549</v>
      </c>
      <c r="F593" s="171"/>
      <c r="G593" s="56">
        <f>G594</f>
        <v>200</v>
      </c>
      <c r="H593" s="56">
        <f t="shared" si="267"/>
        <v>0</v>
      </c>
      <c r="I593" s="56">
        <f t="shared" si="267"/>
        <v>200</v>
      </c>
      <c r="J593" s="56">
        <f t="shared" si="267"/>
        <v>0</v>
      </c>
      <c r="K593" s="56">
        <f t="shared" si="267"/>
        <v>200</v>
      </c>
      <c r="L593" s="56">
        <f t="shared" si="267"/>
        <v>0</v>
      </c>
      <c r="M593" s="170">
        <f t="shared" si="267"/>
        <v>200</v>
      </c>
      <c r="N593" s="170">
        <f t="shared" si="267"/>
        <v>-2</v>
      </c>
      <c r="O593" s="170">
        <f t="shared" si="267"/>
        <v>198</v>
      </c>
      <c r="P593" s="170">
        <f t="shared" si="267"/>
        <v>198</v>
      </c>
      <c r="Q593" s="350">
        <f t="shared" si="266"/>
        <v>1</v>
      </c>
    </row>
    <row r="594" spans="1:17" s="153" customFormat="1" ht="22.5" customHeight="1">
      <c r="A594" s="58" t="s">
        <v>418</v>
      </c>
      <c r="B594" s="352" t="s">
        <v>25</v>
      </c>
      <c r="C594" s="319" t="s">
        <v>15</v>
      </c>
      <c r="D594" s="319" t="s">
        <v>56</v>
      </c>
      <c r="E594" s="171" t="s">
        <v>549</v>
      </c>
      <c r="F594" s="171" t="s">
        <v>131</v>
      </c>
      <c r="G594" s="56">
        <f>G595</f>
        <v>200</v>
      </c>
      <c r="H594" s="56">
        <f t="shared" si="267"/>
        <v>0</v>
      </c>
      <c r="I594" s="56">
        <f t="shared" si="267"/>
        <v>200</v>
      </c>
      <c r="J594" s="56">
        <f t="shared" si="267"/>
        <v>0</v>
      </c>
      <c r="K594" s="56">
        <f t="shared" si="267"/>
        <v>200</v>
      </c>
      <c r="L594" s="56">
        <f t="shared" si="267"/>
        <v>0</v>
      </c>
      <c r="M594" s="170">
        <f t="shared" si="267"/>
        <v>200</v>
      </c>
      <c r="N594" s="170">
        <f t="shared" si="267"/>
        <v>-2</v>
      </c>
      <c r="O594" s="170">
        <f t="shared" si="267"/>
        <v>198</v>
      </c>
      <c r="P594" s="170">
        <f t="shared" si="267"/>
        <v>198</v>
      </c>
      <c r="Q594" s="350">
        <f t="shared" si="266"/>
        <v>1</v>
      </c>
    </row>
    <row r="595" spans="1:17" s="153" customFormat="1" ht="22.5" customHeight="1">
      <c r="A595" s="172" t="s">
        <v>572</v>
      </c>
      <c r="B595" s="327" t="s">
        <v>25</v>
      </c>
      <c r="C595" s="319" t="s">
        <v>15</v>
      </c>
      <c r="D595" s="319" t="s">
        <v>56</v>
      </c>
      <c r="E595" s="171" t="s">
        <v>549</v>
      </c>
      <c r="F595" s="171" t="s">
        <v>133</v>
      </c>
      <c r="G595" s="56">
        <f>G596</f>
        <v>200</v>
      </c>
      <c r="H595" s="56">
        <f t="shared" si="267"/>
        <v>0</v>
      </c>
      <c r="I595" s="56">
        <f t="shared" si="267"/>
        <v>200</v>
      </c>
      <c r="J595" s="56">
        <f t="shared" si="267"/>
        <v>0</v>
      </c>
      <c r="K595" s="56">
        <f t="shared" si="267"/>
        <v>200</v>
      </c>
      <c r="L595" s="56">
        <f t="shared" si="267"/>
        <v>0</v>
      </c>
      <c r="M595" s="170">
        <f t="shared" si="267"/>
        <v>200</v>
      </c>
      <c r="N595" s="170">
        <f t="shared" si="267"/>
        <v>-2</v>
      </c>
      <c r="O595" s="170">
        <f t="shared" si="267"/>
        <v>198</v>
      </c>
      <c r="P595" s="170">
        <f t="shared" si="267"/>
        <v>198</v>
      </c>
      <c r="Q595" s="350">
        <f t="shared" si="266"/>
        <v>1</v>
      </c>
    </row>
    <row r="596" spans="1:17" s="153" customFormat="1" ht="22.5" customHeight="1">
      <c r="A596" s="172" t="s">
        <v>573</v>
      </c>
      <c r="B596" s="352" t="s">
        <v>25</v>
      </c>
      <c r="C596" s="319" t="s">
        <v>15</v>
      </c>
      <c r="D596" s="319" t="s">
        <v>56</v>
      </c>
      <c r="E596" s="171" t="s">
        <v>549</v>
      </c>
      <c r="F596" s="171" t="s">
        <v>135</v>
      </c>
      <c r="G596" s="56">
        <v>200</v>
      </c>
      <c r="H596" s="119">
        <v>0</v>
      </c>
      <c r="I596" s="120">
        <f>G596+H596</f>
        <v>200</v>
      </c>
      <c r="J596" s="120">
        <v>0</v>
      </c>
      <c r="K596" s="56">
        <f>I596+J596</f>
        <v>200</v>
      </c>
      <c r="L596" s="120">
        <v>0</v>
      </c>
      <c r="M596" s="170">
        <f>K596+L596</f>
        <v>200</v>
      </c>
      <c r="N596" s="176">
        <v>-2</v>
      </c>
      <c r="O596" s="170">
        <f>M596+N596</f>
        <v>198</v>
      </c>
      <c r="P596" s="170">
        <v>198</v>
      </c>
      <c r="Q596" s="350">
        <f t="shared" si="266"/>
        <v>1</v>
      </c>
    </row>
    <row r="597" spans="1:19" s="164" customFormat="1" ht="12.75" customHeight="1">
      <c r="A597" s="132" t="s">
        <v>202</v>
      </c>
      <c r="B597" s="365" t="s">
        <v>25</v>
      </c>
      <c r="C597" s="87" t="s">
        <v>86</v>
      </c>
      <c r="D597" s="87"/>
      <c r="E597" s="86"/>
      <c r="F597" s="86"/>
      <c r="G597" s="119">
        <f aca="true" t="shared" si="268" ref="G597:P598">G598</f>
        <v>600</v>
      </c>
      <c r="H597" s="119">
        <f t="shared" si="268"/>
        <v>0</v>
      </c>
      <c r="I597" s="119">
        <f t="shared" si="268"/>
        <v>600</v>
      </c>
      <c r="J597" s="119">
        <f t="shared" si="268"/>
        <v>0</v>
      </c>
      <c r="K597" s="119">
        <f t="shared" si="268"/>
        <v>600</v>
      </c>
      <c r="L597" s="119">
        <f t="shared" si="268"/>
        <v>0</v>
      </c>
      <c r="M597" s="119">
        <f t="shared" si="268"/>
        <v>600</v>
      </c>
      <c r="N597" s="119">
        <f t="shared" si="268"/>
        <v>-252</v>
      </c>
      <c r="O597" s="119">
        <f t="shared" si="268"/>
        <v>348</v>
      </c>
      <c r="P597" s="119">
        <f t="shared" si="268"/>
        <v>348</v>
      </c>
      <c r="Q597" s="350">
        <f t="shared" si="266"/>
        <v>1</v>
      </c>
      <c r="S597" s="166"/>
    </row>
    <row r="598" spans="1:17" s="164" customFormat="1" ht="12.75" customHeight="1">
      <c r="A598" s="132" t="s">
        <v>203</v>
      </c>
      <c r="B598" s="365" t="s">
        <v>25</v>
      </c>
      <c r="C598" s="87" t="s">
        <v>86</v>
      </c>
      <c r="D598" s="87" t="s">
        <v>14</v>
      </c>
      <c r="E598" s="86"/>
      <c r="F598" s="86"/>
      <c r="G598" s="119">
        <f t="shared" si="268"/>
        <v>600</v>
      </c>
      <c r="H598" s="119">
        <f t="shared" si="268"/>
        <v>0</v>
      </c>
      <c r="I598" s="119">
        <f t="shared" si="268"/>
        <v>600</v>
      </c>
      <c r="J598" s="119">
        <f t="shared" si="268"/>
        <v>0</v>
      </c>
      <c r="K598" s="119">
        <f t="shared" si="268"/>
        <v>600</v>
      </c>
      <c r="L598" s="119">
        <f t="shared" si="268"/>
        <v>0</v>
      </c>
      <c r="M598" s="119">
        <f t="shared" si="268"/>
        <v>600</v>
      </c>
      <c r="N598" s="119">
        <f t="shared" si="268"/>
        <v>-252</v>
      </c>
      <c r="O598" s="119">
        <f t="shared" si="268"/>
        <v>348</v>
      </c>
      <c r="P598" s="119">
        <f t="shared" si="268"/>
        <v>348</v>
      </c>
      <c r="Q598" s="350">
        <f t="shared" si="266"/>
        <v>1</v>
      </c>
    </row>
    <row r="599" spans="1:17" s="164" customFormat="1" ht="32.25" customHeight="1">
      <c r="A599" s="133" t="s">
        <v>546</v>
      </c>
      <c r="B599" s="365" t="s">
        <v>25</v>
      </c>
      <c r="C599" s="87" t="s">
        <v>86</v>
      </c>
      <c r="D599" s="87" t="s">
        <v>14</v>
      </c>
      <c r="E599" s="86" t="s">
        <v>560</v>
      </c>
      <c r="F599" s="86"/>
      <c r="G599" s="119">
        <f aca="true" t="shared" si="269" ref="G599:M599">G600+G604+G608+G612</f>
        <v>600</v>
      </c>
      <c r="H599" s="119">
        <f t="shared" si="269"/>
        <v>0</v>
      </c>
      <c r="I599" s="119">
        <f t="shared" si="269"/>
        <v>600</v>
      </c>
      <c r="J599" s="119">
        <f t="shared" si="269"/>
        <v>0</v>
      </c>
      <c r="K599" s="119">
        <f t="shared" si="269"/>
        <v>600</v>
      </c>
      <c r="L599" s="119">
        <f t="shared" si="269"/>
        <v>0</v>
      </c>
      <c r="M599" s="119">
        <f t="shared" si="269"/>
        <v>600</v>
      </c>
      <c r="N599" s="119">
        <f>N600+N604+N608+N612</f>
        <v>-252</v>
      </c>
      <c r="O599" s="119">
        <f>O600+O604+O608+O612</f>
        <v>348</v>
      </c>
      <c r="P599" s="119">
        <f>P600+P604+P608+P612</f>
        <v>348</v>
      </c>
      <c r="Q599" s="350">
        <f t="shared" si="266"/>
        <v>1</v>
      </c>
    </row>
    <row r="600" spans="1:17" s="164" customFormat="1" ht="22.5" customHeight="1">
      <c r="A600" s="117" t="s">
        <v>561</v>
      </c>
      <c r="B600" s="125" t="s">
        <v>25</v>
      </c>
      <c r="C600" s="59" t="s">
        <v>86</v>
      </c>
      <c r="D600" s="59" t="s">
        <v>14</v>
      </c>
      <c r="E600" s="55" t="s">
        <v>562</v>
      </c>
      <c r="F600" s="55"/>
      <c r="G600" s="119">
        <f>G601</f>
        <v>300</v>
      </c>
      <c r="H600" s="119">
        <f aca="true" t="shared" si="270" ref="H600:P602">H601</f>
        <v>0</v>
      </c>
      <c r="I600" s="119">
        <f t="shared" si="270"/>
        <v>300</v>
      </c>
      <c r="J600" s="119">
        <f t="shared" si="270"/>
        <v>0</v>
      </c>
      <c r="K600" s="119">
        <f t="shared" si="270"/>
        <v>300</v>
      </c>
      <c r="L600" s="119">
        <f t="shared" si="270"/>
        <v>0</v>
      </c>
      <c r="M600" s="56">
        <f t="shared" si="270"/>
        <v>300</v>
      </c>
      <c r="N600" s="56">
        <f t="shared" si="270"/>
        <v>-81</v>
      </c>
      <c r="O600" s="56">
        <f t="shared" si="270"/>
        <v>219</v>
      </c>
      <c r="P600" s="56">
        <f t="shared" si="270"/>
        <v>219</v>
      </c>
      <c r="Q600" s="350">
        <f t="shared" si="266"/>
        <v>1</v>
      </c>
    </row>
    <row r="601" spans="1:17" s="164" customFormat="1" ht="22.5" customHeight="1">
      <c r="A601" s="58" t="s">
        <v>418</v>
      </c>
      <c r="B601" s="125" t="s">
        <v>25</v>
      </c>
      <c r="C601" s="59" t="s">
        <v>86</v>
      </c>
      <c r="D601" s="59" t="s">
        <v>14</v>
      </c>
      <c r="E601" s="55" t="s">
        <v>562</v>
      </c>
      <c r="F601" s="55" t="s">
        <v>131</v>
      </c>
      <c r="G601" s="56">
        <f>G602</f>
        <v>300</v>
      </c>
      <c r="H601" s="56">
        <f t="shared" si="270"/>
        <v>0</v>
      </c>
      <c r="I601" s="56">
        <f t="shared" si="270"/>
        <v>300</v>
      </c>
      <c r="J601" s="56">
        <f t="shared" si="270"/>
        <v>0</v>
      </c>
      <c r="K601" s="56">
        <f t="shared" si="270"/>
        <v>300</v>
      </c>
      <c r="L601" s="56">
        <f t="shared" si="270"/>
        <v>0</v>
      </c>
      <c r="M601" s="56">
        <f t="shared" si="270"/>
        <v>300</v>
      </c>
      <c r="N601" s="56">
        <f t="shared" si="270"/>
        <v>-81</v>
      </c>
      <c r="O601" s="56">
        <f t="shared" si="270"/>
        <v>219</v>
      </c>
      <c r="P601" s="56">
        <f t="shared" si="270"/>
        <v>219</v>
      </c>
      <c r="Q601" s="350">
        <f t="shared" si="266"/>
        <v>1</v>
      </c>
    </row>
    <row r="602" spans="1:17" s="164" customFormat="1" ht="22.5" customHeight="1">
      <c r="A602" s="128" t="s">
        <v>572</v>
      </c>
      <c r="B602" s="125" t="s">
        <v>25</v>
      </c>
      <c r="C602" s="59" t="s">
        <v>86</v>
      </c>
      <c r="D602" s="59" t="s">
        <v>14</v>
      </c>
      <c r="E602" s="55" t="s">
        <v>562</v>
      </c>
      <c r="F602" s="55" t="s">
        <v>133</v>
      </c>
      <c r="G602" s="56">
        <f>G603</f>
        <v>300</v>
      </c>
      <c r="H602" s="56">
        <f t="shared" si="270"/>
        <v>0</v>
      </c>
      <c r="I602" s="56">
        <f t="shared" si="270"/>
        <v>300</v>
      </c>
      <c r="J602" s="56">
        <f t="shared" si="270"/>
        <v>0</v>
      </c>
      <c r="K602" s="56">
        <f t="shared" si="270"/>
        <v>300</v>
      </c>
      <c r="L602" s="56">
        <f t="shared" si="270"/>
        <v>0</v>
      </c>
      <c r="M602" s="56">
        <f t="shared" si="270"/>
        <v>300</v>
      </c>
      <c r="N602" s="56">
        <f t="shared" si="270"/>
        <v>-81</v>
      </c>
      <c r="O602" s="56">
        <f t="shared" si="270"/>
        <v>219</v>
      </c>
      <c r="P602" s="56">
        <f t="shared" si="270"/>
        <v>219</v>
      </c>
      <c r="Q602" s="350">
        <f t="shared" si="266"/>
        <v>1</v>
      </c>
    </row>
    <row r="603" spans="1:17" s="164" customFormat="1" ht="22.5" customHeight="1">
      <c r="A603" s="128" t="s">
        <v>573</v>
      </c>
      <c r="B603" s="125" t="s">
        <v>25</v>
      </c>
      <c r="C603" s="59" t="s">
        <v>86</v>
      </c>
      <c r="D603" s="59" t="s">
        <v>14</v>
      </c>
      <c r="E603" s="55" t="s">
        <v>562</v>
      </c>
      <c r="F603" s="55" t="s">
        <v>135</v>
      </c>
      <c r="G603" s="56">
        <v>300</v>
      </c>
      <c r="H603" s="56">
        <v>0</v>
      </c>
      <c r="I603" s="120">
        <f>G603+H603</f>
        <v>300</v>
      </c>
      <c r="J603" s="120">
        <v>0</v>
      </c>
      <c r="K603" s="56">
        <f>I603+J603</f>
        <v>300</v>
      </c>
      <c r="L603" s="120">
        <v>0</v>
      </c>
      <c r="M603" s="56">
        <f>K603+L603</f>
        <v>300</v>
      </c>
      <c r="N603" s="120">
        <v>-81</v>
      </c>
      <c r="O603" s="56">
        <f>M603+N603</f>
        <v>219</v>
      </c>
      <c r="P603" s="56">
        <v>219</v>
      </c>
      <c r="Q603" s="350">
        <f t="shared" si="266"/>
        <v>1</v>
      </c>
    </row>
    <row r="604" spans="1:17" s="164" customFormat="1" ht="12.75" customHeight="1">
      <c r="A604" s="116" t="s">
        <v>563</v>
      </c>
      <c r="B604" s="125" t="s">
        <v>25</v>
      </c>
      <c r="C604" s="59" t="s">
        <v>86</v>
      </c>
      <c r="D604" s="59" t="s">
        <v>14</v>
      </c>
      <c r="E604" s="55" t="s">
        <v>564</v>
      </c>
      <c r="F604" s="55"/>
      <c r="G604" s="56">
        <f>G605</f>
        <v>50</v>
      </c>
      <c r="H604" s="56">
        <f aca="true" t="shared" si="271" ref="H604:P606">H605</f>
        <v>0</v>
      </c>
      <c r="I604" s="56">
        <f t="shared" si="271"/>
        <v>50</v>
      </c>
      <c r="J604" s="56">
        <f t="shared" si="271"/>
        <v>0</v>
      </c>
      <c r="K604" s="56">
        <f t="shared" si="271"/>
        <v>50</v>
      </c>
      <c r="L604" s="56">
        <f t="shared" si="271"/>
        <v>0</v>
      </c>
      <c r="M604" s="56">
        <f t="shared" si="271"/>
        <v>50</v>
      </c>
      <c r="N604" s="56">
        <f t="shared" si="271"/>
        <v>-50</v>
      </c>
      <c r="O604" s="56">
        <f t="shared" si="271"/>
        <v>0</v>
      </c>
      <c r="P604" s="56">
        <f t="shared" si="271"/>
        <v>0</v>
      </c>
      <c r="Q604" s="350" t="e">
        <f t="shared" si="266"/>
        <v>#DIV/0!</v>
      </c>
    </row>
    <row r="605" spans="1:17" s="164" customFormat="1" ht="22.5" customHeight="1">
      <c r="A605" s="58" t="s">
        <v>418</v>
      </c>
      <c r="B605" s="125" t="s">
        <v>25</v>
      </c>
      <c r="C605" s="59" t="s">
        <v>86</v>
      </c>
      <c r="D605" s="59" t="s">
        <v>14</v>
      </c>
      <c r="E605" s="55" t="s">
        <v>564</v>
      </c>
      <c r="F605" s="55" t="s">
        <v>131</v>
      </c>
      <c r="G605" s="56">
        <f>G606</f>
        <v>50</v>
      </c>
      <c r="H605" s="56">
        <f t="shared" si="271"/>
        <v>0</v>
      </c>
      <c r="I605" s="56">
        <f t="shared" si="271"/>
        <v>50</v>
      </c>
      <c r="J605" s="56">
        <f t="shared" si="271"/>
        <v>0</v>
      </c>
      <c r="K605" s="56">
        <f t="shared" si="271"/>
        <v>50</v>
      </c>
      <c r="L605" s="56">
        <f t="shared" si="271"/>
        <v>0</v>
      </c>
      <c r="M605" s="56">
        <f t="shared" si="271"/>
        <v>50</v>
      </c>
      <c r="N605" s="56">
        <f t="shared" si="271"/>
        <v>-50</v>
      </c>
      <c r="O605" s="56">
        <f t="shared" si="271"/>
        <v>0</v>
      </c>
      <c r="P605" s="56">
        <f t="shared" si="271"/>
        <v>0</v>
      </c>
      <c r="Q605" s="350" t="e">
        <f t="shared" si="266"/>
        <v>#DIV/0!</v>
      </c>
    </row>
    <row r="606" spans="1:17" s="164" customFormat="1" ht="22.5" customHeight="1">
      <c r="A606" s="113" t="s">
        <v>572</v>
      </c>
      <c r="B606" s="125" t="s">
        <v>25</v>
      </c>
      <c r="C606" s="59" t="s">
        <v>86</v>
      </c>
      <c r="D606" s="59" t="s">
        <v>14</v>
      </c>
      <c r="E606" s="55" t="s">
        <v>564</v>
      </c>
      <c r="F606" s="55" t="s">
        <v>133</v>
      </c>
      <c r="G606" s="56">
        <f>G607</f>
        <v>50</v>
      </c>
      <c r="H606" s="56">
        <f t="shared" si="271"/>
        <v>0</v>
      </c>
      <c r="I606" s="56">
        <f t="shared" si="271"/>
        <v>50</v>
      </c>
      <c r="J606" s="56">
        <f t="shared" si="271"/>
        <v>0</v>
      </c>
      <c r="K606" s="56">
        <f t="shared" si="271"/>
        <v>50</v>
      </c>
      <c r="L606" s="56">
        <f t="shared" si="271"/>
        <v>0</v>
      </c>
      <c r="M606" s="56">
        <f t="shared" si="271"/>
        <v>50</v>
      </c>
      <c r="N606" s="56">
        <f t="shared" si="271"/>
        <v>-50</v>
      </c>
      <c r="O606" s="56">
        <f t="shared" si="271"/>
        <v>0</v>
      </c>
      <c r="P606" s="56">
        <f t="shared" si="271"/>
        <v>0</v>
      </c>
      <c r="Q606" s="350" t="e">
        <f t="shared" si="266"/>
        <v>#DIV/0!</v>
      </c>
    </row>
    <row r="607" spans="1:17" s="164" customFormat="1" ht="22.5" customHeight="1">
      <c r="A607" s="113" t="s">
        <v>573</v>
      </c>
      <c r="B607" s="125" t="s">
        <v>25</v>
      </c>
      <c r="C607" s="59" t="s">
        <v>86</v>
      </c>
      <c r="D607" s="59" t="s">
        <v>14</v>
      </c>
      <c r="E607" s="55" t="s">
        <v>564</v>
      </c>
      <c r="F607" s="55" t="s">
        <v>135</v>
      </c>
      <c r="G607" s="56">
        <v>50</v>
      </c>
      <c r="H607" s="56">
        <v>0</v>
      </c>
      <c r="I607" s="120">
        <f>G607+H607</f>
        <v>50</v>
      </c>
      <c r="J607" s="120">
        <v>0</v>
      </c>
      <c r="K607" s="56">
        <f>I607+J607</f>
        <v>50</v>
      </c>
      <c r="L607" s="120">
        <v>0</v>
      </c>
      <c r="M607" s="56">
        <f>K607+L607</f>
        <v>50</v>
      </c>
      <c r="N607" s="120">
        <v>-50</v>
      </c>
      <c r="O607" s="56">
        <f>M607+N607</f>
        <v>0</v>
      </c>
      <c r="P607" s="56">
        <v>0</v>
      </c>
      <c r="Q607" s="350" t="e">
        <f t="shared" si="266"/>
        <v>#DIV/0!</v>
      </c>
    </row>
    <row r="608" spans="1:17" s="164" customFormat="1" ht="12.75" customHeight="1">
      <c r="A608" s="116" t="s">
        <v>565</v>
      </c>
      <c r="B608" s="125" t="s">
        <v>25</v>
      </c>
      <c r="C608" s="59" t="s">
        <v>86</v>
      </c>
      <c r="D608" s="59" t="s">
        <v>14</v>
      </c>
      <c r="E608" s="55" t="s">
        <v>566</v>
      </c>
      <c r="F608" s="55"/>
      <c r="G608" s="56">
        <f>G609</f>
        <v>200</v>
      </c>
      <c r="H608" s="56">
        <f aca="true" t="shared" si="272" ref="H608:P610">H609</f>
        <v>0</v>
      </c>
      <c r="I608" s="56">
        <f t="shared" si="272"/>
        <v>200</v>
      </c>
      <c r="J608" s="56">
        <f t="shared" si="272"/>
        <v>0</v>
      </c>
      <c r="K608" s="56">
        <f t="shared" si="272"/>
        <v>200</v>
      </c>
      <c r="L608" s="56">
        <f t="shared" si="272"/>
        <v>0</v>
      </c>
      <c r="M608" s="56">
        <f t="shared" si="272"/>
        <v>200</v>
      </c>
      <c r="N608" s="56">
        <f t="shared" si="272"/>
        <v>-121</v>
      </c>
      <c r="O608" s="56">
        <f t="shared" si="272"/>
        <v>79</v>
      </c>
      <c r="P608" s="56">
        <f t="shared" si="272"/>
        <v>79</v>
      </c>
      <c r="Q608" s="350">
        <f t="shared" si="266"/>
        <v>1</v>
      </c>
    </row>
    <row r="609" spans="1:17" s="164" customFormat="1" ht="22.5" customHeight="1">
      <c r="A609" s="58" t="s">
        <v>418</v>
      </c>
      <c r="B609" s="125" t="s">
        <v>25</v>
      </c>
      <c r="C609" s="59" t="s">
        <v>86</v>
      </c>
      <c r="D609" s="59" t="s">
        <v>14</v>
      </c>
      <c r="E609" s="55" t="s">
        <v>566</v>
      </c>
      <c r="F609" s="55" t="s">
        <v>131</v>
      </c>
      <c r="G609" s="56">
        <f>G610</f>
        <v>200</v>
      </c>
      <c r="H609" s="56">
        <f t="shared" si="272"/>
        <v>0</v>
      </c>
      <c r="I609" s="56">
        <f t="shared" si="272"/>
        <v>200</v>
      </c>
      <c r="J609" s="56">
        <f t="shared" si="272"/>
        <v>0</v>
      </c>
      <c r="K609" s="56">
        <f t="shared" si="272"/>
        <v>200</v>
      </c>
      <c r="L609" s="56">
        <f t="shared" si="272"/>
        <v>0</v>
      </c>
      <c r="M609" s="56">
        <f t="shared" si="272"/>
        <v>200</v>
      </c>
      <c r="N609" s="56">
        <f t="shared" si="272"/>
        <v>-121</v>
      </c>
      <c r="O609" s="56">
        <f t="shared" si="272"/>
        <v>79</v>
      </c>
      <c r="P609" s="56">
        <f t="shared" si="272"/>
        <v>79</v>
      </c>
      <c r="Q609" s="350">
        <f t="shared" si="266"/>
        <v>1</v>
      </c>
    </row>
    <row r="610" spans="1:17" s="164" customFormat="1" ht="22.5" customHeight="1">
      <c r="A610" s="128" t="s">
        <v>572</v>
      </c>
      <c r="B610" s="125" t="s">
        <v>25</v>
      </c>
      <c r="C610" s="59" t="s">
        <v>86</v>
      </c>
      <c r="D610" s="59" t="s">
        <v>14</v>
      </c>
      <c r="E610" s="55" t="s">
        <v>566</v>
      </c>
      <c r="F610" s="55" t="s">
        <v>133</v>
      </c>
      <c r="G610" s="56">
        <f>G611</f>
        <v>200</v>
      </c>
      <c r="H610" s="56">
        <f t="shared" si="272"/>
        <v>0</v>
      </c>
      <c r="I610" s="56">
        <f t="shared" si="272"/>
        <v>200</v>
      </c>
      <c r="J610" s="56">
        <f t="shared" si="272"/>
        <v>0</v>
      </c>
      <c r="K610" s="56">
        <f t="shared" si="272"/>
        <v>200</v>
      </c>
      <c r="L610" s="56">
        <f t="shared" si="272"/>
        <v>0</v>
      </c>
      <c r="M610" s="56">
        <f t="shared" si="272"/>
        <v>200</v>
      </c>
      <c r="N610" s="56">
        <f t="shared" si="272"/>
        <v>-121</v>
      </c>
      <c r="O610" s="56">
        <f t="shared" si="272"/>
        <v>79</v>
      </c>
      <c r="P610" s="56">
        <f t="shared" si="272"/>
        <v>79</v>
      </c>
      <c r="Q610" s="350">
        <f t="shared" si="266"/>
        <v>1</v>
      </c>
    </row>
    <row r="611" spans="1:17" s="164" customFormat="1" ht="22.5" customHeight="1">
      <c r="A611" s="128" t="s">
        <v>573</v>
      </c>
      <c r="B611" s="125" t="s">
        <v>25</v>
      </c>
      <c r="C611" s="59" t="s">
        <v>86</v>
      </c>
      <c r="D611" s="59" t="s">
        <v>14</v>
      </c>
      <c r="E611" s="55" t="s">
        <v>566</v>
      </c>
      <c r="F611" s="55" t="s">
        <v>135</v>
      </c>
      <c r="G611" s="56">
        <v>200</v>
      </c>
      <c r="H611" s="56">
        <v>0</v>
      </c>
      <c r="I611" s="120">
        <f>G611+H611</f>
        <v>200</v>
      </c>
      <c r="J611" s="120">
        <v>0</v>
      </c>
      <c r="K611" s="56">
        <f>I611+J611</f>
        <v>200</v>
      </c>
      <c r="L611" s="120">
        <v>0</v>
      </c>
      <c r="M611" s="56">
        <f>K611+L611</f>
        <v>200</v>
      </c>
      <c r="N611" s="120">
        <v>-121</v>
      </c>
      <c r="O611" s="56">
        <f>M611+N611</f>
        <v>79</v>
      </c>
      <c r="P611" s="56">
        <v>79</v>
      </c>
      <c r="Q611" s="350">
        <f t="shared" si="266"/>
        <v>1</v>
      </c>
    </row>
    <row r="612" spans="1:17" s="164" customFormat="1" ht="22.5" customHeight="1">
      <c r="A612" s="116" t="s">
        <v>568</v>
      </c>
      <c r="B612" s="125" t="s">
        <v>25</v>
      </c>
      <c r="C612" s="59" t="s">
        <v>86</v>
      </c>
      <c r="D612" s="59" t="s">
        <v>14</v>
      </c>
      <c r="E612" s="55" t="s">
        <v>567</v>
      </c>
      <c r="F612" s="55"/>
      <c r="G612" s="56">
        <f>G613</f>
        <v>50</v>
      </c>
      <c r="H612" s="56">
        <f aca="true" t="shared" si="273" ref="H612:P614">H613</f>
        <v>0</v>
      </c>
      <c r="I612" s="56">
        <f t="shared" si="273"/>
        <v>50</v>
      </c>
      <c r="J612" s="56">
        <f t="shared" si="273"/>
        <v>0</v>
      </c>
      <c r="K612" s="56">
        <f t="shared" si="273"/>
        <v>50</v>
      </c>
      <c r="L612" s="56">
        <f t="shared" si="273"/>
        <v>0</v>
      </c>
      <c r="M612" s="56">
        <f t="shared" si="273"/>
        <v>50</v>
      </c>
      <c r="N612" s="56">
        <f t="shared" si="273"/>
        <v>0</v>
      </c>
      <c r="O612" s="56">
        <f t="shared" si="273"/>
        <v>50</v>
      </c>
      <c r="P612" s="56">
        <f t="shared" si="273"/>
        <v>50</v>
      </c>
      <c r="Q612" s="350">
        <f t="shared" si="266"/>
        <v>1</v>
      </c>
    </row>
    <row r="613" spans="1:17" s="164" customFormat="1" ht="22.5" customHeight="1">
      <c r="A613" s="43" t="s">
        <v>418</v>
      </c>
      <c r="B613" s="125" t="s">
        <v>25</v>
      </c>
      <c r="C613" s="59" t="s">
        <v>86</v>
      </c>
      <c r="D613" s="59" t="s">
        <v>14</v>
      </c>
      <c r="E613" s="55" t="s">
        <v>567</v>
      </c>
      <c r="F613" s="55" t="s">
        <v>131</v>
      </c>
      <c r="G613" s="56">
        <f>G614</f>
        <v>50</v>
      </c>
      <c r="H613" s="56">
        <f t="shared" si="273"/>
        <v>0</v>
      </c>
      <c r="I613" s="56">
        <f t="shared" si="273"/>
        <v>50</v>
      </c>
      <c r="J613" s="56">
        <f t="shared" si="273"/>
        <v>0</v>
      </c>
      <c r="K613" s="56">
        <f t="shared" si="273"/>
        <v>50</v>
      </c>
      <c r="L613" s="56">
        <f t="shared" si="273"/>
        <v>0</v>
      </c>
      <c r="M613" s="56">
        <f t="shared" si="273"/>
        <v>50</v>
      </c>
      <c r="N613" s="56">
        <f t="shared" si="273"/>
        <v>0</v>
      </c>
      <c r="O613" s="56">
        <f t="shared" si="273"/>
        <v>50</v>
      </c>
      <c r="P613" s="56">
        <f t="shared" si="273"/>
        <v>50</v>
      </c>
      <c r="Q613" s="350">
        <f t="shared" si="266"/>
        <v>1</v>
      </c>
    </row>
    <row r="614" spans="1:17" s="164" customFormat="1" ht="22.5" customHeight="1">
      <c r="A614" s="113" t="s">
        <v>572</v>
      </c>
      <c r="B614" s="125" t="s">
        <v>25</v>
      </c>
      <c r="C614" s="59" t="s">
        <v>86</v>
      </c>
      <c r="D614" s="59" t="s">
        <v>14</v>
      </c>
      <c r="E614" s="55" t="s">
        <v>567</v>
      </c>
      <c r="F614" s="55" t="s">
        <v>133</v>
      </c>
      <c r="G614" s="56">
        <f>G615</f>
        <v>50</v>
      </c>
      <c r="H614" s="56">
        <f t="shared" si="273"/>
        <v>0</v>
      </c>
      <c r="I614" s="56">
        <f t="shared" si="273"/>
        <v>50</v>
      </c>
      <c r="J614" s="56">
        <f t="shared" si="273"/>
        <v>0</v>
      </c>
      <c r="K614" s="56">
        <f t="shared" si="273"/>
        <v>50</v>
      </c>
      <c r="L614" s="56">
        <f t="shared" si="273"/>
        <v>0</v>
      </c>
      <c r="M614" s="56">
        <f t="shared" si="273"/>
        <v>50</v>
      </c>
      <c r="N614" s="56">
        <f t="shared" si="273"/>
        <v>0</v>
      </c>
      <c r="O614" s="56">
        <f t="shared" si="273"/>
        <v>50</v>
      </c>
      <c r="P614" s="56">
        <f t="shared" si="273"/>
        <v>50</v>
      </c>
      <c r="Q614" s="350">
        <f t="shared" si="266"/>
        <v>1</v>
      </c>
    </row>
    <row r="615" spans="1:17" s="164" customFormat="1" ht="22.5" customHeight="1">
      <c r="A615" s="113" t="s">
        <v>573</v>
      </c>
      <c r="B615" s="125" t="s">
        <v>25</v>
      </c>
      <c r="C615" s="59" t="s">
        <v>86</v>
      </c>
      <c r="D615" s="59" t="s">
        <v>14</v>
      </c>
      <c r="E615" s="55" t="s">
        <v>567</v>
      </c>
      <c r="F615" s="55" t="s">
        <v>135</v>
      </c>
      <c r="G615" s="56">
        <v>50</v>
      </c>
      <c r="H615" s="56">
        <v>0</v>
      </c>
      <c r="I615" s="120">
        <f>G615+H615</f>
        <v>50</v>
      </c>
      <c r="J615" s="120">
        <v>0</v>
      </c>
      <c r="K615" s="56">
        <f>I615+J615</f>
        <v>50</v>
      </c>
      <c r="L615" s="120">
        <v>0</v>
      </c>
      <c r="M615" s="56">
        <f>K615+L615</f>
        <v>50</v>
      </c>
      <c r="N615" s="120">
        <v>0</v>
      </c>
      <c r="O615" s="56">
        <f>M615+N615</f>
        <v>50</v>
      </c>
      <c r="P615" s="56">
        <v>50</v>
      </c>
      <c r="Q615" s="350">
        <f t="shared" si="266"/>
        <v>1</v>
      </c>
    </row>
    <row r="616" spans="1:19" ht="12.75" customHeight="1">
      <c r="A616" s="40" t="s">
        <v>167</v>
      </c>
      <c r="B616" s="365" t="s">
        <v>25</v>
      </c>
      <c r="C616" s="87" t="s">
        <v>85</v>
      </c>
      <c r="D616" s="59"/>
      <c r="E616" s="55"/>
      <c r="F616" s="55"/>
      <c r="G616" s="119">
        <f aca="true" t="shared" si="274" ref="G616:O616">G617+G638+G684+G708</f>
        <v>256227.4</v>
      </c>
      <c r="H616" s="119">
        <f t="shared" si="274"/>
        <v>6152.6</v>
      </c>
      <c r="I616" s="119">
        <f t="shared" si="274"/>
        <v>262380</v>
      </c>
      <c r="J616" s="119">
        <f t="shared" si="274"/>
        <v>2978.5</v>
      </c>
      <c r="K616" s="119">
        <f t="shared" si="274"/>
        <v>265358.5</v>
      </c>
      <c r="L616" s="119">
        <f t="shared" si="274"/>
        <v>2590.9</v>
      </c>
      <c r="M616" s="119">
        <f t="shared" si="274"/>
        <v>267949.4</v>
      </c>
      <c r="N616" s="119">
        <f t="shared" si="274"/>
        <v>9781.599999999999</v>
      </c>
      <c r="O616" s="119">
        <f t="shared" si="274"/>
        <v>277731</v>
      </c>
      <c r="P616" s="119">
        <f>P617+P638+P684+P708</f>
        <v>276388.5</v>
      </c>
      <c r="Q616" s="350">
        <f t="shared" si="266"/>
        <v>0.99516618598572</v>
      </c>
      <c r="R616" s="41">
        <v>276388.6</v>
      </c>
      <c r="S616" s="45">
        <f>R616-P616</f>
        <v>0.09999999997671694</v>
      </c>
    </row>
    <row r="617" spans="1:19" ht="12.75" customHeight="1">
      <c r="A617" s="40" t="s">
        <v>29</v>
      </c>
      <c r="B617" s="365" t="s">
        <v>25</v>
      </c>
      <c r="C617" s="86" t="s">
        <v>85</v>
      </c>
      <c r="D617" s="87" t="s">
        <v>12</v>
      </c>
      <c r="E617" s="86" t="s">
        <v>9</v>
      </c>
      <c r="F617" s="86"/>
      <c r="G617" s="56">
        <f aca="true" t="shared" si="275" ref="G617:P618">G618</f>
        <v>47515.1</v>
      </c>
      <c r="H617" s="56">
        <f t="shared" si="275"/>
        <v>3485.4</v>
      </c>
      <c r="I617" s="56">
        <f t="shared" si="275"/>
        <v>51000.5</v>
      </c>
      <c r="J617" s="56">
        <f t="shared" si="275"/>
        <v>100</v>
      </c>
      <c r="K617" s="56">
        <f t="shared" si="275"/>
        <v>51100.5</v>
      </c>
      <c r="L617" s="56">
        <f t="shared" si="275"/>
        <v>0</v>
      </c>
      <c r="M617" s="119">
        <f t="shared" si="275"/>
        <v>51100.5</v>
      </c>
      <c r="N617" s="119">
        <f>N618</f>
        <v>183.4</v>
      </c>
      <c r="O617" s="119">
        <f t="shared" si="275"/>
        <v>51283.899999999994</v>
      </c>
      <c r="P617" s="119">
        <f t="shared" si="275"/>
        <v>50437.6</v>
      </c>
      <c r="Q617" s="350">
        <f t="shared" si="266"/>
        <v>0.9834977449062962</v>
      </c>
      <c r="S617" s="45"/>
    </row>
    <row r="618" spans="1:17" ht="21" customHeight="1">
      <c r="A618" s="40" t="s">
        <v>427</v>
      </c>
      <c r="B618" s="365" t="s">
        <v>25</v>
      </c>
      <c r="C618" s="86" t="s">
        <v>85</v>
      </c>
      <c r="D618" s="87" t="s">
        <v>12</v>
      </c>
      <c r="E618" s="86" t="s">
        <v>250</v>
      </c>
      <c r="F618" s="86"/>
      <c r="G618" s="56">
        <f t="shared" si="275"/>
        <v>47515.1</v>
      </c>
      <c r="H618" s="56">
        <f t="shared" si="275"/>
        <v>3485.4</v>
      </c>
      <c r="I618" s="56">
        <f t="shared" si="275"/>
        <v>51000.5</v>
      </c>
      <c r="J618" s="56">
        <f t="shared" si="275"/>
        <v>100</v>
      </c>
      <c r="K618" s="56">
        <f t="shared" si="275"/>
        <v>51100.5</v>
      </c>
      <c r="L618" s="56">
        <f t="shared" si="275"/>
        <v>0</v>
      </c>
      <c r="M618" s="119">
        <f t="shared" si="275"/>
        <v>51100.5</v>
      </c>
      <c r="N618" s="119">
        <f>N619</f>
        <v>183.4</v>
      </c>
      <c r="O618" s="119">
        <f t="shared" si="275"/>
        <v>51283.899999999994</v>
      </c>
      <c r="P618" s="119">
        <f t="shared" si="275"/>
        <v>50437.6</v>
      </c>
      <c r="Q618" s="350">
        <f t="shared" si="266"/>
        <v>0.9834977449062962</v>
      </c>
    </row>
    <row r="619" spans="1:17" s="7" customFormat="1" ht="12.75" customHeight="1">
      <c r="A619" s="39" t="s">
        <v>225</v>
      </c>
      <c r="B619" s="125" t="s">
        <v>25</v>
      </c>
      <c r="C619" s="55" t="s">
        <v>85</v>
      </c>
      <c r="D619" s="59" t="s">
        <v>12</v>
      </c>
      <c r="E619" s="171" t="s">
        <v>251</v>
      </c>
      <c r="F619" s="171" t="s">
        <v>10</v>
      </c>
      <c r="G619" s="67">
        <f aca="true" t="shared" si="276" ref="G619:M619">G630+G626+G620+G623</f>
        <v>47515.1</v>
      </c>
      <c r="H619" s="67">
        <f t="shared" si="276"/>
        <v>3485.4</v>
      </c>
      <c r="I619" s="67">
        <f t="shared" si="276"/>
        <v>51000.5</v>
      </c>
      <c r="J619" s="67">
        <f t="shared" si="276"/>
        <v>100</v>
      </c>
      <c r="K619" s="67">
        <f t="shared" si="276"/>
        <v>51100.5</v>
      </c>
      <c r="L619" s="67">
        <f t="shared" si="276"/>
        <v>0</v>
      </c>
      <c r="M619" s="170">
        <f t="shared" si="276"/>
        <v>51100.5</v>
      </c>
      <c r="N619" s="170">
        <f>N630+N626+N620+N623+N634</f>
        <v>183.4</v>
      </c>
      <c r="O619" s="170">
        <f>O630+O626+O620+O623+O634</f>
        <v>51283.899999999994</v>
      </c>
      <c r="P619" s="170">
        <f>P630+P626+P620+P623+P634</f>
        <v>50437.6</v>
      </c>
      <c r="Q619" s="350">
        <f t="shared" si="266"/>
        <v>0.9834977449062962</v>
      </c>
    </row>
    <row r="620" spans="1:17" ht="22.5" customHeight="1">
      <c r="A620" s="43" t="s">
        <v>117</v>
      </c>
      <c r="B620" s="125" t="s">
        <v>25</v>
      </c>
      <c r="C620" s="55" t="s">
        <v>85</v>
      </c>
      <c r="D620" s="59" t="s">
        <v>12</v>
      </c>
      <c r="E620" s="323" t="s">
        <v>595</v>
      </c>
      <c r="F620" s="55" t="s">
        <v>118</v>
      </c>
      <c r="G620" s="107">
        <f aca="true" t="shared" si="277" ref="G620:P621">G621</f>
        <v>0</v>
      </c>
      <c r="H620" s="56">
        <f t="shared" si="277"/>
        <v>578.9</v>
      </c>
      <c r="I620" s="56">
        <f t="shared" si="277"/>
        <v>578.9</v>
      </c>
      <c r="J620" s="56">
        <f t="shared" si="277"/>
        <v>0</v>
      </c>
      <c r="K620" s="56">
        <f t="shared" si="277"/>
        <v>578.9</v>
      </c>
      <c r="L620" s="56">
        <f t="shared" si="277"/>
        <v>0</v>
      </c>
      <c r="M620" s="56">
        <f t="shared" si="277"/>
        <v>578.9</v>
      </c>
      <c r="N620" s="56">
        <f t="shared" si="277"/>
        <v>-578.9</v>
      </c>
      <c r="O620" s="56">
        <f t="shared" si="277"/>
        <v>0</v>
      </c>
      <c r="P620" s="56">
        <f t="shared" si="277"/>
        <v>0</v>
      </c>
      <c r="Q620" s="350" t="e">
        <f t="shared" si="266"/>
        <v>#DIV/0!</v>
      </c>
    </row>
    <row r="621" spans="1:17" ht="12.75" customHeight="1">
      <c r="A621" s="43" t="s">
        <v>119</v>
      </c>
      <c r="B621" s="125" t="s">
        <v>25</v>
      </c>
      <c r="C621" s="55" t="s">
        <v>85</v>
      </c>
      <c r="D621" s="59" t="s">
        <v>12</v>
      </c>
      <c r="E621" s="323" t="s">
        <v>595</v>
      </c>
      <c r="F621" s="55" t="s">
        <v>120</v>
      </c>
      <c r="G621" s="107">
        <f t="shared" si="277"/>
        <v>0</v>
      </c>
      <c r="H621" s="56">
        <f t="shared" si="277"/>
        <v>578.9</v>
      </c>
      <c r="I621" s="56">
        <f t="shared" si="277"/>
        <v>578.9</v>
      </c>
      <c r="J621" s="56">
        <f t="shared" si="277"/>
        <v>0</v>
      </c>
      <c r="K621" s="56">
        <f t="shared" si="277"/>
        <v>578.9</v>
      </c>
      <c r="L621" s="56">
        <f t="shared" si="277"/>
        <v>0</v>
      </c>
      <c r="M621" s="56">
        <f t="shared" si="277"/>
        <v>578.9</v>
      </c>
      <c r="N621" s="56">
        <f t="shared" si="277"/>
        <v>-578.9</v>
      </c>
      <c r="O621" s="56">
        <f t="shared" si="277"/>
        <v>0</v>
      </c>
      <c r="P621" s="56">
        <f t="shared" si="277"/>
        <v>0</v>
      </c>
      <c r="Q621" s="350" t="e">
        <f t="shared" si="266"/>
        <v>#DIV/0!</v>
      </c>
    </row>
    <row r="622" spans="1:17" ht="33.75" customHeight="1">
      <c r="A622" s="43" t="s">
        <v>121</v>
      </c>
      <c r="B622" s="125" t="s">
        <v>25</v>
      </c>
      <c r="C622" s="55" t="s">
        <v>85</v>
      </c>
      <c r="D622" s="59" t="s">
        <v>12</v>
      </c>
      <c r="E622" s="323" t="s">
        <v>595</v>
      </c>
      <c r="F622" s="55" t="s">
        <v>122</v>
      </c>
      <c r="G622" s="107">
        <v>0</v>
      </c>
      <c r="H622" s="366">
        <v>578.9</v>
      </c>
      <c r="I622" s="120">
        <f>G622+H622</f>
        <v>578.9</v>
      </c>
      <c r="J622" s="120">
        <v>0</v>
      </c>
      <c r="K622" s="56">
        <f>I622+J622</f>
        <v>578.9</v>
      </c>
      <c r="L622" s="120">
        <v>0</v>
      </c>
      <c r="M622" s="56">
        <f>K622+L622</f>
        <v>578.9</v>
      </c>
      <c r="N622" s="120">
        <v>-578.9</v>
      </c>
      <c r="O622" s="56">
        <f>M622+N622</f>
        <v>0</v>
      </c>
      <c r="P622" s="56"/>
      <c r="Q622" s="350" t="e">
        <f t="shared" si="266"/>
        <v>#DIV/0!</v>
      </c>
    </row>
    <row r="623" spans="1:17" ht="22.5" customHeight="1">
      <c r="A623" s="43" t="s">
        <v>117</v>
      </c>
      <c r="B623" s="125" t="s">
        <v>25</v>
      </c>
      <c r="C623" s="55" t="s">
        <v>85</v>
      </c>
      <c r="D623" s="59" t="s">
        <v>12</v>
      </c>
      <c r="E623" s="323" t="s">
        <v>596</v>
      </c>
      <c r="F623" s="55" t="s">
        <v>118</v>
      </c>
      <c r="G623" s="107">
        <f aca="true" t="shared" si="278" ref="G623:P624">G624</f>
        <v>0</v>
      </c>
      <c r="H623" s="56">
        <f t="shared" si="278"/>
        <v>30.4</v>
      </c>
      <c r="I623" s="56">
        <f t="shared" si="278"/>
        <v>30.4</v>
      </c>
      <c r="J623" s="56">
        <f t="shared" si="278"/>
        <v>0</v>
      </c>
      <c r="K623" s="56">
        <f t="shared" si="278"/>
        <v>30.4</v>
      </c>
      <c r="L623" s="56">
        <f t="shared" si="278"/>
        <v>0</v>
      </c>
      <c r="M623" s="56">
        <f t="shared" si="278"/>
        <v>30.4</v>
      </c>
      <c r="N623" s="56">
        <f t="shared" si="278"/>
        <v>-30.4</v>
      </c>
      <c r="O623" s="56">
        <f t="shared" si="278"/>
        <v>0</v>
      </c>
      <c r="P623" s="56">
        <f t="shared" si="278"/>
        <v>0</v>
      </c>
      <c r="Q623" s="350" t="e">
        <f t="shared" si="266"/>
        <v>#DIV/0!</v>
      </c>
    </row>
    <row r="624" spans="1:17" ht="12.75" customHeight="1">
      <c r="A624" s="43" t="s">
        <v>119</v>
      </c>
      <c r="B624" s="125" t="s">
        <v>25</v>
      </c>
      <c r="C624" s="55" t="s">
        <v>85</v>
      </c>
      <c r="D624" s="59" t="s">
        <v>12</v>
      </c>
      <c r="E624" s="323" t="s">
        <v>596</v>
      </c>
      <c r="F624" s="55" t="s">
        <v>120</v>
      </c>
      <c r="G624" s="107">
        <f t="shared" si="278"/>
        <v>0</v>
      </c>
      <c r="H624" s="56">
        <f t="shared" si="278"/>
        <v>30.4</v>
      </c>
      <c r="I624" s="56">
        <f t="shared" si="278"/>
        <v>30.4</v>
      </c>
      <c r="J624" s="56">
        <f t="shared" si="278"/>
        <v>0</v>
      </c>
      <c r="K624" s="56">
        <f t="shared" si="278"/>
        <v>30.4</v>
      </c>
      <c r="L624" s="56">
        <f t="shared" si="278"/>
        <v>0</v>
      </c>
      <c r="M624" s="56">
        <f t="shared" si="278"/>
        <v>30.4</v>
      </c>
      <c r="N624" s="56">
        <f t="shared" si="278"/>
        <v>-30.4</v>
      </c>
      <c r="O624" s="56">
        <f t="shared" si="278"/>
        <v>0</v>
      </c>
      <c r="P624" s="56">
        <f t="shared" si="278"/>
        <v>0</v>
      </c>
      <c r="Q624" s="350" t="e">
        <f t="shared" si="266"/>
        <v>#DIV/0!</v>
      </c>
    </row>
    <row r="625" spans="1:17" ht="33.75" customHeight="1">
      <c r="A625" s="43" t="s">
        <v>121</v>
      </c>
      <c r="B625" s="125" t="s">
        <v>25</v>
      </c>
      <c r="C625" s="55" t="s">
        <v>85</v>
      </c>
      <c r="D625" s="59" t="s">
        <v>12</v>
      </c>
      <c r="E625" s="323" t="s">
        <v>596</v>
      </c>
      <c r="F625" s="55" t="s">
        <v>122</v>
      </c>
      <c r="G625" s="107">
        <v>0</v>
      </c>
      <c r="H625" s="366">
        <v>30.4</v>
      </c>
      <c r="I625" s="120">
        <f>G625+H625</f>
        <v>30.4</v>
      </c>
      <c r="J625" s="120">
        <v>0</v>
      </c>
      <c r="K625" s="56">
        <f>I625+J625</f>
        <v>30.4</v>
      </c>
      <c r="L625" s="120">
        <v>0</v>
      </c>
      <c r="M625" s="56">
        <f>K625+L625</f>
        <v>30.4</v>
      </c>
      <c r="N625" s="120">
        <v>-30.4</v>
      </c>
      <c r="O625" s="56">
        <f>M625+N625</f>
        <v>0</v>
      </c>
      <c r="P625" s="56"/>
      <c r="Q625" s="350" t="e">
        <f t="shared" si="266"/>
        <v>#DIV/0!</v>
      </c>
    </row>
    <row r="626" spans="1:17" s="7" customFormat="1" ht="12.75" customHeight="1">
      <c r="A626" s="39" t="s">
        <v>235</v>
      </c>
      <c r="B626" s="125" t="s">
        <v>25</v>
      </c>
      <c r="C626" s="55" t="s">
        <v>85</v>
      </c>
      <c r="D626" s="59" t="s">
        <v>12</v>
      </c>
      <c r="E626" s="323" t="s">
        <v>253</v>
      </c>
      <c r="F626" s="171" t="s">
        <v>10</v>
      </c>
      <c r="G626" s="67">
        <f aca="true" t="shared" si="279" ref="G626:P628">G627</f>
        <v>15710.8</v>
      </c>
      <c r="H626" s="67">
        <f t="shared" si="279"/>
        <v>100</v>
      </c>
      <c r="I626" s="67">
        <f t="shared" si="279"/>
        <v>15810.8</v>
      </c>
      <c r="J626" s="67">
        <f t="shared" si="279"/>
        <v>100</v>
      </c>
      <c r="K626" s="67">
        <f t="shared" si="279"/>
        <v>15910.8</v>
      </c>
      <c r="L626" s="67">
        <f t="shared" si="279"/>
        <v>0</v>
      </c>
      <c r="M626" s="170">
        <f t="shared" si="279"/>
        <v>15910.8</v>
      </c>
      <c r="N626" s="170">
        <f t="shared" si="279"/>
        <v>1167.8</v>
      </c>
      <c r="O626" s="170">
        <f t="shared" si="279"/>
        <v>17078.6</v>
      </c>
      <c r="P626" s="170">
        <f t="shared" si="279"/>
        <v>16704.4</v>
      </c>
      <c r="Q626" s="350">
        <f t="shared" si="266"/>
        <v>0.9780895389551838</v>
      </c>
    </row>
    <row r="627" spans="1:17" ht="22.5" customHeight="1">
      <c r="A627" s="43" t="s">
        <v>117</v>
      </c>
      <c r="B627" s="125" t="s">
        <v>25</v>
      </c>
      <c r="C627" s="55" t="s">
        <v>85</v>
      </c>
      <c r="D627" s="59" t="s">
        <v>12</v>
      </c>
      <c r="E627" s="323" t="s">
        <v>253</v>
      </c>
      <c r="F627" s="55" t="s">
        <v>118</v>
      </c>
      <c r="G627" s="107">
        <f t="shared" si="279"/>
        <v>15710.8</v>
      </c>
      <c r="H627" s="56">
        <f t="shared" si="279"/>
        <v>100</v>
      </c>
      <c r="I627" s="56">
        <f t="shared" si="279"/>
        <v>15810.8</v>
      </c>
      <c r="J627" s="56">
        <f t="shared" si="279"/>
        <v>100</v>
      </c>
      <c r="K627" s="56">
        <f t="shared" si="279"/>
        <v>15910.8</v>
      </c>
      <c r="L627" s="56">
        <f t="shared" si="279"/>
        <v>0</v>
      </c>
      <c r="M627" s="56">
        <f t="shared" si="279"/>
        <v>15910.8</v>
      </c>
      <c r="N627" s="56">
        <f t="shared" si="279"/>
        <v>1167.8</v>
      </c>
      <c r="O627" s="56">
        <f t="shared" si="279"/>
        <v>17078.6</v>
      </c>
      <c r="P627" s="56">
        <f t="shared" si="279"/>
        <v>16704.4</v>
      </c>
      <c r="Q627" s="350">
        <f t="shared" si="266"/>
        <v>0.9780895389551838</v>
      </c>
    </row>
    <row r="628" spans="1:17" ht="12.75" customHeight="1">
      <c r="A628" s="43" t="s">
        <v>119</v>
      </c>
      <c r="B628" s="125" t="s">
        <v>25</v>
      </c>
      <c r="C628" s="55" t="s">
        <v>85</v>
      </c>
      <c r="D628" s="59" t="s">
        <v>12</v>
      </c>
      <c r="E628" s="323" t="s">
        <v>253</v>
      </c>
      <c r="F628" s="55" t="s">
        <v>120</v>
      </c>
      <c r="G628" s="107">
        <f t="shared" si="279"/>
        <v>15710.8</v>
      </c>
      <c r="H628" s="56">
        <f t="shared" si="279"/>
        <v>100</v>
      </c>
      <c r="I628" s="56">
        <f t="shared" si="279"/>
        <v>15810.8</v>
      </c>
      <c r="J628" s="56">
        <f t="shared" si="279"/>
        <v>100</v>
      </c>
      <c r="K628" s="56">
        <f t="shared" si="279"/>
        <v>15910.8</v>
      </c>
      <c r="L628" s="56">
        <f t="shared" si="279"/>
        <v>0</v>
      </c>
      <c r="M628" s="56">
        <f t="shared" si="279"/>
        <v>15910.8</v>
      </c>
      <c r="N628" s="56">
        <f t="shared" si="279"/>
        <v>1167.8</v>
      </c>
      <c r="O628" s="56">
        <f t="shared" si="279"/>
        <v>17078.6</v>
      </c>
      <c r="P628" s="56">
        <f t="shared" si="279"/>
        <v>16704.4</v>
      </c>
      <c r="Q628" s="350">
        <f t="shared" si="266"/>
        <v>0.9780895389551838</v>
      </c>
    </row>
    <row r="629" spans="1:17" ht="33.75" customHeight="1">
      <c r="A629" s="43" t="s">
        <v>121</v>
      </c>
      <c r="B629" s="125" t="s">
        <v>25</v>
      </c>
      <c r="C629" s="55" t="s">
        <v>85</v>
      </c>
      <c r="D629" s="59" t="s">
        <v>12</v>
      </c>
      <c r="E629" s="323" t="s">
        <v>253</v>
      </c>
      <c r="F629" s="55" t="s">
        <v>122</v>
      </c>
      <c r="G629" s="107">
        <v>15710.8</v>
      </c>
      <c r="H629" s="366">
        <v>100</v>
      </c>
      <c r="I629" s="120">
        <f>G629+H629</f>
        <v>15810.8</v>
      </c>
      <c r="J629" s="120">
        <v>100</v>
      </c>
      <c r="K629" s="56">
        <f>I629+J629</f>
        <v>15910.8</v>
      </c>
      <c r="L629" s="120">
        <v>0</v>
      </c>
      <c r="M629" s="56">
        <f>K629+L629</f>
        <v>15910.8</v>
      </c>
      <c r="N629" s="120">
        <v>1167.8</v>
      </c>
      <c r="O629" s="56">
        <f>M629+N629</f>
        <v>17078.6</v>
      </c>
      <c r="P629" s="56">
        <v>16704.4</v>
      </c>
      <c r="Q629" s="350">
        <f t="shared" si="266"/>
        <v>0.9780895389551838</v>
      </c>
    </row>
    <row r="630" spans="1:17" s="7" customFormat="1" ht="22.5" customHeight="1">
      <c r="A630" s="39" t="s">
        <v>234</v>
      </c>
      <c r="B630" s="125" t="s">
        <v>25</v>
      </c>
      <c r="C630" s="55" t="s">
        <v>85</v>
      </c>
      <c r="D630" s="59" t="s">
        <v>12</v>
      </c>
      <c r="E630" s="55" t="s">
        <v>252</v>
      </c>
      <c r="F630" s="171" t="s">
        <v>10</v>
      </c>
      <c r="G630" s="67">
        <f>G631</f>
        <v>31804.3</v>
      </c>
      <c r="H630" s="67">
        <f aca="true" t="shared" si="280" ref="H630:P632">H631</f>
        <v>2776.1</v>
      </c>
      <c r="I630" s="67">
        <f t="shared" si="280"/>
        <v>34580.4</v>
      </c>
      <c r="J630" s="67">
        <f t="shared" si="280"/>
        <v>0</v>
      </c>
      <c r="K630" s="67">
        <f t="shared" si="280"/>
        <v>34580.4</v>
      </c>
      <c r="L630" s="67">
        <f t="shared" si="280"/>
        <v>0</v>
      </c>
      <c r="M630" s="170">
        <f t="shared" si="280"/>
        <v>34580.4</v>
      </c>
      <c r="N630" s="170">
        <f t="shared" si="280"/>
        <v>-539.3</v>
      </c>
      <c r="O630" s="170">
        <f t="shared" si="280"/>
        <v>34041.1</v>
      </c>
      <c r="P630" s="170">
        <f t="shared" si="280"/>
        <v>33569</v>
      </c>
      <c r="Q630" s="350">
        <f t="shared" si="266"/>
        <v>0.9861314704871464</v>
      </c>
    </row>
    <row r="631" spans="1:17" ht="22.5" customHeight="1">
      <c r="A631" s="43" t="s">
        <v>117</v>
      </c>
      <c r="B631" s="123" t="s">
        <v>25</v>
      </c>
      <c r="C631" s="55" t="s">
        <v>85</v>
      </c>
      <c r="D631" s="59" t="s">
        <v>12</v>
      </c>
      <c r="E631" s="55" t="s">
        <v>252</v>
      </c>
      <c r="F631" s="55" t="s">
        <v>118</v>
      </c>
      <c r="G631" s="56">
        <f>G632</f>
        <v>31804.3</v>
      </c>
      <c r="H631" s="56">
        <f t="shared" si="280"/>
        <v>2776.1</v>
      </c>
      <c r="I631" s="56">
        <f t="shared" si="280"/>
        <v>34580.4</v>
      </c>
      <c r="J631" s="56">
        <f t="shared" si="280"/>
        <v>0</v>
      </c>
      <c r="K631" s="56">
        <f t="shared" si="280"/>
        <v>34580.4</v>
      </c>
      <c r="L631" s="56">
        <f t="shared" si="280"/>
        <v>0</v>
      </c>
      <c r="M631" s="56">
        <f t="shared" si="280"/>
        <v>34580.4</v>
      </c>
      <c r="N631" s="56">
        <f t="shared" si="280"/>
        <v>-539.3</v>
      </c>
      <c r="O631" s="56">
        <f t="shared" si="280"/>
        <v>34041.1</v>
      </c>
      <c r="P631" s="56">
        <f t="shared" si="280"/>
        <v>33569</v>
      </c>
      <c r="Q631" s="350">
        <f t="shared" si="266"/>
        <v>0.9861314704871464</v>
      </c>
    </row>
    <row r="632" spans="1:17" ht="12.75" customHeight="1">
      <c r="A632" s="43" t="s">
        <v>119</v>
      </c>
      <c r="B632" s="123" t="s">
        <v>25</v>
      </c>
      <c r="C632" s="55" t="s">
        <v>85</v>
      </c>
      <c r="D632" s="59" t="s">
        <v>12</v>
      </c>
      <c r="E632" s="55" t="s">
        <v>252</v>
      </c>
      <c r="F632" s="55" t="s">
        <v>120</v>
      </c>
      <c r="G632" s="56">
        <f>G633</f>
        <v>31804.3</v>
      </c>
      <c r="H632" s="56">
        <f t="shared" si="280"/>
        <v>2776.1</v>
      </c>
      <c r="I632" s="56">
        <f t="shared" si="280"/>
        <v>34580.4</v>
      </c>
      <c r="J632" s="56">
        <f t="shared" si="280"/>
        <v>0</v>
      </c>
      <c r="K632" s="56">
        <f t="shared" si="280"/>
        <v>34580.4</v>
      </c>
      <c r="L632" s="56">
        <f t="shared" si="280"/>
        <v>0</v>
      </c>
      <c r="M632" s="56">
        <f t="shared" si="280"/>
        <v>34580.4</v>
      </c>
      <c r="N632" s="56">
        <f t="shared" si="280"/>
        <v>-539.3</v>
      </c>
      <c r="O632" s="56">
        <f t="shared" si="280"/>
        <v>34041.1</v>
      </c>
      <c r="P632" s="56">
        <f t="shared" si="280"/>
        <v>33569</v>
      </c>
      <c r="Q632" s="350">
        <f t="shared" si="266"/>
        <v>0.9861314704871464</v>
      </c>
    </row>
    <row r="633" spans="1:17" ht="21" customHeight="1">
      <c r="A633" s="43" t="s">
        <v>121</v>
      </c>
      <c r="B633" s="123" t="s">
        <v>25</v>
      </c>
      <c r="C633" s="55" t="s">
        <v>85</v>
      </c>
      <c r="D633" s="59" t="s">
        <v>12</v>
      </c>
      <c r="E633" s="55" t="s">
        <v>252</v>
      </c>
      <c r="F633" s="55" t="s">
        <v>122</v>
      </c>
      <c r="G633" s="56">
        <v>31804.3</v>
      </c>
      <c r="H633" s="56">
        <v>2776.1</v>
      </c>
      <c r="I633" s="120">
        <f>G633+H633</f>
        <v>34580.4</v>
      </c>
      <c r="J633" s="120">
        <v>0</v>
      </c>
      <c r="K633" s="56">
        <f>I633+J633</f>
        <v>34580.4</v>
      </c>
      <c r="L633" s="120">
        <v>0</v>
      </c>
      <c r="M633" s="56">
        <f>K633+L633</f>
        <v>34580.4</v>
      </c>
      <c r="N633" s="120">
        <v>-539.3</v>
      </c>
      <c r="O633" s="56">
        <f>M633+N633</f>
        <v>34041.1</v>
      </c>
      <c r="P633" s="56">
        <v>33569</v>
      </c>
      <c r="Q633" s="350">
        <f t="shared" si="266"/>
        <v>0.9861314704871464</v>
      </c>
    </row>
    <row r="634" spans="1:17" ht="21.75" customHeight="1">
      <c r="A634" s="43" t="s">
        <v>423</v>
      </c>
      <c r="B634" s="123" t="s">
        <v>25</v>
      </c>
      <c r="C634" s="55" t="s">
        <v>85</v>
      </c>
      <c r="D634" s="59" t="s">
        <v>12</v>
      </c>
      <c r="E634" s="55" t="s">
        <v>421</v>
      </c>
      <c r="F634" s="86"/>
      <c r="G634" s="56"/>
      <c r="H634" s="56"/>
      <c r="I634" s="120"/>
      <c r="J634" s="120"/>
      <c r="K634" s="56"/>
      <c r="L634" s="120"/>
      <c r="M634" s="56">
        <f aca="true" t="shared" si="281" ref="M634:N636">M635</f>
        <v>0</v>
      </c>
      <c r="N634" s="56">
        <f t="shared" si="281"/>
        <v>164.2</v>
      </c>
      <c r="O634" s="56">
        <f>M634+N634</f>
        <v>164.2</v>
      </c>
      <c r="P634" s="56">
        <f>P635</f>
        <v>164.2</v>
      </c>
      <c r="Q634" s="350">
        <f t="shared" si="266"/>
        <v>1</v>
      </c>
    </row>
    <row r="635" spans="1:17" ht="24.75" customHeight="1">
      <c r="A635" s="96" t="s">
        <v>409</v>
      </c>
      <c r="B635" s="123" t="s">
        <v>25</v>
      </c>
      <c r="C635" s="55" t="s">
        <v>85</v>
      </c>
      <c r="D635" s="59" t="s">
        <v>12</v>
      </c>
      <c r="E635" s="55" t="s">
        <v>422</v>
      </c>
      <c r="F635" s="86">
        <v>600</v>
      </c>
      <c r="G635" s="56"/>
      <c r="H635" s="56"/>
      <c r="I635" s="120"/>
      <c r="J635" s="120"/>
      <c r="K635" s="56"/>
      <c r="L635" s="120"/>
      <c r="M635" s="56">
        <f t="shared" si="281"/>
        <v>0</v>
      </c>
      <c r="N635" s="56">
        <f t="shared" si="281"/>
        <v>164.2</v>
      </c>
      <c r="O635" s="56">
        <f>M635+N635</f>
        <v>164.2</v>
      </c>
      <c r="P635" s="56">
        <f>P636</f>
        <v>164.2</v>
      </c>
      <c r="Q635" s="350">
        <f t="shared" si="266"/>
        <v>1</v>
      </c>
    </row>
    <row r="636" spans="1:17" ht="24.75" customHeight="1">
      <c r="A636" s="43" t="s">
        <v>424</v>
      </c>
      <c r="B636" s="123" t="s">
        <v>25</v>
      </c>
      <c r="C636" s="55" t="s">
        <v>85</v>
      </c>
      <c r="D636" s="59" t="s">
        <v>12</v>
      </c>
      <c r="E636" s="55" t="s">
        <v>422</v>
      </c>
      <c r="F636" s="55">
        <v>610</v>
      </c>
      <c r="G636" s="56"/>
      <c r="H636" s="56"/>
      <c r="I636" s="120"/>
      <c r="J636" s="120"/>
      <c r="K636" s="56"/>
      <c r="L636" s="120"/>
      <c r="M636" s="56">
        <f t="shared" si="281"/>
        <v>0</v>
      </c>
      <c r="N636" s="56">
        <f t="shared" si="281"/>
        <v>164.2</v>
      </c>
      <c r="O636" s="56">
        <f>M636+N636</f>
        <v>164.2</v>
      </c>
      <c r="P636" s="56">
        <f>P637</f>
        <v>164.2</v>
      </c>
      <c r="Q636" s="350">
        <f t="shared" si="266"/>
        <v>1</v>
      </c>
    </row>
    <row r="637" spans="1:17" ht="16.5" customHeight="1">
      <c r="A637" s="43" t="s">
        <v>425</v>
      </c>
      <c r="B637" s="123" t="s">
        <v>25</v>
      </c>
      <c r="C637" s="55" t="s">
        <v>85</v>
      </c>
      <c r="D637" s="59" t="s">
        <v>12</v>
      </c>
      <c r="E637" s="55" t="s">
        <v>422</v>
      </c>
      <c r="F637" s="55">
        <v>611</v>
      </c>
      <c r="G637" s="56"/>
      <c r="H637" s="56"/>
      <c r="I637" s="120"/>
      <c r="J637" s="120"/>
      <c r="K637" s="56"/>
      <c r="L637" s="120"/>
      <c r="M637" s="56">
        <v>0</v>
      </c>
      <c r="N637" s="56">
        <v>164.2</v>
      </c>
      <c r="O637" s="56">
        <f>M637+N637</f>
        <v>164.2</v>
      </c>
      <c r="P637" s="56">
        <v>164.2</v>
      </c>
      <c r="Q637" s="350">
        <f t="shared" si="266"/>
        <v>1</v>
      </c>
    </row>
    <row r="638" spans="1:19" ht="12.75" customHeight="1">
      <c r="A638" s="40" t="s">
        <v>39</v>
      </c>
      <c r="B638" s="125" t="s">
        <v>25</v>
      </c>
      <c r="C638" s="86" t="s">
        <v>85</v>
      </c>
      <c r="D638" s="87" t="s">
        <v>83</v>
      </c>
      <c r="E638" s="86" t="s">
        <v>9</v>
      </c>
      <c r="F638" s="86" t="s">
        <v>10</v>
      </c>
      <c r="G638" s="119">
        <f aca="true" t="shared" si="282" ref="G638:P638">G639</f>
        <v>200884.3</v>
      </c>
      <c r="H638" s="119">
        <f t="shared" si="282"/>
        <v>1338.2</v>
      </c>
      <c r="I638" s="119">
        <f t="shared" si="282"/>
        <v>202222.5</v>
      </c>
      <c r="J638" s="119">
        <f t="shared" si="282"/>
        <v>2255.7999999999997</v>
      </c>
      <c r="K638" s="119">
        <f t="shared" si="282"/>
        <v>204478.30000000002</v>
      </c>
      <c r="L638" s="119">
        <f t="shared" si="282"/>
        <v>1537</v>
      </c>
      <c r="M638" s="119">
        <f t="shared" si="282"/>
        <v>206015.30000000002</v>
      </c>
      <c r="N638" s="119">
        <f t="shared" si="282"/>
        <v>10024.9</v>
      </c>
      <c r="O638" s="119">
        <f t="shared" si="282"/>
        <v>216040.19999999995</v>
      </c>
      <c r="P638" s="119">
        <f t="shared" si="282"/>
        <v>215544</v>
      </c>
      <c r="Q638" s="350">
        <f t="shared" si="266"/>
        <v>0.9977032052368033</v>
      </c>
      <c r="S638" s="45"/>
    </row>
    <row r="639" spans="1:17" s="152" customFormat="1" ht="13.5" customHeight="1">
      <c r="A639" s="39" t="s">
        <v>39</v>
      </c>
      <c r="B639" s="125" t="s">
        <v>25</v>
      </c>
      <c r="C639" s="55" t="s">
        <v>85</v>
      </c>
      <c r="D639" s="55" t="s">
        <v>83</v>
      </c>
      <c r="E639" s="55" t="s">
        <v>9</v>
      </c>
      <c r="F639" s="171" t="s">
        <v>10</v>
      </c>
      <c r="G639" s="67">
        <f aca="true" t="shared" si="283" ref="G639:L639">G640+G661+G674</f>
        <v>200884.3</v>
      </c>
      <c r="H639" s="67">
        <f t="shared" si="283"/>
        <v>1338.2</v>
      </c>
      <c r="I639" s="67">
        <f t="shared" si="283"/>
        <v>202222.5</v>
      </c>
      <c r="J639" s="67">
        <f t="shared" si="283"/>
        <v>2255.7999999999997</v>
      </c>
      <c r="K639" s="67">
        <f t="shared" si="283"/>
        <v>204478.30000000002</v>
      </c>
      <c r="L639" s="67">
        <f t="shared" si="283"/>
        <v>1537</v>
      </c>
      <c r="M639" s="170">
        <f>M640+M661+M674+M670</f>
        <v>206015.30000000002</v>
      </c>
      <c r="N639" s="170">
        <f>N640+N661+N674+N670</f>
        <v>10024.9</v>
      </c>
      <c r="O639" s="170">
        <f>O640+O661+O674+O670</f>
        <v>216040.19999999995</v>
      </c>
      <c r="P639" s="170">
        <f>P640+P661+P674+P670</f>
        <v>215544</v>
      </c>
      <c r="Q639" s="350">
        <f t="shared" si="266"/>
        <v>0.9977032052368033</v>
      </c>
    </row>
    <row r="640" spans="1:17" s="152" customFormat="1" ht="12.75" customHeight="1">
      <c r="A640" s="39" t="s">
        <v>226</v>
      </c>
      <c r="B640" s="125" t="s">
        <v>25</v>
      </c>
      <c r="C640" s="55" t="s">
        <v>85</v>
      </c>
      <c r="D640" s="55" t="s">
        <v>83</v>
      </c>
      <c r="E640" s="55" t="s">
        <v>254</v>
      </c>
      <c r="F640" s="171" t="s">
        <v>10</v>
      </c>
      <c r="G640" s="67">
        <f>G641+G655</f>
        <v>169343.3</v>
      </c>
      <c r="H640" s="67">
        <f>H641+H655</f>
        <v>70</v>
      </c>
      <c r="I640" s="67">
        <f aca="true" t="shared" si="284" ref="I640:O640">I641+I655+I647+I651</f>
        <v>169413.3</v>
      </c>
      <c r="J640" s="67">
        <f t="shared" si="284"/>
        <v>2205.7999999999997</v>
      </c>
      <c r="K640" s="67">
        <f t="shared" si="284"/>
        <v>171619.1</v>
      </c>
      <c r="L640" s="67">
        <f t="shared" si="284"/>
        <v>1537</v>
      </c>
      <c r="M640" s="170">
        <f t="shared" si="284"/>
        <v>173156.1</v>
      </c>
      <c r="N640" s="170">
        <f t="shared" si="284"/>
        <v>9049.9</v>
      </c>
      <c r="O640" s="170">
        <f t="shared" si="284"/>
        <v>182205.99999999997</v>
      </c>
      <c r="P640" s="170">
        <f>P641+P655+P647+P651</f>
        <v>182206</v>
      </c>
      <c r="Q640" s="350">
        <f t="shared" si="266"/>
        <v>1.0000000000000002</v>
      </c>
    </row>
    <row r="641" spans="1:17" s="152" customFormat="1" ht="15" customHeight="1">
      <c r="A641" s="39" t="s">
        <v>235</v>
      </c>
      <c r="B641" s="125" t="s">
        <v>25</v>
      </c>
      <c r="C641" s="55" t="s">
        <v>85</v>
      </c>
      <c r="D641" s="59" t="s">
        <v>83</v>
      </c>
      <c r="E641" s="323" t="s">
        <v>255</v>
      </c>
      <c r="F641" s="171" t="s">
        <v>10</v>
      </c>
      <c r="G641" s="67">
        <f aca="true" t="shared" si="285" ref="G641:P641">G642</f>
        <v>12457.7</v>
      </c>
      <c r="H641" s="67">
        <f t="shared" si="285"/>
        <v>70</v>
      </c>
      <c r="I641" s="67">
        <f t="shared" si="285"/>
        <v>12527.7</v>
      </c>
      <c r="J641" s="67">
        <f t="shared" si="285"/>
        <v>0</v>
      </c>
      <c r="K641" s="67">
        <f t="shared" si="285"/>
        <v>12527.7</v>
      </c>
      <c r="L641" s="67">
        <f t="shared" si="285"/>
        <v>0</v>
      </c>
      <c r="M641" s="170">
        <f t="shared" si="285"/>
        <v>12527.7</v>
      </c>
      <c r="N641" s="170">
        <f t="shared" si="285"/>
        <v>-890.4</v>
      </c>
      <c r="O641" s="170">
        <f t="shared" si="285"/>
        <v>11637.300000000001</v>
      </c>
      <c r="P641" s="170">
        <f t="shared" si="285"/>
        <v>11637.300000000001</v>
      </c>
      <c r="Q641" s="350">
        <f t="shared" si="266"/>
        <v>1</v>
      </c>
    </row>
    <row r="642" spans="1:17" ht="22.5" customHeight="1">
      <c r="A642" s="113" t="s">
        <v>578</v>
      </c>
      <c r="B642" s="125" t="s">
        <v>25</v>
      </c>
      <c r="C642" s="55" t="s">
        <v>85</v>
      </c>
      <c r="D642" s="55" t="s">
        <v>83</v>
      </c>
      <c r="E642" s="323" t="s">
        <v>255</v>
      </c>
      <c r="F642" s="55" t="s">
        <v>118</v>
      </c>
      <c r="G642" s="56">
        <f aca="true" t="shared" si="286" ref="G642:M642">G643+G645</f>
        <v>12457.7</v>
      </c>
      <c r="H642" s="56">
        <f t="shared" si="286"/>
        <v>70</v>
      </c>
      <c r="I642" s="56">
        <f t="shared" si="286"/>
        <v>12527.7</v>
      </c>
      <c r="J642" s="56">
        <f t="shared" si="286"/>
        <v>0</v>
      </c>
      <c r="K642" s="56">
        <f t="shared" si="286"/>
        <v>12527.7</v>
      </c>
      <c r="L642" s="56">
        <f t="shared" si="286"/>
        <v>0</v>
      </c>
      <c r="M642" s="56">
        <f t="shared" si="286"/>
        <v>12527.7</v>
      </c>
      <c r="N642" s="56">
        <f>N643+N645</f>
        <v>-890.4</v>
      </c>
      <c r="O642" s="56">
        <f>O643+O645</f>
        <v>11637.300000000001</v>
      </c>
      <c r="P642" s="56">
        <f>P643+P645</f>
        <v>11637.300000000001</v>
      </c>
      <c r="Q642" s="350">
        <f t="shared" si="266"/>
        <v>1</v>
      </c>
    </row>
    <row r="643" spans="1:17" ht="12.75" customHeight="1">
      <c r="A643" s="43" t="s">
        <v>119</v>
      </c>
      <c r="B643" s="125" t="s">
        <v>25</v>
      </c>
      <c r="C643" s="55" t="s">
        <v>85</v>
      </c>
      <c r="D643" s="55" t="s">
        <v>83</v>
      </c>
      <c r="E643" s="323" t="s">
        <v>255</v>
      </c>
      <c r="F643" s="55" t="s">
        <v>120</v>
      </c>
      <c r="G643" s="56">
        <f aca="true" t="shared" si="287" ref="G643:P643">G644</f>
        <v>11097.5</v>
      </c>
      <c r="H643" s="56">
        <f t="shared" si="287"/>
        <v>70</v>
      </c>
      <c r="I643" s="56">
        <f t="shared" si="287"/>
        <v>11167.5</v>
      </c>
      <c r="J643" s="56">
        <f t="shared" si="287"/>
        <v>0</v>
      </c>
      <c r="K643" s="56">
        <f t="shared" si="287"/>
        <v>11167.5</v>
      </c>
      <c r="L643" s="56">
        <f t="shared" si="287"/>
        <v>0</v>
      </c>
      <c r="M643" s="56">
        <f t="shared" si="287"/>
        <v>11167.5</v>
      </c>
      <c r="N643" s="56">
        <f t="shared" si="287"/>
        <v>-779.9</v>
      </c>
      <c r="O643" s="56">
        <f t="shared" si="287"/>
        <v>10387.6</v>
      </c>
      <c r="P643" s="56">
        <f t="shared" si="287"/>
        <v>10387.6</v>
      </c>
      <c r="Q643" s="350">
        <f t="shared" si="266"/>
        <v>1</v>
      </c>
    </row>
    <row r="644" spans="1:17" ht="33.75" customHeight="1">
      <c r="A644" s="43" t="s">
        <v>121</v>
      </c>
      <c r="B644" s="125" t="s">
        <v>25</v>
      </c>
      <c r="C644" s="55" t="s">
        <v>85</v>
      </c>
      <c r="D644" s="55" t="s">
        <v>83</v>
      </c>
      <c r="E644" s="323" t="s">
        <v>255</v>
      </c>
      <c r="F644" s="55" t="s">
        <v>122</v>
      </c>
      <c r="G644" s="56">
        <v>11097.5</v>
      </c>
      <c r="H644" s="56">
        <v>70</v>
      </c>
      <c r="I644" s="120">
        <f>G644+H644</f>
        <v>11167.5</v>
      </c>
      <c r="J644" s="120">
        <v>0</v>
      </c>
      <c r="K644" s="56">
        <f>I644+J644</f>
        <v>11167.5</v>
      </c>
      <c r="L644" s="120">
        <v>0</v>
      </c>
      <c r="M644" s="56">
        <f>K644+L644</f>
        <v>11167.5</v>
      </c>
      <c r="N644" s="120">
        <v>-779.9</v>
      </c>
      <c r="O644" s="56">
        <f>M644+N644</f>
        <v>10387.6</v>
      </c>
      <c r="P644" s="56">
        <v>10387.6</v>
      </c>
      <c r="Q644" s="350">
        <f t="shared" si="266"/>
        <v>1</v>
      </c>
    </row>
    <row r="645" spans="1:17" ht="12.75" customHeight="1">
      <c r="A645" s="43" t="s">
        <v>61</v>
      </c>
      <c r="B645" s="125" t="s">
        <v>25</v>
      </c>
      <c r="C645" s="55" t="s">
        <v>85</v>
      </c>
      <c r="D645" s="55" t="s">
        <v>83</v>
      </c>
      <c r="E645" s="323" t="s">
        <v>255</v>
      </c>
      <c r="F645" s="55">
        <v>620</v>
      </c>
      <c r="G645" s="56">
        <f aca="true" t="shared" si="288" ref="G645:P645">G646</f>
        <v>1360.2</v>
      </c>
      <c r="H645" s="56">
        <f t="shared" si="288"/>
        <v>0</v>
      </c>
      <c r="I645" s="56">
        <f t="shared" si="288"/>
        <v>1360.2</v>
      </c>
      <c r="J645" s="56">
        <f t="shared" si="288"/>
        <v>0</v>
      </c>
      <c r="K645" s="56">
        <f t="shared" si="288"/>
        <v>1360.2</v>
      </c>
      <c r="L645" s="56">
        <f t="shared" si="288"/>
        <v>0</v>
      </c>
      <c r="M645" s="56">
        <f t="shared" si="288"/>
        <v>1360.2</v>
      </c>
      <c r="N645" s="56">
        <f t="shared" si="288"/>
        <v>-110.5</v>
      </c>
      <c r="O645" s="56">
        <f t="shared" si="288"/>
        <v>1249.7</v>
      </c>
      <c r="P645" s="56">
        <f t="shared" si="288"/>
        <v>1249.7</v>
      </c>
      <c r="Q645" s="350">
        <f t="shared" si="266"/>
        <v>1</v>
      </c>
    </row>
    <row r="646" spans="1:17" ht="33.75" customHeight="1">
      <c r="A646" s="43" t="s">
        <v>46</v>
      </c>
      <c r="B646" s="125" t="s">
        <v>25</v>
      </c>
      <c r="C646" s="55" t="s">
        <v>85</v>
      </c>
      <c r="D646" s="55" t="s">
        <v>83</v>
      </c>
      <c r="E646" s="323" t="s">
        <v>255</v>
      </c>
      <c r="F646" s="55">
        <v>621</v>
      </c>
      <c r="G646" s="56">
        <v>1360.2</v>
      </c>
      <c r="H646" s="67">
        <v>0</v>
      </c>
      <c r="I646" s="120">
        <f>G646+H646</f>
        <v>1360.2</v>
      </c>
      <c r="J646" s="120">
        <v>0</v>
      </c>
      <c r="K646" s="56">
        <f>I646+J646</f>
        <v>1360.2</v>
      </c>
      <c r="L646" s="120">
        <v>0</v>
      </c>
      <c r="M646" s="56">
        <f>K646+L646</f>
        <v>1360.2</v>
      </c>
      <c r="N646" s="120">
        <v>-110.5</v>
      </c>
      <c r="O646" s="56">
        <f>M646+N646</f>
        <v>1249.7</v>
      </c>
      <c r="P646" s="56">
        <v>1249.7</v>
      </c>
      <c r="Q646" s="350">
        <f t="shared" si="266"/>
        <v>1</v>
      </c>
    </row>
    <row r="647" spans="1:17" ht="45" customHeight="1">
      <c r="A647" s="58" t="s">
        <v>608</v>
      </c>
      <c r="B647" s="125" t="s">
        <v>25</v>
      </c>
      <c r="C647" s="55" t="s">
        <v>85</v>
      </c>
      <c r="D647" s="55" t="s">
        <v>83</v>
      </c>
      <c r="E647" s="323" t="s">
        <v>604</v>
      </c>
      <c r="F647" s="55"/>
      <c r="G647" s="56"/>
      <c r="H647" s="67"/>
      <c r="I647" s="120">
        <f aca="true" t="shared" si="289" ref="I647:P649">I648</f>
        <v>0</v>
      </c>
      <c r="J647" s="120">
        <f t="shared" si="289"/>
        <v>2095.6</v>
      </c>
      <c r="K647" s="120">
        <f t="shared" si="289"/>
        <v>2095.6</v>
      </c>
      <c r="L647" s="120">
        <f t="shared" si="289"/>
        <v>0</v>
      </c>
      <c r="M647" s="120">
        <f t="shared" si="289"/>
        <v>2095.6</v>
      </c>
      <c r="N647" s="120">
        <f t="shared" si="289"/>
        <v>0</v>
      </c>
      <c r="O647" s="120">
        <f t="shared" si="289"/>
        <v>2095.6</v>
      </c>
      <c r="P647" s="120">
        <f t="shared" si="289"/>
        <v>2095.6</v>
      </c>
      <c r="Q647" s="350">
        <f t="shared" si="266"/>
        <v>1</v>
      </c>
    </row>
    <row r="648" spans="1:17" ht="22.5" customHeight="1">
      <c r="A648" s="113" t="s">
        <v>578</v>
      </c>
      <c r="B648" s="125" t="s">
        <v>25</v>
      </c>
      <c r="C648" s="55" t="s">
        <v>85</v>
      </c>
      <c r="D648" s="55" t="s">
        <v>83</v>
      </c>
      <c r="E648" s="323" t="s">
        <v>604</v>
      </c>
      <c r="F648" s="55" t="s">
        <v>118</v>
      </c>
      <c r="G648" s="56">
        <f>G649+G655</f>
        <v>167983.09999999998</v>
      </c>
      <c r="H648" s="56">
        <f>H649+H655</f>
        <v>70</v>
      </c>
      <c r="I648" s="56">
        <f t="shared" si="289"/>
        <v>0</v>
      </c>
      <c r="J648" s="56">
        <f t="shared" si="289"/>
        <v>2095.6</v>
      </c>
      <c r="K648" s="56">
        <f t="shared" si="289"/>
        <v>2095.6</v>
      </c>
      <c r="L648" s="56">
        <f t="shared" si="289"/>
        <v>0</v>
      </c>
      <c r="M648" s="56">
        <f t="shared" si="289"/>
        <v>2095.6</v>
      </c>
      <c r="N648" s="56">
        <f t="shared" si="289"/>
        <v>0</v>
      </c>
      <c r="O648" s="56">
        <f t="shared" si="289"/>
        <v>2095.6</v>
      </c>
      <c r="P648" s="56">
        <f t="shared" si="289"/>
        <v>2095.6</v>
      </c>
      <c r="Q648" s="350">
        <f t="shared" si="266"/>
        <v>1</v>
      </c>
    </row>
    <row r="649" spans="1:17" ht="12.75" customHeight="1">
      <c r="A649" s="43" t="s">
        <v>119</v>
      </c>
      <c r="B649" s="125" t="s">
        <v>25</v>
      </c>
      <c r="C649" s="55" t="s">
        <v>85</v>
      </c>
      <c r="D649" s="55" t="s">
        <v>83</v>
      </c>
      <c r="E649" s="323" t="s">
        <v>604</v>
      </c>
      <c r="F649" s="55" t="s">
        <v>120</v>
      </c>
      <c r="G649" s="56">
        <f>G650</f>
        <v>11097.5</v>
      </c>
      <c r="H649" s="56">
        <f>H650</f>
        <v>70</v>
      </c>
      <c r="I649" s="56">
        <f t="shared" si="289"/>
        <v>0</v>
      </c>
      <c r="J649" s="56">
        <f t="shared" si="289"/>
        <v>2095.6</v>
      </c>
      <c r="K649" s="56">
        <f t="shared" si="289"/>
        <v>2095.6</v>
      </c>
      <c r="L649" s="56">
        <f t="shared" si="289"/>
        <v>0</v>
      </c>
      <c r="M649" s="56">
        <f t="shared" si="289"/>
        <v>2095.6</v>
      </c>
      <c r="N649" s="56">
        <f t="shared" si="289"/>
        <v>0</v>
      </c>
      <c r="O649" s="56">
        <f t="shared" si="289"/>
        <v>2095.6</v>
      </c>
      <c r="P649" s="56">
        <f t="shared" si="289"/>
        <v>2095.6</v>
      </c>
      <c r="Q649" s="350">
        <f t="shared" si="266"/>
        <v>1</v>
      </c>
    </row>
    <row r="650" spans="1:17" ht="33.75" customHeight="1">
      <c r="A650" s="43" t="s">
        <v>121</v>
      </c>
      <c r="B650" s="125" t="s">
        <v>25</v>
      </c>
      <c r="C650" s="55" t="s">
        <v>85</v>
      </c>
      <c r="D650" s="55" t="s">
        <v>83</v>
      </c>
      <c r="E650" s="323" t="s">
        <v>604</v>
      </c>
      <c r="F650" s="55" t="s">
        <v>122</v>
      </c>
      <c r="G650" s="56">
        <v>11097.5</v>
      </c>
      <c r="H650" s="56">
        <v>70</v>
      </c>
      <c r="I650" s="120">
        <v>0</v>
      </c>
      <c r="J650" s="120">
        <v>2095.6</v>
      </c>
      <c r="K650" s="56">
        <f>I650+J650</f>
        <v>2095.6</v>
      </c>
      <c r="L650" s="120">
        <v>0</v>
      </c>
      <c r="M650" s="56">
        <f>K650+L650</f>
        <v>2095.6</v>
      </c>
      <c r="N650" s="120">
        <v>0</v>
      </c>
      <c r="O650" s="56">
        <f>M650+N650</f>
        <v>2095.6</v>
      </c>
      <c r="P650" s="56">
        <v>2095.6</v>
      </c>
      <c r="Q650" s="350">
        <f t="shared" si="266"/>
        <v>1</v>
      </c>
    </row>
    <row r="651" spans="1:17" ht="45" customHeight="1">
      <c r="A651" s="58" t="s">
        <v>608</v>
      </c>
      <c r="B651" s="125" t="s">
        <v>25</v>
      </c>
      <c r="C651" s="55" t="s">
        <v>85</v>
      </c>
      <c r="D651" s="55" t="s">
        <v>83</v>
      </c>
      <c r="E651" s="323" t="s">
        <v>605</v>
      </c>
      <c r="F651" s="55"/>
      <c r="G651" s="56"/>
      <c r="H651" s="56"/>
      <c r="I651" s="120">
        <f aca="true" t="shared" si="290" ref="I651:P653">I652</f>
        <v>0</v>
      </c>
      <c r="J651" s="120">
        <f t="shared" si="290"/>
        <v>110.2</v>
      </c>
      <c r="K651" s="120">
        <f t="shared" si="290"/>
        <v>110.2</v>
      </c>
      <c r="L651" s="120">
        <f t="shared" si="290"/>
        <v>0</v>
      </c>
      <c r="M651" s="120">
        <f t="shared" si="290"/>
        <v>110.2</v>
      </c>
      <c r="N651" s="120">
        <f t="shared" si="290"/>
        <v>0</v>
      </c>
      <c r="O651" s="120">
        <f t="shared" si="290"/>
        <v>110.2</v>
      </c>
      <c r="P651" s="120">
        <f t="shared" si="290"/>
        <v>110.2</v>
      </c>
      <c r="Q651" s="350">
        <f t="shared" si="266"/>
        <v>1</v>
      </c>
    </row>
    <row r="652" spans="1:17" ht="22.5" customHeight="1">
      <c r="A652" s="113" t="s">
        <v>578</v>
      </c>
      <c r="B652" s="125" t="s">
        <v>25</v>
      </c>
      <c r="C652" s="55" t="s">
        <v>85</v>
      </c>
      <c r="D652" s="55" t="s">
        <v>83</v>
      </c>
      <c r="E652" s="323" t="s">
        <v>605</v>
      </c>
      <c r="F652" s="55" t="s">
        <v>118</v>
      </c>
      <c r="G652" s="56">
        <f>G653+G659</f>
        <v>29498.5</v>
      </c>
      <c r="H652" s="56">
        <f>H653+H659</f>
        <v>70</v>
      </c>
      <c r="I652" s="56">
        <f t="shared" si="290"/>
        <v>0</v>
      </c>
      <c r="J652" s="56">
        <f t="shared" si="290"/>
        <v>110.2</v>
      </c>
      <c r="K652" s="56">
        <f t="shared" si="290"/>
        <v>110.2</v>
      </c>
      <c r="L652" s="56">
        <f t="shared" si="290"/>
        <v>0</v>
      </c>
      <c r="M652" s="56">
        <f t="shared" si="290"/>
        <v>110.2</v>
      </c>
      <c r="N652" s="56">
        <f t="shared" si="290"/>
        <v>0</v>
      </c>
      <c r="O652" s="56">
        <f t="shared" si="290"/>
        <v>110.2</v>
      </c>
      <c r="P652" s="56">
        <f t="shared" si="290"/>
        <v>110.2</v>
      </c>
      <c r="Q652" s="350">
        <f t="shared" si="266"/>
        <v>1</v>
      </c>
    </row>
    <row r="653" spans="1:17" ht="12.75" customHeight="1">
      <c r="A653" s="43" t="s">
        <v>119</v>
      </c>
      <c r="B653" s="125" t="s">
        <v>25</v>
      </c>
      <c r="C653" s="55" t="s">
        <v>85</v>
      </c>
      <c r="D653" s="55" t="s">
        <v>83</v>
      </c>
      <c r="E653" s="323" t="s">
        <v>605</v>
      </c>
      <c r="F653" s="55" t="s">
        <v>120</v>
      </c>
      <c r="G653" s="56">
        <f>G654</f>
        <v>11097.5</v>
      </c>
      <c r="H653" s="56">
        <f>H654</f>
        <v>70</v>
      </c>
      <c r="I653" s="56">
        <f t="shared" si="290"/>
        <v>0</v>
      </c>
      <c r="J653" s="56">
        <f t="shared" si="290"/>
        <v>110.2</v>
      </c>
      <c r="K653" s="56">
        <f t="shared" si="290"/>
        <v>110.2</v>
      </c>
      <c r="L653" s="56">
        <f t="shared" si="290"/>
        <v>0</v>
      </c>
      <c r="M653" s="56">
        <f t="shared" si="290"/>
        <v>110.2</v>
      </c>
      <c r="N653" s="56">
        <f t="shared" si="290"/>
        <v>0</v>
      </c>
      <c r="O653" s="56">
        <f t="shared" si="290"/>
        <v>110.2</v>
      </c>
      <c r="P653" s="56">
        <f t="shared" si="290"/>
        <v>110.2</v>
      </c>
      <c r="Q653" s="350">
        <f t="shared" si="266"/>
        <v>1</v>
      </c>
    </row>
    <row r="654" spans="1:17" ht="33.75" customHeight="1">
      <c r="A654" s="43" t="s">
        <v>121</v>
      </c>
      <c r="B654" s="125" t="s">
        <v>25</v>
      </c>
      <c r="C654" s="55" t="s">
        <v>85</v>
      </c>
      <c r="D654" s="55" t="s">
        <v>83</v>
      </c>
      <c r="E654" s="323" t="s">
        <v>605</v>
      </c>
      <c r="F654" s="55" t="s">
        <v>122</v>
      </c>
      <c r="G654" s="56">
        <v>11097.5</v>
      </c>
      <c r="H654" s="56">
        <v>70</v>
      </c>
      <c r="I654" s="120">
        <v>0</v>
      </c>
      <c r="J654" s="120">
        <v>110.2</v>
      </c>
      <c r="K654" s="56">
        <f>I654+J654</f>
        <v>110.2</v>
      </c>
      <c r="L654" s="120">
        <v>0</v>
      </c>
      <c r="M654" s="56">
        <f>K654+L654</f>
        <v>110.2</v>
      </c>
      <c r="N654" s="120">
        <v>0</v>
      </c>
      <c r="O654" s="56">
        <f>M654+N654</f>
        <v>110.2</v>
      </c>
      <c r="P654" s="56">
        <v>110.2</v>
      </c>
      <c r="Q654" s="350">
        <f t="shared" si="266"/>
        <v>1</v>
      </c>
    </row>
    <row r="655" spans="1:17" s="152" customFormat="1" ht="48" customHeight="1">
      <c r="A655" s="96" t="s">
        <v>103</v>
      </c>
      <c r="B655" s="125" t="s">
        <v>25</v>
      </c>
      <c r="C655" s="55" t="s">
        <v>85</v>
      </c>
      <c r="D655" s="59" t="s">
        <v>83</v>
      </c>
      <c r="E655" s="323" t="s">
        <v>274</v>
      </c>
      <c r="F655" s="171" t="s">
        <v>10</v>
      </c>
      <c r="G655" s="67">
        <f aca="true" t="shared" si="291" ref="G655:P655">G656</f>
        <v>156885.59999999998</v>
      </c>
      <c r="H655" s="67">
        <f t="shared" si="291"/>
        <v>0</v>
      </c>
      <c r="I655" s="67">
        <f t="shared" si="291"/>
        <v>156885.59999999998</v>
      </c>
      <c r="J655" s="67">
        <f t="shared" si="291"/>
        <v>0</v>
      </c>
      <c r="K655" s="67">
        <f t="shared" si="291"/>
        <v>156885.59999999998</v>
      </c>
      <c r="L655" s="67">
        <f t="shared" si="291"/>
        <v>1537</v>
      </c>
      <c r="M655" s="170">
        <f t="shared" si="291"/>
        <v>158422.59999999998</v>
      </c>
      <c r="N655" s="170">
        <f t="shared" si="291"/>
        <v>9940.3</v>
      </c>
      <c r="O655" s="170">
        <f t="shared" si="291"/>
        <v>168362.89999999997</v>
      </c>
      <c r="P655" s="170">
        <f t="shared" si="291"/>
        <v>168362.9</v>
      </c>
      <c r="Q655" s="350">
        <f aca="true" t="shared" si="292" ref="Q655:Q718">P655/O655*100%</f>
        <v>1.0000000000000002</v>
      </c>
    </row>
    <row r="656" spans="1:17" ht="22.5" customHeight="1">
      <c r="A656" s="113" t="s">
        <v>578</v>
      </c>
      <c r="B656" s="125" t="s">
        <v>25</v>
      </c>
      <c r="C656" s="55" t="s">
        <v>85</v>
      </c>
      <c r="D656" s="55" t="s">
        <v>83</v>
      </c>
      <c r="E656" s="323" t="s">
        <v>274</v>
      </c>
      <c r="F656" s="55" t="s">
        <v>118</v>
      </c>
      <c r="G656" s="56">
        <f aca="true" t="shared" si="293" ref="G656:M656">G657+G659</f>
        <v>156885.59999999998</v>
      </c>
      <c r="H656" s="56">
        <f t="shared" si="293"/>
        <v>0</v>
      </c>
      <c r="I656" s="56">
        <f t="shared" si="293"/>
        <v>156885.59999999998</v>
      </c>
      <c r="J656" s="56">
        <f t="shared" si="293"/>
        <v>0</v>
      </c>
      <c r="K656" s="56">
        <f t="shared" si="293"/>
        <v>156885.59999999998</v>
      </c>
      <c r="L656" s="56">
        <f t="shared" si="293"/>
        <v>1537</v>
      </c>
      <c r="M656" s="56">
        <f t="shared" si="293"/>
        <v>158422.59999999998</v>
      </c>
      <c r="N656" s="56">
        <f>N657+N659</f>
        <v>9940.3</v>
      </c>
      <c r="O656" s="56">
        <f>O657+O659</f>
        <v>168362.89999999997</v>
      </c>
      <c r="P656" s="56">
        <f>P657+P659</f>
        <v>168362.9</v>
      </c>
      <c r="Q656" s="350">
        <f t="shared" si="292"/>
        <v>1.0000000000000002</v>
      </c>
    </row>
    <row r="657" spans="1:17" ht="12.75" customHeight="1">
      <c r="A657" s="43" t="s">
        <v>119</v>
      </c>
      <c r="B657" s="125" t="s">
        <v>25</v>
      </c>
      <c r="C657" s="55" t="s">
        <v>85</v>
      </c>
      <c r="D657" s="55" t="s">
        <v>83</v>
      </c>
      <c r="E657" s="323" t="s">
        <v>274</v>
      </c>
      <c r="F657" s="55" t="s">
        <v>120</v>
      </c>
      <c r="G657" s="56">
        <f aca="true" t="shared" si="294" ref="G657:P657">G658</f>
        <v>138484.59999999998</v>
      </c>
      <c r="H657" s="56">
        <f t="shared" si="294"/>
        <v>0</v>
      </c>
      <c r="I657" s="56">
        <f t="shared" si="294"/>
        <v>138484.59999999998</v>
      </c>
      <c r="J657" s="56">
        <f t="shared" si="294"/>
        <v>0</v>
      </c>
      <c r="K657" s="56">
        <f t="shared" si="294"/>
        <v>138484.59999999998</v>
      </c>
      <c r="L657" s="56">
        <f t="shared" si="294"/>
        <v>1537</v>
      </c>
      <c r="M657" s="56">
        <f t="shared" si="294"/>
        <v>140021.59999999998</v>
      </c>
      <c r="N657" s="56">
        <f t="shared" si="294"/>
        <v>8913.8</v>
      </c>
      <c r="O657" s="56">
        <f t="shared" si="294"/>
        <v>148935.39999999997</v>
      </c>
      <c r="P657" s="56">
        <f t="shared" si="294"/>
        <v>148935.4</v>
      </c>
      <c r="Q657" s="350">
        <f t="shared" si="292"/>
        <v>1.0000000000000002</v>
      </c>
    </row>
    <row r="658" spans="1:17" ht="33.75" customHeight="1">
      <c r="A658" s="43" t="s">
        <v>121</v>
      </c>
      <c r="B658" s="125" t="s">
        <v>25</v>
      </c>
      <c r="C658" s="55" t="s">
        <v>85</v>
      </c>
      <c r="D658" s="55" t="s">
        <v>83</v>
      </c>
      <c r="E658" s="323" t="s">
        <v>274</v>
      </c>
      <c r="F658" s="55" t="s">
        <v>122</v>
      </c>
      <c r="G658" s="56">
        <f>139338.8-854.2</f>
        <v>138484.59999999998</v>
      </c>
      <c r="H658" s="56">
        <v>0</v>
      </c>
      <c r="I658" s="120">
        <f>G658+H658</f>
        <v>138484.59999999998</v>
      </c>
      <c r="J658" s="120">
        <v>0</v>
      </c>
      <c r="K658" s="56">
        <f>I658+J658</f>
        <v>138484.59999999998</v>
      </c>
      <c r="L658" s="120">
        <v>1537</v>
      </c>
      <c r="M658" s="56">
        <f>K658+L658</f>
        <v>140021.59999999998</v>
      </c>
      <c r="N658" s="120">
        <v>8913.8</v>
      </c>
      <c r="O658" s="56">
        <f>M658+N658</f>
        <v>148935.39999999997</v>
      </c>
      <c r="P658" s="56">
        <v>148935.4</v>
      </c>
      <c r="Q658" s="350">
        <f t="shared" si="292"/>
        <v>1.0000000000000002</v>
      </c>
    </row>
    <row r="659" spans="1:17" ht="12.75" customHeight="1">
      <c r="A659" s="43" t="s">
        <v>61</v>
      </c>
      <c r="B659" s="125" t="s">
        <v>25</v>
      </c>
      <c r="C659" s="55" t="s">
        <v>85</v>
      </c>
      <c r="D659" s="55" t="s">
        <v>83</v>
      </c>
      <c r="E659" s="323" t="s">
        <v>274</v>
      </c>
      <c r="F659" s="55">
        <v>620</v>
      </c>
      <c r="G659" s="56">
        <f aca="true" t="shared" si="295" ref="G659:P659">G660</f>
        <v>18401</v>
      </c>
      <c r="H659" s="56">
        <f t="shared" si="295"/>
        <v>0</v>
      </c>
      <c r="I659" s="56">
        <f t="shared" si="295"/>
        <v>18401</v>
      </c>
      <c r="J659" s="56">
        <f t="shared" si="295"/>
        <v>0</v>
      </c>
      <c r="K659" s="56">
        <f t="shared" si="295"/>
        <v>18401</v>
      </c>
      <c r="L659" s="56">
        <f t="shared" si="295"/>
        <v>0</v>
      </c>
      <c r="M659" s="56">
        <f t="shared" si="295"/>
        <v>18401</v>
      </c>
      <c r="N659" s="56">
        <f t="shared" si="295"/>
        <v>1026.5</v>
      </c>
      <c r="O659" s="56">
        <f t="shared" si="295"/>
        <v>19427.5</v>
      </c>
      <c r="P659" s="56">
        <f t="shared" si="295"/>
        <v>19427.5</v>
      </c>
      <c r="Q659" s="350">
        <f t="shared" si="292"/>
        <v>1</v>
      </c>
    </row>
    <row r="660" spans="1:17" ht="33.75" customHeight="1">
      <c r="A660" s="43" t="s">
        <v>46</v>
      </c>
      <c r="B660" s="125" t="s">
        <v>25</v>
      </c>
      <c r="C660" s="55" t="s">
        <v>85</v>
      </c>
      <c r="D660" s="55" t="s">
        <v>83</v>
      </c>
      <c r="E660" s="323" t="s">
        <v>274</v>
      </c>
      <c r="F660" s="55">
        <v>621</v>
      </c>
      <c r="G660" s="56">
        <f>18508.6-107.6</f>
        <v>18401</v>
      </c>
      <c r="H660" s="67">
        <v>0</v>
      </c>
      <c r="I660" s="120">
        <f>G660+H660</f>
        <v>18401</v>
      </c>
      <c r="J660" s="120">
        <v>0</v>
      </c>
      <c r="K660" s="56">
        <f>I660+J660</f>
        <v>18401</v>
      </c>
      <c r="L660" s="120">
        <v>0</v>
      </c>
      <c r="M660" s="56">
        <f>K660+L660</f>
        <v>18401</v>
      </c>
      <c r="N660" s="120">
        <v>1026.5</v>
      </c>
      <c r="O660" s="56">
        <f>M660+N660</f>
        <v>19427.5</v>
      </c>
      <c r="P660" s="56">
        <v>19427.5</v>
      </c>
      <c r="Q660" s="350">
        <f t="shared" si="292"/>
        <v>1</v>
      </c>
    </row>
    <row r="661" spans="1:17" s="152" customFormat="1" ht="25.5" customHeight="1">
      <c r="A661" s="39" t="s">
        <v>236</v>
      </c>
      <c r="B661" s="125" t="s">
        <v>25</v>
      </c>
      <c r="C661" s="55" t="s">
        <v>85</v>
      </c>
      <c r="D661" s="55" t="s">
        <v>83</v>
      </c>
      <c r="E661" s="55" t="s">
        <v>257</v>
      </c>
      <c r="F661" s="171" t="s">
        <v>10</v>
      </c>
      <c r="G661" s="67">
        <f>G662</f>
        <v>31134</v>
      </c>
      <c r="H661" s="67">
        <f aca="true" t="shared" si="296" ref="H661:P668">H662</f>
        <v>1268.2</v>
      </c>
      <c r="I661" s="67">
        <f aca="true" t="shared" si="297" ref="I661:O661">I662+I666</f>
        <v>32402.2</v>
      </c>
      <c r="J661" s="67">
        <f t="shared" si="297"/>
        <v>50</v>
      </c>
      <c r="K661" s="67">
        <f t="shared" si="297"/>
        <v>32452.2</v>
      </c>
      <c r="L661" s="67">
        <f t="shared" si="297"/>
        <v>0</v>
      </c>
      <c r="M661" s="170">
        <f t="shared" si="297"/>
        <v>32452.2</v>
      </c>
      <c r="N661" s="170">
        <f t="shared" si="297"/>
        <v>149.7</v>
      </c>
      <c r="O661" s="170">
        <f t="shared" si="297"/>
        <v>32601.9</v>
      </c>
      <c r="P661" s="170">
        <f>P662+P666</f>
        <v>32153.5</v>
      </c>
      <c r="Q661" s="350">
        <f t="shared" si="292"/>
        <v>0.9862462003748247</v>
      </c>
    </row>
    <row r="662" spans="1:17" s="152" customFormat="1" ht="12.75" customHeight="1">
      <c r="A662" s="39" t="s">
        <v>40</v>
      </c>
      <c r="B662" s="125" t="s">
        <v>25</v>
      </c>
      <c r="C662" s="55" t="s">
        <v>85</v>
      </c>
      <c r="D662" s="55" t="s">
        <v>83</v>
      </c>
      <c r="E662" s="55" t="s">
        <v>258</v>
      </c>
      <c r="F662" s="171" t="s">
        <v>10</v>
      </c>
      <c r="G662" s="67">
        <f>G663</f>
        <v>31134</v>
      </c>
      <c r="H662" s="67">
        <f t="shared" si="296"/>
        <v>1268.2</v>
      </c>
      <c r="I662" s="67">
        <f t="shared" si="296"/>
        <v>32402.2</v>
      </c>
      <c r="J662" s="67">
        <f t="shared" si="296"/>
        <v>0</v>
      </c>
      <c r="K662" s="67">
        <f t="shared" si="296"/>
        <v>32402.2</v>
      </c>
      <c r="L662" s="67">
        <f t="shared" si="296"/>
        <v>0</v>
      </c>
      <c r="M662" s="170">
        <f t="shared" si="296"/>
        <v>32402.2</v>
      </c>
      <c r="N662" s="170">
        <f t="shared" si="296"/>
        <v>149.7</v>
      </c>
      <c r="O662" s="170">
        <f t="shared" si="296"/>
        <v>32551.9</v>
      </c>
      <c r="P662" s="170">
        <f t="shared" si="296"/>
        <v>32103.5</v>
      </c>
      <c r="Q662" s="350">
        <f t="shared" si="292"/>
        <v>0.986225074419619</v>
      </c>
    </row>
    <row r="663" spans="1:17" ht="22.5" customHeight="1">
      <c r="A663" s="113" t="s">
        <v>578</v>
      </c>
      <c r="B663" s="125" t="s">
        <v>25</v>
      </c>
      <c r="C663" s="55" t="s">
        <v>85</v>
      </c>
      <c r="D663" s="55" t="s">
        <v>83</v>
      </c>
      <c r="E663" s="55" t="s">
        <v>258</v>
      </c>
      <c r="F663" s="55">
        <v>600</v>
      </c>
      <c r="G663" s="56">
        <f>G664</f>
        <v>31134</v>
      </c>
      <c r="H663" s="56">
        <f t="shared" si="296"/>
        <v>1268.2</v>
      </c>
      <c r="I663" s="56">
        <f t="shared" si="296"/>
        <v>32402.2</v>
      </c>
      <c r="J663" s="56">
        <f t="shared" si="296"/>
        <v>0</v>
      </c>
      <c r="K663" s="56">
        <f t="shared" si="296"/>
        <v>32402.2</v>
      </c>
      <c r="L663" s="56">
        <f t="shared" si="296"/>
        <v>0</v>
      </c>
      <c r="M663" s="56">
        <f t="shared" si="296"/>
        <v>32402.2</v>
      </c>
      <c r="N663" s="56">
        <f t="shared" si="296"/>
        <v>149.7</v>
      </c>
      <c r="O663" s="56">
        <f t="shared" si="296"/>
        <v>32551.9</v>
      </c>
      <c r="P663" s="56">
        <f t="shared" si="296"/>
        <v>32103.5</v>
      </c>
      <c r="Q663" s="350">
        <f t="shared" si="292"/>
        <v>0.986225074419619</v>
      </c>
    </row>
    <row r="664" spans="1:17" ht="12.75" customHeight="1">
      <c r="A664" s="43" t="s">
        <v>119</v>
      </c>
      <c r="B664" s="125" t="s">
        <v>25</v>
      </c>
      <c r="C664" s="55" t="s">
        <v>85</v>
      </c>
      <c r="D664" s="55" t="s">
        <v>83</v>
      </c>
      <c r="E664" s="55" t="s">
        <v>258</v>
      </c>
      <c r="F664" s="55">
        <v>610</v>
      </c>
      <c r="G664" s="56">
        <f>G665</f>
        <v>31134</v>
      </c>
      <c r="H664" s="56">
        <f t="shared" si="296"/>
        <v>1268.2</v>
      </c>
      <c r="I664" s="56">
        <f t="shared" si="296"/>
        <v>32402.2</v>
      </c>
      <c r="J664" s="56">
        <f t="shared" si="296"/>
        <v>0</v>
      </c>
      <c r="K664" s="56">
        <f t="shared" si="296"/>
        <v>32402.2</v>
      </c>
      <c r="L664" s="56">
        <f t="shared" si="296"/>
        <v>0</v>
      </c>
      <c r="M664" s="56">
        <f t="shared" si="296"/>
        <v>32402.2</v>
      </c>
      <c r="N664" s="56">
        <f t="shared" si="296"/>
        <v>149.7</v>
      </c>
      <c r="O664" s="56">
        <f t="shared" si="296"/>
        <v>32551.9</v>
      </c>
      <c r="P664" s="56">
        <f t="shared" si="296"/>
        <v>32103.5</v>
      </c>
      <c r="Q664" s="350">
        <f t="shared" si="292"/>
        <v>0.986225074419619</v>
      </c>
    </row>
    <row r="665" spans="1:17" ht="33.75" customHeight="1">
      <c r="A665" s="43" t="s">
        <v>121</v>
      </c>
      <c r="B665" s="125" t="s">
        <v>25</v>
      </c>
      <c r="C665" s="55" t="s">
        <v>85</v>
      </c>
      <c r="D665" s="55" t="s">
        <v>83</v>
      </c>
      <c r="E665" s="55" t="s">
        <v>258</v>
      </c>
      <c r="F665" s="55">
        <v>611</v>
      </c>
      <c r="G665" s="56">
        <v>31134</v>
      </c>
      <c r="H665" s="366">
        <v>1268.2</v>
      </c>
      <c r="I665" s="120">
        <f>G665+H665</f>
        <v>32402.2</v>
      </c>
      <c r="J665" s="120">
        <v>0</v>
      </c>
      <c r="K665" s="56">
        <f>I665+J665</f>
        <v>32402.2</v>
      </c>
      <c r="L665" s="120">
        <v>0</v>
      </c>
      <c r="M665" s="56">
        <f>K665+L665</f>
        <v>32402.2</v>
      </c>
      <c r="N665" s="120">
        <v>149.7</v>
      </c>
      <c r="O665" s="56">
        <f>M665+N665</f>
        <v>32551.9</v>
      </c>
      <c r="P665" s="56">
        <v>32103.5</v>
      </c>
      <c r="Q665" s="350">
        <f t="shared" si="292"/>
        <v>0.986225074419619</v>
      </c>
    </row>
    <row r="666" spans="1:17" s="152" customFormat="1" ht="38.25" customHeight="1">
      <c r="A666" s="116" t="s">
        <v>609</v>
      </c>
      <c r="B666" s="125" t="s">
        <v>25</v>
      </c>
      <c r="C666" s="55" t="s">
        <v>85</v>
      </c>
      <c r="D666" s="55" t="s">
        <v>83</v>
      </c>
      <c r="E666" s="55" t="s">
        <v>603</v>
      </c>
      <c r="F666" s="171" t="s">
        <v>10</v>
      </c>
      <c r="G666" s="67">
        <f>G667</f>
        <v>31134</v>
      </c>
      <c r="H666" s="67">
        <f t="shared" si="296"/>
        <v>1268.2</v>
      </c>
      <c r="I666" s="67">
        <f t="shared" si="296"/>
        <v>0</v>
      </c>
      <c r="J666" s="67">
        <f t="shared" si="296"/>
        <v>50</v>
      </c>
      <c r="K666" s="67">
        <f t="shared" si="296"/>
        <v>50</v>
      </c>
      <c r="L666" s="67">
        <f t="shared" si="296"/>
        <v>0</v>
      </c>
      <c r="M666" s="170">
        <f t="shared" si="296"/>
        <v>50</v>
      </c>
      <c r="N666" s="170">
        <f t="shared" si="296"/>
        <v>0</v>
      </c>
      <c r="O666" s="170">
        <f t="shared" si="296"/>
        <v>50</v>
      </c>
      <c r="P666" s="170">
        <f t="shared" si="296"/>
        <v>50</v>
      </c>
      <c r="Q666" s="350">
        <f t="shared" si="292"/>
        <v>1</v>
      </c>
    </row>
    <row r="667" spans="1:17" ht="22.5" customHeight="1">
      <c r="A667" s="113" t="s">
        <v>578</v>
      </c>
      <c r="B667" s="125" t="s">
        <v>25</v>
      </c>
      <c r="C667" s="55" t="s">
        <v>85</v>
      </c>
      <c r="D667" s="55" t="s">
        <v>83</v>
      </c>
      <c r="E667" s="55" t="s">
        <v>603</v>
      </c>
      <c r="F667" s="55">
        <v>600</v>
      </c>
      <c r="G667" s="56">
        <f>G668</f>
        <v>31134</v>
      </c>
      <c r="H667" s="56">
        <f t="shared" si="296"/>
        <v>1268.2</v>
      </c>
      <c r="I667" s="56">
        <f t="shared" si="296"/>
        <v>0</v>
      </c>
      <c r="J667" s="56">
        <f t="shared" si="296"/>
        <v>50</v>
      </c>
      <c r="K667" s="56">
        <f t="shared" si="296"/>
        <v>50</v>
      </c>
      <c r="L667" s="56">
        <f t="shared" si="296"/>
        <v>0</v>
      </c>
      <c r="M667" s="56">
        <f t="shared" si="296"/>
        <v>50</v>
      </c>
      <c r="N667" s="56">
        <f t="shared" si="296"/>
        <v>0</v>
      </c>
      <c r="O667" s="56">
        <f t="shared" si="296"/>
        <v>50</v>
      </c>
      <c r="P667" s="56">
        <f t="shared" si="296"/>
        <v>50</v>
      </c>
      <c r="Q667" s="350">
        <f t="shared" si="292"/>
        <v>1</v>
      </c>
    </row>
    <row r="668" spans="1:17" ht="12.75" customHeight="1">
      <c r="A668" s="43" t="s">
        <v>119</v>
      </c>
      <c r="B668" s="125" t="s">
        <v>25</v>
      </c>
      <c r="C668" s="55" t="s">
        <v>85</v>
      </c>
      <c r="D668" s="55" t="s">
        <v>83</v>
      </c>
      <c r="E668" s="55" t="s">
        <v>603</v>
      </c>
      <c r="F668" s="55">
        <v>610</v>
      </c>
      <c r="G668" s="56">
        <f>G669</f>
        <v>31134</v>
      </c>
      <c r="H668" s="56">
        <f t="shared" si="296"/>
        <v>1268.2</v>
      </c>
      <c r="I668" s="56">
        <f t="shared" si="296"/>
        <v>0</v>
      </c>
      <c r="J668" s="56">
        <f t="shared" si="296"/>
        <v>50</v>
      </c>
      <c r="K668" s="56">
        <f t="shared" si="296"/>
        <v>50</v>
      </c>
      <c r="L668" s="56">
        <f t="shared" si="296"/>
        <v>0</v>
      </c>
      <c r="M668" s="56">
        <f t="shared" si="296"/>
        <v>50</v>
      </c>
      <c r="N668" s="56">
        <f t="shared" si="296"/>
        <v>0</v>
      </c>
      <c r="O668" s="56">
        <f t="shared" si="296"/>
        <v>50</v>
      </c>
      <c r="P668" s="56">
        <f t="shared" si="296"/>
        <v>50</v>
      </c>
      <c r="Q668" s="350">
        <f t="shared" si="292"/>
        <v>1</v>
      </c>
    </row>
    <row r="669" spans="1:17" ht="33.75" customHeight="1">
      <c r="A669" s="43" t="s">
        <v>121</v>
      </c>
      <c r="B669" s="125" t="s">
        <v>25</v>
      </c>
      <c r="C669" s="55" t="s">
        <v>85</v>
      </c>
      <c r="D669" s="55" t="s">
        <v>83</v>
      </c>
      <c r="E669" s="55" t="s">
        <v>603</v>
      </c>
      <c r="F669" s="55">
        <v>611</v>
      </c>
      <c r="G669" s="56">
        <v>31134</v>
      </c>
      <c r="H669" s="366">
        <v>1268.2</v>
      </c>
      <c r="I669" s="120">
        <v>0</v>
      </c>
      <c r="J669" s="120">
        <v>50</v>
      </c>
      <c r="K669" s="56">
        <f>I669+J669</f>
        <v>50</v>
      </c>
      <c r="L669" s="120">
        <v>0</v>
      </c>
      <c r="M669" s="56">
        <f>K669+L669</f>
        <v>50</v>
      </c>
      <c r="N669" s="120">
        <v>0</v>
      </c>
      <c r="O669" s="56">
        <f>M669+N669</f>
        <v>50</v>
      </c>
      <c r="P669" s="56">
        <v>50</v>
      </c>
      <c r="Q669" s="350">
        <f t="shared" si="292"/>
        <v>1</v>
      </c>
    </row>
    <row r="670" spans="1:17" ht="33.75" customHeight="1">
      <c r="A670" s="43" t="s">
        <v>423</v>
      </c>
      <c r="B670" s="125" t="s">
        <v>25</v>
      </c>
      <c r="C670" s="55" t="s">
        <v>85</v>
      </c>
      <c r="D670" s="55" t="s">
        <v>83</v>
      </c>
      <c r="E670" s="55" t="s">
        <v>421</v>
      </c>
      <c r="F670" s="86"/>
      <c r="G670" s="56"/>
      <c r="H670" s="366"/>
      <c r="I670" s="120"/>
      <c r="J670" s="120"/>
      <c r="K670" s="56"/>
      <c r="L670" s="120"/>
      <c r="M670" s="56">
        <f>M671</f>
        <v>0</v>
      </c>
      <c r="N670" s="56">
        <f>N671</f>
        <v>825.3</v>
      </c>
      <c r="O670" s="56">
        <f>O671</f>
        <v>825.3</v>
      </c>
      <c r="P670" s="56">
        <f>P671</f>
        <v>793.8</v>
      </c>
      <c r="Q670" s="350">
        <f t="shared" si="292"/>
        <v>0.9618320610687023</v>
      </c>
    </row>
    <row r="671" spans="1:17" ht="33.75" customHeight="1">
      <c r="A671" s="96" t="s">
        <v>409</v>
      </c>
      <c r="B671" s="125" t="s">
        <v>25</v>
      </c>
      <c r="C671" s="55" t="s">
        <v>85</v>
      </c>
      <c r="D671" s="55" t="s">
        <v>83</v>
      </c>
      <c r="E671" s="55" t="s">
        <v>422</v>
      </c>
      <c r="F671" s="55">
        <v>600</v>
      </c>
      <c r="G671" s="56"/>
      <c r="H671" s="366"/>
      <c r="I671" s="120"/>
      <c r="J671" s="120"/>
      <c r="K671" s="56"/>
      <c r="L671" s="120"/>
      <c r="M671" s="56">
        <f>M672+M673</f>
        <v>0</v>
      </c>
      <c r="N671" s="56">
        <f>N672+N673</f>
        <v>825.3</v>
      </c>
      <c r="O671" s="56">
        <f>O672+O673</f>
        <v>825.3</v>
      </c>
      <c r="P671" s="56">
        <f>P672+P673</f>
        <v>793.8</v>
      </c>
      <c r="Q671" s="350">
        <f t="shared" si="292"/>
        <v>0.9618320610687023</v>
      </c>
    </row>
    <row r="672" spans="1:17" ht="12.75" customHeight="1">
      <c r="A672" s="43" t="s">
        <v>424</v>
      </c>
      <c r="B672" s="125" t="s">
        <v>25</v>
      </c>
      <c r="C672" s="55" t="s">
        <v>85</v>
      </c>
      <c r="D672" s="55" t="s">
        <v>83</v>
      </c>
      <c r="E672" s="55" t="s">
        <v>422</v>
      </c>
      <c r="F672" s="55">
        <v>611</v>
      </c>
      <c r="G672" s="56"/>
      <c r="H672" s="366"/>
      <c r="I672" s="120"/>
      <c r="J672" s="120"/>
      <c r="K672" s="56"/>
      <c r="L672" s="120"/>
      <c r="M672" s="56">
        <f>K672+L672</f>
        <v>0</v>
      </c>
      <c r="N672" s="56">
        <v>798.9</v>
      </c>
      <c r="O672" s="56">
        <f>M672+N672</f>
        <v>798.9</v>
      </c>
      <c r="P672" s="56">
        <v>767.4</v>
      </c>
      <c r="Q672" s="350">
        <f t="shared" si="292"/>
        <v>0.96057078482914</v>
      </c>
    </row>
    <row r="673" spans="1:17" ht="12.75" customHeight="1">
      <c r="A673" s="43" t="s">
        <v>425</v>
      </c>
      <c r="B673" s="125" t="s">
        <v>25</v>
      </c>
      <c r="C673" s="55" t="s">
        <v>85</v>
      </c>
      <c r="D673" s="55" t="s">
        <v>83</v>
      </c>
      <c r="E673" s="55" t="s">
        <v>422</v>
      </c>
      <c r="F673" s="55">
        <v>612</v>
      </c>
      <c r="G673" s="56"/>
      <c r="H673" s="366"/>
      <c r="I673" s="120"/>
      <c r="J673" s="120"/>
      <c r="K673" s="56"/>
      <c r="L673" s="120"/>
      <c r="M673" s="56">
        <f>K673+L673</f>
        <v>0</v>
      </c>
      <c r="N673" s="56">
        <v>26.4</v>
      </c>
      <c r="O673" s="56">
        <f>M673+N673</f>
        <v>26.4</v>
      </c>
      <c r="P673" s="56">
        <v>26.4</v>
      </c>
      <c r="Q673" s="350">
        <f t="shared" si="292"/>
        <v>1</v>
      </c>
    </row>
    <row r="674" spans="1:17" s="152" customFormat="1" ht="22.5" customHeight="1">
      <c r="A674" s="115" t="s">
        <v>407</v>
      </c>
      <c r="B674" s="125" t="s">
        <v>25</v>
      </c>
      <c r="C674" s="55" t="s">
        <v>85</v>
      </c>
      <c r="D674" s="55" t="s">
        <v>83</v>
      </c>
      <c r="E674" s="55" t="s">
        <v>317</v>
      </c>
      <c r="F674" s="171" t="s">
        <v>10</v>
      </c>
      <c r="G674" s="67">
        <f aca="true" t="shared" si="298" ref="G674:M674">G675+G680</f>
        <v>407</v>
      </c>
      <c r="H674" s="67">
        <f t="shared" si="298"/>
        <v>0</v>
      </c>
      <c r="I674" s="67">
        <f t="shared" si="298"/>
        <v>407</v>
      </c>
      <c r="J674" s="67">
        <f t="shared" si="298"/>
        <v>0</v>
      </c>
      <c r="K674" s="67">
        <f t="shared" si="298"/>
        <v>407</v>
      </c>
      <c r="L674" s="67">
        <f t="shared" si="298"/>
        <v>0</v>
      </c>
      <c r="M674" s="170">
        <f t="shared" si="298"/>
        <v>407</v>
      </c>
      <c r="N674" s="170">
        <f>N675+N680</f>
        <v>0</v>
      </c>
      <c r="O674" s="170">
        <f>O675+O680</f>
        <v>406.99999999999994</v>
      </c>
      <c r="P674" s="170">
        <f>P675+P680</f>
        <v>390.69999999999993</v>
      </c>
      <c r="Q674" s="350">
        <f t="shared" si="292"/>
        <v>0.9599508599508599</v>
      </c>
    </row>
    <row r="675" spans="1:17" s="36" customFormat="1" ht="33.75" customHeight="1">
      <c r="A675" s="43" t="s">
        <v>123</v>
      </c>
      <c r="B675" s="332" t="s">
        <v>25</v>
      </c>
      <c r="C675" s="55" t="s">
        <v>85</v>
      </c>
      <c r="D675" s="55" t="s">
        <v>83</v>
      </c>
      <c r="E675" s="55" t="s">
        <v>317</v>
      </c>
      <c r="F675" s="314">
        <v>100</v>
      </c>
      <c r="G675" s="137">
        <f aca="true" t="shared" si="299" ref="G675:P675">G676</f>
        <v>393.2</v>
      </c>
      <c r="H675" s="137">
        <f t="shared" si="299"/>
        <v>2.5</v>
      </c>
      <c r="I675" s="137">
        <f t="shared" si="299"/>
        <v>395.7</v>
      </c>
      <c r="J675" s="137">
        <f t="shared" si="299"/>
        <v>0</v>
      </c>
      <c r="K675" s="137">
        <f t="shared" si="299"/>
        <v>395.7</v>
      </c>
      <c r="L675" s="137">
        <f t="shared" si="299"/>
        <v>0</v>
      </c>
      <c r="M675" s="137">
        <f t="shared" si="299"/>
        <v>395.7</v>
      </c>
      <c r="N675" s="137">
        <f t="shared" si="299"/>
        <v>2.9</v>
      </c>
      <c r="O675" s="137">
        <f t="shared" si="299"/>
        <v>398.59999999999997</v>
      </c>
      <c r="P675" s="137">
        <f t="shared" si="299"/>
        <v>382.29999999999995</v>
      </c>
      <c r="Q675" s="350">
        <f t="shared" si="292"/>
        <v>0.9591068740592072</v>
      </c>
    </row>
    <row r="676" spans="1:17" s="36" customFormat="1" ht="12.75" customHeight="1">
      <c r="A676" s="43" t="s">
        <v>125</v>
      </c>
      <c r="B676" s="367" t="s">
        <v>25</v>
      </c>
      <c r="C676" s="55" t="s">
        <v>85</v>
      </c>
      <c r="D676" s="55" t="s">
        <v>83</v>
      </c>
      <c r="E676" s="55" t="s">
        <v>317</v>
      </c>
      <c r="F676" s="314">
        <v>120</v>
      </c>
      <c r="G676" s="137">
        <f aca="true" t="shared" si="300" ref="G676:M676">G677+G678+G679</f>
        <v>393.2</v>
      </c>
      <c r="H676" s="137">
        <f t="shared" si="300"/>
        <v>2.5</v>
      </c>
      <c r="I676" s="137">
        <f t="shared" si="300"/>
        <v>395.7</v>
      </c>
      <c r="J676" s="137">
        <f t="shared" si="300"/>
        <v>0</v>
      </c>
      <c r="K676" s="137">
        <f t="shared" si="300"/>
        <v>395.7</v>
      </c>
      <c r="L676" s="137">
        <f t="shared" si="300"/>
        <v>0</v>
      </c>
      <c r="M676" s="137">
        <f t="shared" si="300"/>
        <v>395.7</v>
      </c>
      <c r="N676" s="137">
        <f>N677+N678+N679</f>
        <v>2.9</v>
      </c>
      <c r="O676" s="137">
        <f>O677+O678+O679</f>
        <v>398.59999999999997</v>
      </c>
      <c r="P676" s="137">
        <f>P677+P678+P679</f>
        <v>382.29999999999995</v>
      </c>
      <c r="Q676" s="350">
        <f t="shared" si="292"/>
        <v>0.9591068740592072</v>
      </c>
    </row>
    <row r="677" spans="1:17" s="36" customFormat="1" ht="22.5" customHeight="1">
      <c r="A677" s="43" t="s">
        <v>318</v>
      </c>
      <c r="B677" s="367" t="s">
        <v>25</v>
      </c>
      <c r="C677" s="55" t="s">
        <v>85</v>
      </c>
      <c r="D677" s="55" t="s">
        <v>83</v>
      </c>
      <c r="E677" s="55" t="s">
        <v>317</v>
      </c>
      <c r="F677" s="314">
        <v>121</v>
      </c>
      <c r="G677" s="137">
        <v>301.2</v>
      </c>
      <c r="H677" s="56">
        <v>0</v>
      </c>
      <c r="I677" s="120">
        <f>G677+H677</f>
        <v>301.2</v>
      </c>
      <c r="J677" s="120">
        <v>0</v>
      </c>
      <c r="K677" s="56">
        <f>I677+J677</f>
        <v>301.2</v>
      </c>
      <c r="L677" s="120">
        <v>0</v>
      </c>
      <c r="M677" s="56">
        <f>K677+L677</f>
        <v>301.2</v>
      </c>
      <c r="N677" s="120">
        <v>0</v>
      </c>
      <c r="O677" s="56">
        <f>M677+N677</f>
        <v>301.2</v>
      </c>
      <c r="P677" s="56">
        <v>288</v>
      </c>
      <c r="Q677" s="350">
        <f t="shared" si="292"/>
        <v>0.9561752988047809</v>
      </c>
    </row>
    <row r="678" spans="1:17" ht="22.5" customHeight="1">
      <c r="A678" s="62" t="s">
        <v>571</v>
      </c>
      <c r="B678" s="123" t="s">
        <v>25</v>
      </c>
      <c r="C678" s="55" t="s">
        <v>85</v>
      </c>
      <c r="D678" s="55" t="s">
        <v>83</v>
      </c>
      <c r="E678" s="55" t="s">
        <v>317</v>
      </c>
      <c r="F678" s="55">
        <v>122</v>
      </c>
      <c r="G678" s="56">
        <v>1</v>
      </c>
      <c r="H678" s="56">
        <v>2.5</v>
      </c>
      <c r="I678" s="120">
        <f>G678+H678</f>
        <v>3.5</v>
      </c>
      <c r="J678" s="120">
        <v>0</v>
      </c>
      <c r="K678" s="56">
        <f>I678+J678</f>
        <v>3.5</v>
      </c>
      <c r="L678" s="120">
        <v>0</v>
      </c>
      <c r="M678" s="56">
        <f>K678+L678</f>
        <v>3.5</v>
      </c>
      <c r="N678" s="120">
        <v>2.9</v>
      </c>
      <c r="O678" s="56">
        <f>M678+N678</f>
        <v>6.4</v>
      </c>
      <c r="P678" s="56">
        <v>6.4</v>
      </c>
      <c r="Q678" s="350">
        <f t="shared" si="292"/>
        <v>1</v>
      </c>
    </row>
    <row r="679" spans="1:17" ht="33.75" customHeight="1">
      <c r="A679" s="100" t="s">
        <v>417</v>
      </c>
      <c r="B679" s="123" t="s">
        <v>25</v>
      </c>
      <c r="C679" s="55" t="s">
        <v>85</v>
      </c>
      <c r="D679" s="55" t="s">
        <v>83</v>
      </c>
      <c r="E679" s="55" t="s">
        <v>317</v>
      </c>
      <c r="F679" s="55">
        <v>129</v>
      </c>
      <c r="G679" s="56">
        <v>91</v>
      </c>
      <c r="H679" s="56">
        <v>0</v>
      </c>
      <c r="I679" s="120">
        <f>G679+H679</f>
        <v>91</v>
      </c>
      <c r="J679" s="120">
        <v>0</v>
      </c>
      <c r="K679" s="56">
        <f>I679+J679</f>
        <v>91</v>
      </c>
      <c r="L679" s="120">
        <v>0</v>
      </c>
      <c r="M679" s="56">
        <f>K679+L679</f>
        <v>91</v>
      </c>
      <c r="N679" s="120">
        <v>0</v>
      </c>
      <c r="O679" s="56">
        <f>M679+N679</f>
        <v>91</v>
      </c>
      <c r="P679" s="56">
        <v>87.9</v>
      </c>
      <c r="Q679" s="350">
        <f t="shared" si="292"/>
        <v>0.9659340659340659</v>
      </c>
    </row>
    <row r="680" spans="1:17" ht="22.5" customHeight="1">
      <c r="A680" s="43" t="s">
        <v>418</v>
      </c>
      <c r="B680" s="125" t="s">
        <v>25</v>
      </c>
      <c r="C680" s="55" t="s">
        <v>85</v>
      </c>
      <c r="D680" s="55" t="s">
        <v>83</v>
      </c>
      <c r="E680" s="55" t="s">
        <v>317</v>
      </c>
      <c r="F680" s="55" t="s">
        <v>131</v>
      </c>
      <c r="G680" s="56">
        <f aca="true" t="shared" si="301" ref="G680:P680">G681</f>
        <v>13.8</v>
      </c>
      <c r="H680" s="56">
        <f t="shared" si="301"/>
        <v>-2.5</v>
      </c>
      <c r="I680" s="56">
        <f t="shared" si="301"/>
        <v>11.3</v>
      </c>
      <c r="J680" s="56">
        <f t="shared" si="301"/>
        <v>0</v>
      </c>
      <c r="K680" s="56">
        <f t="shared" si="301"/>
        <v>11.3</v>
      </c>
      <c r="L680" s="56">
        <f t="shared" si="301"/>
        <v>0</v>
      </c>
      <c r="M680" s="56">
        <f t="shared" si="301"/>
        <v>11.3</v>
      </c>
      <c r="N680" s="56">
        <f t="shared" si="301"/>
        <v>-2.9000000000000004</v>
      </c>
      <c r="O680" s="56">
        <f t="shared" si="301"/>
        <v>8.400000000000002</v>
      </c>
      <c r="P680" s="56">
        <f t="shared" si="301"/>
        <v>8.4</v>
      </c>
      <c r="Q680" s="350">
        <f t="shared" si="292"/>
        <v>0.9999999999999998</v>
      </c>
    </row>
    <row r="681" spans="1:17" ht="22.5" customHeight="1">
      <c r="A681" s="113" t="s">
        <v>572</v>
      </c>
      <c r="B681" s="123" t="s">
        <v>25</v>
      </c>
      <c r="C681" s="55" t="s">
        <v>85</v>
      </c>
      <c r="D681" s="55" t="s">
        <v>83</v>
      </c>
      <c r="E681" s="55" t="s">
        <v>317</v>
      </c>
      <c r="F681" s="55">
        <v>240</v>
      </c>
      <c r="G681" s="56">
        <f aca="true" t="shared" si="302" ref="G681:M681">G683+G682</f>
        <v>13.8</v>
      </c>
      <c r="H681" s="56">
        <f t="shared" si="302"/>
        <v>-2.5</v>
      </c>
      <c r="I681" s="56">
        <f t="shared" si="302"/>
        <v>11.3</v>
      </c>
      <c r="J681" s="56">
        <f t="shared" si="302"/>
        <v>0</v>
      </c>
      <c r="K681" s="56">
        <f t="shared" si="302"/>
        <v>11.3</v>
      </c>
      <c r="L681" s="56">
        <f t="shared" si="302"/>
        <v>0</v>
      </c>
      <c r="M681" s="56">
        <f t="shared" si="302"/>
        <v>11.3</v>
      </c>
      <c r="N681" s="56">
        <f>N683+N682</f>
        <v>-2.9000000000000004</v>
      </c>
      <c r="O681" s="56">
        <f>O683+O682</f>
        <v>8.400000000000002</v>
      </c>
      <c r="P681" s="56">
        <f>P683+P682</f>
        <v>8.4</v>
      </c>
      <c r="Q681" s="350">
        <f t="shared" si="292"/>
        <v>0.9999999999999998</v>
      </c>
    </row>
    <row r="682" spans="1:17" ht="22.5" customHeight="1">
      <c r="A682" s="113" t="s">
        <v>587</v>
      </c>
      <c r="B682" s="125" t="s">
        <v>25</v>
      </c>
      <c r="C682" s="55" t="s">
        <v>85</v>
      </c>
      <c r="D682" s="55" t="s">
        <v>83</v>
      </c>
      <c r="E682" s="55" t="s">
        <v>317</v>
      </c>
      <c r="F682" s="55">
        <v>242</v>
      </c>
      <c r="G682" s="56">
        <v>0</v>
      </c>
      <c r="H682" s="56">
        <v>2.2</v>
      </c>
      <c r="I682" s="120">
        <f>G682+H682</f>
        <v>2.2</v>
      </c>
      <c r="J682" s="120">
        <v>0</v>
      </c>
      <c r="K682" s="56">
        <f>I682+J682</f>
        <v>2.2</v>
      </c>
      <c r="L682" s="120">
        <v>0</v>
      </c>
      <c r="M682" s="56">
        <f>K682+L682</f>
        <v>2.2</v>
      </c>
      <c r="N682" s="120">
        <v>-2.2</v>
      </c>
      <c r="O682" s="56">
        <f>M682+N682</f>
        <v>0</v>
      </c>
      <c r="P682" s="56">
        <v>0</v>
      </c>
      <c r="Q682" s="350" t="e">
        <f t="shared" si="292"/>
        <v>#DIV/0!</v>
      </c>
    </row>
    <row r="683" spans="1:17" ht="22.5" customHeight="1">
      <c r="A683" s="113" t="s">
        <v>573</v>
      </c>
      <c r="B683" s="125" t="s">
        <v>25</v>
      </c>
      <c r="C683" s="55" t="s">
        <v>85</v>
      </c>
      <c r="D683" s="55" t="s">
        <v>83</v>
      </c>
      <c r="E683" s="55" t="s">
        <v>317</v>
      </c>
      <c r="F683" s="55" t="s">
        <v>135</v>
      </c>
      <c r="G683" s="56">
        <v>13.8</v>
      </c>
      <c r="H683" s="56">
        <v>-4.7</v>
      </c>
      <c r="I683" s="120">
        <f>G683+H683</f>
        <v>9.100000000000001</v>
      </c>
      <c r="J683" s="120">
        <v>0</v>
      </c>
      <c r="K683" s="56">
        <f>I683+J683</f>
        <v>9.100000000000001</v>
      </c>
      <c r="L683" s="120">
        <v>0</v>
      </c>
      <c r="M683" s="56">
        <f>K683+L683</f>
        <v>9.100000000000001</v>
      </c>
      <c r="N683" s="120">
        <v>-0.7</v>
      </c>
      <c r="O683" s="56">
        <f>M683+N683</f>
        <v>8.400000000000002</v>
      </c>
      <c r="P683" s="56">
        <v>8.4</v>
      </c>
      <c r="Q683" s="350">
        <f t="shared" si="292"/>
        <v>0.9999999999999998</v>
      </c>
    </row>
    <row r="684" spans="1:19" ht="12.75" customHeight="1">
      <c r="A684" s="40" t="s">
        <v>44</v>
      </c>
      <c r="B684" s="365" t="s">
        <v>25</v>
      </c>
      <c r="C684" s="87" t="s">
        <v>85</v>
      </c>
      <c r="D684" s="87" t="s">
        <v>85</v>
      </c>
      <c r="E684" s="86"/>
      <c r="F684" s="86"/>
      <c r="G684" s="119">
        <f aca="true" t="shared" si="303" ref="G684:M684">G685+G703</f>
        <v>1959.2</v>
      </c>
      <c r="H684" s="119">
        <f t="shared" si="303"/>
        <v>1329</v>
      </c>
      <c r="I684" s="119">
        <f t="shared" si="303"/>
        <v>3288.2</v>
      </c>
      <c r="J684" s="119">
        <f t="shared" si="303"/>
        <v>572.7</v>
      </c>
      <c r="K684" s="119">
        <f t="shared" si="303"/>
        <v>3860.9</v>
      </c>
      <c r="L684" s="119">
        <f t="shared" si="303"/>
        <v>1053.9</v>
      </c>
      <c r="M684" s="119">
        <f t="shared" si="303"/>
        <v>4914.799999999999</v>
      </c>
      <c r="N684" s="119">
        <f>N685+N703</f>
        <v>-606.6</v>
      </c>
      <c r="O684" s="119">
        <f>O685+O703</f>
        <v>4308.200000000001</v>
      </c>
      <c r="P684" s="119">
        <f>P685+P703</f>
        <v>4308.200000000001</v>
      </c>
      <c r="Q684" s="350">
        <f t="shared" si="292"/>
        <v>1</v>
      </c>
      <c r="S684" s="45"/>
    </row>
    <row r="685" spans="1:17" s="152" customFormat="1" ht="13.5" customHeight="1">
      <c r="A685" s="39" t="s">
        <v>319</v>
      </c>
      <c r="B685" s="125" t="s">
        <v>25</v>
      </c>
      <c r="C685" s="55" t="s">
        <v>85</v>
      </c>
      <c r="D685" s="55" t="s">
        <v>85</v>
      </c>
      <c r="E685" s="55" t="s">
        <v>256</v>
      </c>
      <c r="F685" s="171" t="s">
        <v>10</v>
      </c>
      <c r="G685" s="67">
        <f aca="true" t="shared" si="304" ref="G685:P685">G686</f>
        <v>1899.2</v>
      </c>
      <c r="H685" s="67">
        <f t="shared" si="304"/>
        <v>1329</v>
      </c>
      <c r="I685" s="67">
        <f t="shared" si="304"/>
        <v>3228.2</v>
      </c>
      <c r="J685" s="67">
        <f t="shared" si="304"/>
        <v>572.7</v>
      </c>
      <c r="K685" s="67">
        <f t="shared" si="304"/>
        <v>3800.9</v>
      </c>
      <c r="L685" s="67">
        <f t="shared" si="304"/>
        <v>1053.9</v>
      </c>
      <c r="M685" s="170">
        <f t="shared" si="304"/>
        <v>4854.799999999999</v>
      </c>
      <c r="N685" s="170">
        <f t="shared" si="304"/>
        <v>-582.7</v>
      </c>
      <c r="O685" s="170">
        <f t="shared" si="304"/>
        <v>4272.1</v>
      </c>
      <c r="P685" s="170">
        <f t="shared" si="304"/>
        <v>4272.1</v>
      </c>
      <c r="Q685" s="350">
        <f t="shared" si="292"/>
        <v>1</v>
      </c>
    </row>
    <row r="686" spans="1:17" s="152" customFormat="1" ht="13.5" customHeight="1">
      <c r="A686" s="39" t="s">
        <v>321</v>
      </c>
      <c r="B686" s="125" t="s">
        <v>25</v>
      </c>
      <c r="C686" s="55" t="s">
        <v>85</v>
      </c>
      <c r="D686" s="59" t="s">
        <v>85</v>
      </c>
      <c r="E686" s="55" t="s">
        <v>320</v>
      </c>
      <c r="F686" s="171"/>
      <c r="G686" s="67">
        <f>G698+G693</f>
        <v>1899.2</v>
      </c>
      <c r="H686" s="67">
        <f>H698+H693</f>
        <v>1329</v>
      </c>
      <c r="I686" s="67">
        <f>I698+I693</f>
        <v>3228.2</v>
      </c>
      <c r="J686" s="67">
        <f>J698+J693</f>
        <v>572.7</v>
      </c>
      <c r="K686" s="67">
        <f aca="true" t="shared" si="305" ref="K686:P686">K698+K693+K690+K687</f>
        <v>3800.9</v>
      </c>
      <c r="L686" s="67">
        <f t="shared" si="305"/>
        <v>1053.9</v>
      </c>
      <c r="M686" s="170">
        <f t="shared" si="305"/>
        <v>4854.799999999999</v>
      </c>
      <c r="N686" s="170">
        <f t="shared" si="305"/>
        <v>-582.7</v>
      </c>
      <c r="O686" s="170">
        <f t="shared" si="305"/>
        <v>4272.1</v>
      </c>
      <c r="P686" s="170">
        <f t="shared" si="305"/>
        <v>4272.1</v>
      </c>
      <c r="Q686" s="350">
        <f t="shared" si="292"/>
        <v>1</v>
      </c>
    </row>
    <row r="687" spans="1:17" s="152" customFormat="1" ht="22.5" customHeight="1">
      <c r="A687" s="43" t="s">
        <v>418</v>
      </c>
      <c r="B687" s="125" t="s">
        <v>25</v>
      </c>
      <c r="C687" s="55" t="s">
        <v>85</v>
      </c>
      <c r="D687" s="59" t="s">
        <v>85</v>
      </c>
      <c r="E687" s="55" t="s">
        <v>594</v>
      </c>
      <c r="F687" s="55">
        <v>200</v>
      </c>
      <c r="G687" s="67"/>
      <c r="H687" s="67"/>
      <c r="I687" s="67"/>
      <c r="J687" s="67"/>
      <c r="K687" s="67">
        <f aca="true" t="shared" si="306" ref="K687:P688">K688</f>
        <v>0</v>
      </c>
      <c r="L687" s="67">
        <f t="shared" si="306"/>
        <v>239.9</v>
      </c>
      <c r="M687" s="170">
        <f t="shared" si="306"/>
        <v>239.9</v>
      </c>
      <c r="N687" s="170">
        <f t="shared" si="306"/>
        <v>-239.9</v>
      </c>
      <c r="O687" s="170">
        <f t="shared" si="306"/>
        <v>0</v>
      </c>
      <c r="P687" s="170">
        <f t="shared" si="306"/>
        <v>0</v>
      </c>
      <c r="Q687" s="350" t="e">
        <f t="shared" si="292"/>
        <v>#DIV/0!</v>
      </c>
    </row>
    <row r="688" spans="1:17" s="152" customFormat="1" ht="22.5" customHeight="1">
      <c r="A688" s="113" t="s">
        <v>572</v>
      </c>
      <c r="B688" s="125" t="s">
        <v>25</v>
      </c>
      <c r="C688" s="55" t="s">
        <v>85</v>
      </c>
      <c r="D688" s="59" t="s">
        <v>85</v>
      </c>
      <c r="E688" s="55" t="s">
        <v>594</v>
      </c>
      <c r="F688" s="55">
        <v>240</v>
      </c>
      <c r="G688" s="67"/>
      <c r="H688" s="67"/>
      <c r="I688" s="67"/>
      <c r="J688" s="67"/>
      <c r="K688" s="67">
        <f t="shared" si="306"/>
        <v>0</v>
      </c>
      <c r="L688" s="67">
        <f t="shared" si="306"/>
        <v>239.9</v>
      </c>
      <c r="M688" s="170">
        <f t="shared" si="306"/>
        <v>239.9</v>
      </c>
      <c r="N688" s="170">
        <f t="shared" si="306"/>
        <v>-239.9</v>
      </c>
      <c r="O688" s="170">
        <f t="shared" si="306"/>
        <v>0</v>
      </c>
      <c r="P688" s="170">
        <f t="shared" si="306"/>
        <v>0</v>
      </c>
      <c r="Q688" s="350" t="e">
        <f t="shared" si="292"/>
        <v>#DIV/0!</v>
      </c>
    </row>
    <row r="689" spans="1:17" s="152" customFormat="1" ht="22.5" customHeight="1">
      <c r="A689" s="113" t="s">
        <v>573</v>
      </c>
      <c r="B689" s="125" t="s">
        <v>25</v>
      </c>
      <c r="C689" s="55" t="s">
        <v>85</v>
      </c>
      <c r="D689" s="59" t="s">
        <v>85</v>
      </c>
      <c r="E689" s="55" t="s">
        <v>594</v>
      </c>
      <c r="F689" s="55">
        <v>244</v>
      </c>
      <c r="G689" s="67"/>
      <c r="H689" s="67"/>
      <c r="I689" s="67"/>
      <c r="J689" s="67"/>
      <c r="K689" s="67">
        <v>0</v>
      </c>
      <c r="L689" s="67">
        <v>239.9</v>
      </c>
      <c r="M689" s="170">
        <f>K689+L689</f>
        <v>239.9</v>
      </c>
      <c r="N689" s="170">
        <v>-239.9</v>
      </c>
      <c r="O689" s="170">
        <f>M689+N689</f>
        <v>0</v>
      </c>
      <c r="P689" s="170">
        <v>0</v>
      </c>
      <c r="Q689" s="350" t="e">
        <f t="shared" si="292"/>
        <v>#DIV/0!</v>
      </c>
    </row>
    <row r="690" spans="1:17" s="152" customFormat="1" ht="11.25" customHeight="1">
      <c r="A690" s="33" t="s">
        <v>58</v>
      </c>
      <c r="B690" s="125" t="s">
        <v>25</v>
      </c>
      <c r="C690" s="55" t="s">
        <v>85</v>
      </c>
      <c r="D690" s="59" t="s">
        <v>85</v>
      </c>
      <c r="E690" s="55" t="s">
        <v>594</v>
      </c>
      <c r="F690" s="55">
        <v>300</v>
      </c>
      <c r="G690" s="67"/>
      <c r="H690" s="67"/>
      <c r="I690" s="67"/>
      <c r="J690" s="67"/>
      <c r="K690" s="67">
        <f aca="true" t="shared" si="307" ref="K690:P691">K691</f>
        <v>0</v>
      </c>
      <c r="L690" s="67">
        <f t="shared" si="307"/>
        <v>350.7</v>
      </c>
      <c r="M690" s="170">
        <f t="shared" si="307"/>
        <v>350.7</v>
      </c>
      <c r="N690" s="170">
        <f t="shared" si="307"/>
        <v>-350.7</v>
      </c>
      <c r="O690" s="170">
        <f t="shared" si="307"/>
        <v>0</v>
      </c>
      <c r="P690" s="170">
        <f t="shared" si="307"/>
        <v>0</v>
      </c>
      <c r="Q690" s="350" t="e">
        <f t="shared" si="292"/>
        <v>#DIV/0!</v>
      </c>
    </row>
    <row r="691" spans="1:17" s="152" customFormat="1" ht="22.5" customHeight="1">
      <c r="A691" s="113" t="s">
        <v>588</v>
      </c>
      <c r="B691" s="125" t="s">
        <v>25</v>
      </c>
      <c r="C691" s="55" t="s">
        <v>85</v>
      </c>
      <c r="D691" s="59" t="s">
        <v>85</v>
      </c>
      <c r="E691" s="55" t="s">
        <v>594</v>
      </c>
      <c r="F691" s="55">
        <v>320</v>
      </c>
      <c r="G691" s="67"/>
      <c r="H691" s="67"/>
      <c r="I691" s="67"/>
      <c r="J691" s="67"/>
      <c r="K691" s="67">
        <f t="shared" si="307"/>
        <v>0</v>
      </c>
      <c r="L691" s="67">
        <f t="shared" si="307"/>
        <v>350.7</v>
      </c>
      <c r="M691" s="170">
        <f t="shared" si="307"/>
        <v>350.7</v>
      </c>
      <c r="N691" s="170">
        <f t="shared" si="307"/>
        <v>-350.7</v>
      </c>
      <c r="O691" s="170">
        <f t="shared" si="307"/>
        <v>0</v>
      </c>
      <c r="P691" s="170">
        <f t="shared" si="307"/>
        <v>0</v>
      </c>
      <c r="Q691" s="350" t="e">
        <f t="shared" si="292"/>
        <v>#DIV/0!</v>
      </c>
    </row>
    <row r="692" spans="1:17" s="152" customFormat="1" ht="22.5" customHeight="1">
      <c r="A692" s="113" t="s">
        <v>589</v>
      </c>
      <c r="B692" s="125" t="s">
        <v>25</v>
      </c>
      <c r="C692" s="55" t="s">
        <v>85</v>
      </c>
      <c r="D692" s="59" t="s">
        <v>85</v>
      </c>
      <c r="E692" s="55" t="s">
        <v>594</v>
      </c>
      <c r="F692" s="55">
        <v>321</v>
      </c>
      <c r="G692" s="67"/>
      <c r="H692" s="67"/>
      <c r="I692" s="67"/>
      <c r="J692" s="67"/>
      <c r="K692" s="67">
        <v>0</v>
      </c>
      <c r="L692" s="67">
        <v>350.7</v>
      </c>
      <c r="M692" s="170">
        <f>K692+L692</f>
        <v>350.7</v>
      </c>
      <c r="N692" s="170">
        <v>-350.7</v>
      </c>
      <c r="O692" s="170">
        <f>M692+N692</f>
        <v>0</v>
      </c>
      <c r="P692" s="170">
        <v>0</v>
      </c>
      <c r="Q692" s="350" t="e">
        <f t="shared" si="292"/>
        <v>#DIV/0!</v>
      </c>
    </row>
    <row r="693" spans="1:17" ht="22.5" customHeight="1">
      <c r="A693" s="113" t="s">
        <v>578</v>
      </c>
      <c r="B693" s="125" t="s">
        <v>25</v>
      </c>
      <c r="C693" s="55" t="s">
        <v>85</v>
      </c>
      <c r="D693" s="59" t="s">
        <v>85</v>
      </c>
      <c r="E693" s="55" t="s">
        <v>594</v>
      </c>
      <c r="F693" s="55">
        <v>600</v>
      </c>
      <c r="G693" s="56">
        <f aca="true" t="shared" si="308" ref="G693:M693">G694+G696</f>
        <v>0</v>
      </c>
      <c r="H693" s="56">
        <f t="shared" si="308"/>
        <v>1329</v>
      </c>
      <c r="I693" s="56">
        <f t="shared" si="308"/>
        <v>1329</v>
      </c>
      <c r="J693" s="56">
        <f t="shared" si="308"/>
        <v>572.7</v>
      </c>
      <c r="K693" s="56">
        <f t="shared" si="308"/>
        <v>1901.7</v>
      </c>
      <c r="L693" s="56">
        <f t="shared" si="308"/>
        <v>463.3</v>
      </c>
      <c r="M693" s="56">
        <f t="shared" si="308"/>
        <v>2365</v>
      </c>
      <c r="N693" s="56">
        <f>N694+N696</f>
        <v>0</v>
      </c>
      <c r="O693" s="56">
        <f>O694+O696</f>
        <v>2365</v>
      </c>
      <c r="P693" s="56">
        <f>P694+P696</f>
        <v>2365</v>
      </c>
      <c r="Q693" s="350">
        <f t="shared" si="292"/>
        <v>1</v>
      </c>
    </row>
    <row r="694" spans="1:17" s="44" customFormat="1" ht="12.75" customHeight="1">
      <c r="A694" s="43" t="s">
        <v>119</v>
      </c>
      <c r="B694" s="125" t="s">
        <v>25</v>
      </c>
      <c r="C694" s="55" t="s">
        <v>85</v>
      </c>
      <c r="D694" s="59" t="s">
        <v>85</v>
      </c>
      <c r="E694" s="55" t="s">
        <v>594</v>
      </c>
      <c r="F694" s="55">
        <v>610</v>
      </c>
      <c r="G694" s="56">
        <f aca="true" t="shared" si="309" ref="G694:P694">G695</f>
        <v>0</v>
      </c>
      <c r="H694" s="56">
        <f t="shared" si="309"/>
        <v>1211.8</v>
      </c>
      <c r="I694" s="56">
        <f t="shared" si="309"/>
        <v>1211.8</v>
      </c>
      <c r="J694" s="56">
        <f t="shared" si="309"/>
        <v>572.7</v>
      </c>
      <c r="K694" s="56">
        <f t="shared" si="309"/>
        <v>1784.5</v>
      </c>
      <c r="L694" s="56">
        <f t="shared" si="309"/>
        <v>325</v>
      </c>
      <c r="M694" s="56">
        <f t="shared" si="309"/>
        <v>2109.5</v>
      </c>
      <c r="N694" s="56">
        <f t="shared" si="309"/>
        <v>0</v>
      </c>
      <c r="O694" s="56">
        <f t="shared" si="309"/>
        <v>2109.5</v>
      </c>
      <c r="P694" s="56">
        <f t="shared" si="309"/>
        <v>2109.5</v>
      </c>
      <c r="Q694" s="350">
        <f t="shared" si="292"/>
        <v>1</v>
      </c>
    </row>
    <row r="695" spans="1:17" ht="33.75" customHeight="1">
      <c r="A695" s="43" t="s">
        <v>121</v>
      </c>
      <c r="B695" s="125" t="s">
        <v>25</v>
      </c>
      <c r="C695" s="55" t="s">
        <v>85</v>
      </c>
      <c r="D695" s="59" t="s">
        <v>85</v>
      </c>
      <c r="E695" s="55" t="s">
        <v>594</v>
      </c>
      <c r="F695" s="55">
        <v>611</v>
      </c>
      <c r="G695" s="56">
        <v>0</v>
      </c>
      <c r="H695" s="56">
        <v>1211.8</v>
      </c>
      <c r="I695" s="120">
        <f>G695+H695</f>
        <v>1211.8</v>
      </c>
      <c r="J695" s="120">
        <v>572.7</v>
      </c>
      <c r="K695" s="56">
        <f>I695+J695</f>
        <v>1784.5</v>
      </c>
      <c r="L695" s="120">
        <v>325</v>
      </c>
      <c r="M695" s="56">
        <f>K695+L695</f>
        <v>2109.5</v>
      </c>
      <c r="N695" s="120"/>
      <c r="O695" s="56">
        <f>M695+N695</f>
        <v>2109.5</v>
      </c>
      <c r="P695" s="56">
        <v>2109.5</v>
      </c>
      <c r="Q695" s="350">
        <f t="shared" si="292"/>
        <v>1</v>
      </c>
    </row>
    <row r="696" spans="1:17" ht="12.75" customHeight="1">
      <c r="A696" s="43" t="s">
        <v>61</v>
      </c>
      <c r="B696" s="125" t="s">
        <v>25</v>
      </c>
      <c r="C696" s="55" t="s">
        <v>85</v>
      </c>
      <c r="D696" s="59" t="s">
        <v>85</v>
      </c>
      <c r="E696" s="55" t="s">
        <v>594</v>
      </c>
      <c r="F696" s="55">
        <v>620</v>
      </c>
      <c r="G696" s="56">
        <f aca="true" t="shared" si="310" ref="G696:P696">G697</f>
        <v>0</v>
      </c>
      <c r="H696" s="56">
        <f t="shared" si="310"/>
        <v>117.2</v>
      </c>
      <c r="I696" s="56">
        <f t="shared" si="310"/>
        <v>117.2</v>
      </c>
      <c r="J696" s="56">
        <f t="shared" si="310"/>
        <v>0</v>
      </c>
      <c r="K696" s="56">
        <f t="shared" si="310"/>
        <v>117.2</v>
      </c>
      <c r="L696" s="56">
        <f t="shared" si="310"/>
        <v>138.3</v>
      </c>
      <c r="M696" s="56">
        <f t="shared" si="310"/>
        <v>255.5</v>
      </c>
      <c r="N696" s="56">
        <f t="shared" si="310"/>
        <v>0</v>
      </c>
      <c r="O696" s="56">
        <f t="shared" si="310"/>
        <v>255.5</v>
      </c>
      <c r="P696" s="56">
        <f t="shared" si="310"/>
        <v>255.5</v>
      </c>
      <c r="Q696" s="350">
        <f t="shared" si="292"/>
        <v>1</v>
      </c>
    </row>
    <row r="697" spans="1:17" ht="33.75" customHeight="1">
      <c r="A697" s="43" t="s">
        <v>46</v>
      </c>
      <c r="B697" s="125" t="s">
        <v>25</v>
      </c>
      <c r="C697" s="55" t="s">
        <v>85</v>
      </c>
      <c r="D697" s="59" t="s">
        <v>85</v>
      </c>
      <c r="E697" s="55" t="s">
        <v>594</v>
      </c>
      <c r="F697" s="55">
        <v>621</v>
      </c>
      <c r="G697" s="56">
        <v>0</v>
      </c>
      <c r="H697" s="56">
        <v>117.2</v>
      </c>
      <c r="I697" s="120">
        <f>G697+H697</f>
        <v>117.2</v>
      </c>
      <c r="J697" s="120">
        <v>0</v>
      </c>
      <c r="K697" s="56">
        <f>I697+J697</f>
        <v>117.2</v>
      </c>
      <c r="L697" s="120">
        <v>138.3</v>
      </c>
      <c r="M697" s="56">
        <f>K697+L697</f>
        <v>255.5</v>
      </c>
      <c r="N697" s="120"/>
      <c r="O697" s="56">
        <f>M697+N697</f>
        <v>255.5</v>
      </c>
      <c r="P697" s="56">
        <v>255.5</v>
      </c>
      <c r="Q697" s="350">
        <f t="shared" si="292"/>
        <v>1</v>
      </c>
    </row>
    <row r="698" spans="1:17" ht="22.5" customHeight="1">
      <c r="A698" s="113" t="s">
        <v>578</v>
      </c>
      <c r="B698" s="125" t="s">
        <v>25</v>
      </c>
      <c r="C698" s="55" t="s">
        <v>85</v>
      </c>
      <c r="D698" s="59" t="s">
        <v>85</v>
      </c>
      <c r="E698" s="55" t="s">
        <v>322</v>
      </c>
      <c r="F698" s="55">
        <v>600</v>
      </c>
      <c r="G698" s="56">
        <f aca="true" t="shared" si="311" ref="G698:M698">G699+G701</f>
        <v>1899.2</v>
      </c>
      <c r="H698" s="56">
        <f t="shared" si="311"/>
        <v>0</v>
      </c>
      <c r="I698" s="56">
        <f t="shared" si="311"/>
        <v>1899.2</v>
      </c>
      <c r="J698" s="56">
        <f t="shared" si="311"/>
        <v>0</v>
      </c>
      <c r="K698" s="56">
        <f t="shared" si="311"/>
        <v>1899.2</v>
      </c>
      <c r="L698" s="56">
        <f t="shared" si="311"/>
        <v>0</v>
      </c>
      <c r="M698" s="56">
        <f t="shared" si="311"/>
        <v>1899.2</v>
      </c>
      <c r="N698" s="56">
        <f>N699+N701</f>
        <v>7.8999999999999915</v>
      </c>
      <c r="O698" s="56">
        <f>O699+O701</f>
        <v>1907.1</v>
      </c>
      <c r="P698" s="56">
        <f>P699+P701</f>
        <v>1907.1</v>
      </c>
      <c r="Q698" s="350">
        <f t="shared" si="292"/>
        <v>1</v>
      </c>
    </row>
    <row r="699" spans="1:17" s="44" customFormat="1" ht="12.75" customHeight="1">
      <c r="A699" s="43" t="s">
        <v>119</v>
      </c>
      <c r="B699" s="125" t="s">
        <v>25</v>
      </c>
      <c r="C699" s="55" t="s">
        <v>85</v>
      </c>
      <c r="D699" s="59" t="s">
        <v>85</v>
      </c>
      <c r="E699" s="55" t="s">
        <v>322</v>
      </c>
      <c r="F699" s="55">
        <v>610</v>
      </c>
      <c r="G699" s="56">
        <f aca="true" t="shared" si="312" ref="G699:P699">G700</f>
        <v>1745.2</v>
      </c>
      <c r="H699" s="56">
        <f t="shared" si="312"/>
        <v>0</v>
      </c>
      <c r="I699" s="56">
        <f t="shared" si="312"/>
        <v>1745.2</v>
      </c>
      <c r="J699" s="56">
        <f t="shared" si="312"/>
        <v>0</v>
      </c>
      <c r="K699" s="56">
        <f t="shared" si="312"/>
        <v>1745.2</v>
      </c>
      <c r="L699" s="56">
        <f t="shared" si="312"/>
        <v>0</v>
      </c>
      <c r="M699" s="56">
        <f t="shared" si="312"/>
        <v>1745.2</v>
      </c>
      <c r="N699" s="56">
        <f t="shared" si="312"/>
        <v>-66.4</v>
      </c>
      <c r="O699" s="56">
        <f t="shared" si="312"/>
        <v>1678.8</v>
      </c>
      <c r="P699" s="56">
        <f t="shared" si="312"/>
        <v>1678.8</v>
      </c>
      <c r="Q699" s="350">
        <f t="shared" si="292"/>
        <v>1</v>
      </c>
    </row>
    <row r="700" spans="1:17" ht="33.75" customHeight="1">
      <c r="A700" s="43" t="s">
        <v>121</v>
      </c>
      <c r="B700" s="125" t="s">
        <v>25</v>
      </c>
      <c r="C700" s="55" t="s">
        <v>85</v>
      </c>
      <c r="D700" s="59" t="s">
        <v>85</v>
      </c>
      <c r="E700" s="55" t="s">
        <v>322</v>
      </c>
      <c r="F700" s="55">
        <v>611</v>
      </c>
      <c r="G700" s="56">
        <v>1745.2</v>
      </c>
      <c r="H700" s="56">
        <v>0</v>
      </c>
      <c r="I700" s="120">
        <f>G700+H700</f>
        <v>1745.2</v>
      </c>
      <c r="J700" s="120">
        <v>0</v>
      </c>
      <c r="K700" s="56">
        <f>I700+J700</f>
        <v>1745.2</v>
      </c>
      <c r="L700" s="120">
        <v>0</v>
      </c>
      <c r="M700" s="56">
        <f>K700+L700</f>
        <v>1745.2</v>
      </c>
      <c r="N700" s="120">
        <v>-66.4</v>
      </c>
      <c r="O700" s="56">
        <f>M700+N700</f>
        <v>1678.8</v>
      </c>
      <c r="P700" s="56">
        <v>1678.8</v>
      </c>
      <c r="Q700" s="350">
        <f t="shared" si="292"/>
        <v>1</v>
      </c>
    </row>
    <row r="701" spans="1:17" ht="12.75" customHeight="1">
      <c r="A701" s="43" t="s">
        <v>61</v>
      </c>
      <c r="B701" s="125" t="s">
        <v>25</v>
      </c>
      <c r="C701" s="55" t="s">
        <v>85</v>
      </c>
      <c r="D701" s="59" t="s">
        <v>85</v>
      </c>
      <c r="E701" s="55" t="s">
        <v>322</v>
      </c>
      <c r="F701" s="55">
        <v>620</v>
      </c>
      <c r="G701" s="56">
        <f>G702</f>
        <v>154</v>
      </c>
      <c r="H701" s="56">
        <f>H702</f>
        <v>0</v>
      </c>
      <c r="I701" s="56">
        <f>I702</f>
        <v>154</v>
      </c>
      <c r="J701" s="56">
        <f>J702</f>
        <v>0</v>
      </c>
      <c r="K701" s="56">
        <f>K702</f>
        <v>154</v>
      </c>
      <c r="L701" s="56">
        <v>0</v>
      </c>
      <c r="M701" s="56">
        <f>M702</f>
        <v>154</v>
      </c>
      <c r="N701" s="56">
        <f>N702</f>
        <v>74.3</v>
      </c>
      <c r="O701" s="56">
        <f>O702</f>
        <v>228.3</v>
      </c>
      <c r="P701" s="56">
        <f>P702</f>
        <v>228.3</v>
      </c>
      <c r="Q701" s="350">
        <f t="shared" si="292"/>
        <v>1</v>
      </c>
    </row>
    <row r="702" spans="1:17" ht="33.75" customHeight="1">
      <c r="A702" s="43" t="s">
        <v>46</v>
      </c>
      <c r="B702" s="125" t="s">
        <v>25</v>
      </c>
      <c r="C702" s="55" t="s">
        <v>85</v>
      </c>
      <c r="D702" s="59" t="s">
        <v>85</v>
      </c>
      <c r="E702" s="55" t="s">
        <v>322</v>
      </c>
      <c r="F702" s="55">
        <v>621</v>
      </c>
      <c r="G702" s="56">
        <v>154</v>
      </c>
      <c r="H702" s="56">
        <v>0</v>
      </c>
      <c r="I702" s="120">
        <f>G702+H702</f>
        <v>154</v>
      </c>
      <c r="J702" s="120">
        <v>0</v>
      </c>
      <c r="K702" s="56">
        <f>I702+J702</f>
        <v>154</v>
      </c>
      <c r="L702" s="120">
        <v>0</v>
      </c>
      <c r="M702" s="56">
        <f>K702+L702</f>
        <v>154</v>
      </c>
      <c r="N702" s="120">
        <v>74.3</v>
      </c>
      <c r="O702" s="56">
        <f>M702+N702</f>
        <v>228.3</v>
      </c>
      <c r="P702" s="56">
        <v>228.3</v>
      </c>
      <c r="Q702" s="350">
        <f t="shared" si="292"/>
        <v>1</v>
      </c>
    </row>
    <row r="703" spans="1:17" ht="22.5" customHeight="1">
      <c r="A703" s="58" t="s">
        <v>480</v>
      </c>
      <c r="B703" s="125" t="s">
        <v>25</v>
      </c>
      <c r="C703" s="59" t="s">
        <v>85</v>
      </c>
      <c r="D703" s="59" t="s">
        <v>85</v>
      </c>
      <c r="E703" s="55" t="s">
        <v>483</v>
      </c>
      <c r="F703" s="55"/>
      <c r="G703" s="56">
        <f>G704</f>
        <v>60</v>
      </c>
      <c r="H703" s="56">
        <f aca="true" t="shared" si="313" ref="H703:P706">H704</f>
        <v>0</v>
      </c>
      <c r="I703" s="56">
        <f t="shared" si="313"/>
        <v>60</v>
      </c>
      <c r="J703" s="56">
        <f t="shared" si="313"/>
        <v>0</v>
      </c>
      <c r="K703" s="56">
        <f t="shared" si="313"/>
        <v>60</v>
      </c>
      <c r="L703" s="56">
        <f t="shared" si="313"/>
        <v>0</v>
      </c>
      <c r="M703" s="56">
        <f t="shared" si="313"/>
        <v>60</v>
      </c>
      <c r="N703" s="56">
        <f t="shared" si="313"/>
        <v>-23.9</v>
      </c>
      <c r="O703" s="56">
        <f t="shared" si="313"/>
        <v>36.1</v>
      </c>
      <c r="P703" s="56">
        <f t="shared" si="313"/>
        <v>36.1</v>
      </c>
      <c r="Q703" s="350">
        <f t="shared" si="292"/>
        <v>1</v>
      </c>
    </row>
    <row r="704" spans="1:17" ht="12.75" customHeight="1">
      <c r="A704" s="73" t="s">
        <v>481</v>
      </c>
      <c r="B704" s="125" t="s">
        <v>25</v>
      </c>
      <c r="C704" s="59" t="s">
        <v>85</v>
      </c>
      <c r="D704" s="59" t="s">
        <v>85</v>
      </c>
      <c r="E704" s="55" t="s">
        <v>482</v>
      </c>
      <c r="F704" s="55"/>
      <c r="G704" s="56">
        <f>G705</f>
        <v>60</v>
      </c>
      <c r="H704" s="56">
        <f t="shared" si="313"/>
        <v>0</v>
      </c>
      <c r="I704" s="56">
        <f t="shared" si="313"/>
        <v>60</v>
      </c>
      <c r="J704" s="56">
        <f t="shared" si="313"/>
        <v>0</v>
      </c>
      <c r="K704" s="56">
        <f t="shared" si="313"/>
        <v>60</v>
      </c>
      <c r="L704" s="56">
        <f t="shared" si="313"/>
        <v>0</v>
      </c>
      <c r="M704" s="56">
        <f t="shared" si="313"/>
        <v>60</v>
      </c>
      <c r="N704" s="56">
        <f t="shared" si="313"/>
        <v>-23.9</v>
      </c>
      <c r="O704" s="56">
        <f t="shared" si="313"/>
        <v>36.1</v>
      </c>
      <c r="P704" s="56">
        <f t="shared" si="313"/>
        <v>36.1</v>
      </c>
      <c r="Q704" s="350">
        <f t="shared" si="292"/>
        <v>1</v>
      </c>
    </row>
    <row r="705" spans="1:17" ht="22.5" customHeight="1">
      <c r="A705" s="43" t="s">
        <v>418</v>
      </c>
      <c r="B705" s="125" t="s">
        <v>25</v>
      </c>
      <c r="C705" s="59" t="s">
        <v>85</v>
      </c>
      <c r="D705" s="59" t="s">
        <v>85</v>
      </c>
      <c r="E705" s="55" t="s">
        <v>482</v>
      </c>
      <c r="F705" s="55">
        <v>200</v>
      </c>
      <c r="G705" s="56">
        <f>G706</f>
        <v>60</v>
      </c>
      <c r="H705" s="56">
        <f t="shared" si="313"/>
        <v>0</v>
      </c>
      <c r="I705" s="56">
        <f t="shared" si="313"/>
        <v>60</v>
      </c>
      <c r="J705" s="56">
        <f t="shared" si="313"/>
        <v>0</v>
      </c>
      <c r="K705" s="56">
        <f t="shared" si="313"/>
        <v>60</v>
      </c>
      <c r="L705" s="56">
        <f t="shared" si="313"/>
        <v>0</v>
      </c>
      <c r="M705" s="56">
        <f t="shared" si="313"/>
        <v>60</v>
      </c>
      <c r="N705" s="56">
        <f t="shared" si="313"/>
        <v>-23.9</v>
      </c>
      <c r="O705" s="56">
        <f t="shared" si="313"/>
        <v>36.1</v>
      </c>
      <c r="P705" s="56">
        <f t="shared" si="313"/>
        <v>36.1</v>
      </c>
      <c r="Q705" s="350">
        <f t="shared" si="292"/>
        <v>1</v>
      </c>
    </row>
    <row r="706" spans="1:17" ht="22.5" customHeight="1">
      <c r="A706" s="113" t="s">
        <v>572</v>
      </c>
      <c r="B706" s="125" t="s">
        <v>25</v>
      </c>
      <c r="C706" s="59" t="s">
        <v>85</v>
      </c>
      <c r="D706" s="59" t="s">
        <v>85</v>
      </c>
      <c r="E706" s="55" t="s">
        <v>482</v>
      </c>
      <c r="F706" s="55">
        <v>240</v>
      </c>
      <c r="G706" s="56">
        <f>G707</f>
        <v>60</v>
      </c>
      <c r="H706" s="56">
        <f t="shared" si="313"/>
        <v>0</v>
      </c>
      <c r="I706" s="56">
        <f t="shared" si="313"/>
        <v>60</v>
      </c>
      <c r="J706" s="56">
        <f t="shared" si="313"/>
        <v>0</v>
      </c>
      <c r="K706" s="56">
        <f t="shared" si="313"/>
        <v>60</v>
      </c>
      <c r="L706" s="56">
        <f t="shared" si="313"/>
        <v>0</v>
      </c>
      <c r="M706" s="56">
        <f t="shared" si="313"/>
        <v>60</v>
      </c>
      <c r="N706" s="56">
        <f t="shared" si="313"/>
        <v>-23.9</v>
      </c>
      <c r="O706" s="56">
        <f t="shared" si="313"/>
        <v>36.1</v>
      </c>
      <c r="P706" s="56">
        <f t="shared" si="313"/>
        <v>36.1</v>
      </c>
      <c r="Q706" s="350">
        <f t="shared" si="292"/>
        <v>1</v>
      </c>
    </row>
    <row r="707" spans="1:17" ht="22.5" customHeight="1">
      <c r="A707" s="113" t="s">
        <v>573</v>
      </c>
      <c r="B707" s="125" t="s">
        <v>25</v>
      </c>
      <c r="C707" s="59" t="s">
        <v>85</v>
      </c>
      <c r="D707" s="59" t="s">
        <v>85</v>
      </c>
      <c r="E707" s="55" t="s">
        <v>482</v>
      </c>
      <c r="F707" s="55">
        <v>244</v>
      </c>
      <c r="G707" s="56">
        <v>60</v>
      </c>
      <c r="H707" s="56">
        <v>0</v>
      </c>
      <c r="I707" s="120">
        <f>G707+H707</f>
        <v>60</v>
      </c>
      <c r="J707" s="120">
        <v>0</v>
      </c>
      <c r="K707" s="56">
        <f>I707+J707</f>
        <v>60</v>
      </c>
      <c r="L707" s="120">
        <v>0</v>
      </c>
      <c r="M707" s="56">
        <f>K707+L707</f>
        <v>60</v>
      </c>
      <c r="N707" s="120">
        <v>-23.9</v>
      </c>
      <c r="O707" s="56">
        <f>M707+N707</f>
        <v>36.1</v>
      </c>
      <c r="P707" s="56">
        <v>36.1</v>
      </c>
      <c r="Q707" s="350">
        <f t="shared" si="292"/>
        <v>1</v>
      </c>
    </row>
    <row r="708" spans="1:19" ht="12.75" customHeight="1">
      <c r="A708" s="40" t="s">
        <v>41</v>
      </c>
      <c r="B708" s="124" t="s">
        <v>25</v>
      </c>
      <c r="C708" s="87" t="s">
        <v>85</v>
      </c>
      <c r="D708" s="87" t="s">
        <v>116</v>
      </c>
      <c r="E708" s="86"/>
      <c r="F708" s="86"/>
      <c r="G708" s="119">
        <f>G709</f>
        <v>5868.8</v>
      </c>
      <c r="H708" s="119">
        <f aca="true" t="shared" si="314" ref="H708:P712">H709</f>
        <v>0</v>
      </c>
      <c r="I708" s="119">
        <f t="shared" si="314"/>
        <v>5868.8</v>
      </c>
      <c r="J708" s="119">
        <f t="shared" si="314"/>
        <v>50</v>
      </c>
      <c r="K708" s="119">
        <f t="shared" si="314"/>
        <v>5918.8</v>
      </c>
      <c r="L708" s="119">
        <f t="shared" si="314"/>
        <v>0</v>
      </c>
      <c r="M708" s="119">
        <f t="shared" si="314"/>
        <v>5918.8</v>
      </c>
      <c r="N708" s="119">
        <f t="shared" si="314"/>
        <v>179.9</v>
      </c>
      <c r="O708" s="119">
        <f t="shared" si="314"/>
        <v>6098.7</v>
      </c>
      <c r="P708" s="119">
        <f t="shared" si="314"/>
        <v>6098.7</v>
      </c>
      <c r="Q708" s="350">
        <f t="shared" si="292"/>
        <v>1</v>
      </c>
      <c r="S708" s="45"/>
    </row>
    <row r="709" spans="1:17" s="152" customFormat="1" ht="15.75" customHeight="1">
      <c r="A709" s="39" t="s">
        <v>323</v>
      </c>
      <c r="B709" s="125" t="s">
        <v>25</v>
      </c>
      <c r="C709" s="55" t="s">
        <v>85</v>
      </c>
      <c r="D709" s="55" t="s">
        <v>116</v>
      </c>
      <c r="E709" s="55" t="s">
        <v>257</v>
      </c>
      <c r="F709" s="171" t="s">
        <v>10</v>
      </c>
      <c r="G709" s="67">
        <f>G710</f>
        <v>5868.8</v>
      </c>
      <c r="H709" s="67">
        <f t="shared" si="314"/>
        <v>0</v>
      </c>
      <c r="I709" s="67">
        <f t="shared" si="314"/>
        <v>5868.8</v>
      </c>
      <c r="J709" s="67">
        <f t="shared" si="314"/>
        <v>50</v>
      </c>
      <c r="K709" s="67">
        <f t="shared" si="314"/>
        <v>5918.8</v>
      </c>
      <c r="L709" s="67">
        <f t="shared" si="314"/>
        <v>0</v>
      </c>
      <c r="M709" s="170">
        <f t="shared" si="314"/>
        <v>5918.8</v>
      </c>
      <c r="N709" s="170">
        <f t="shared" si="314"/>
        <v>179.9</v>
      </c>
      <c r="O709" s="170">
        <f t="shared" si="314"/>
        <v>6098.7</v>
      </c>
      <c r="P709" s="170">
        <f t="shared" si="314"/>
        <v>6098.7</v>
      </c>
      <c r="Q709" s="350">
        <f t="shared" si="292"/>
        <v>1</v>
      </c>
    </row>
    <row r="710" spans="1:17" ht="12.75" customHeight="1">
      <c r="A710" s="43" t="s">
        <v>182</v>
      </c>
      <c r="B710" s="125" t="s">
        <v>25</v>
      </c>
      <c r="C710" s="55" t="s">
        <v>85</v>
      </c>
      <c r="D710" s="59" t="s">
        <v>116</v>
      </c>
      <c r="E710" s="55" t="s">
        <v>258</v>
      </c>
      <c r="F710" s="55" t="s">
        <v>10</v>
      </c>
      <c r="G710" s="56">
        <f>G711</f>
        <v>5868.8</v>
      </c>
      <c r="H710" s="56">
        <f t="shared" si="314"/>
        <v>0</v>
      </c>
      <c r="I710" s="56">
        <f t="shared" si="314"/>
        <v>5868.8</v>
      </c>
      <c r="J710" s="56">
        <f t="shared" si="314"/>
        <v>50</v>
      </c>
      <c r="K710" s="56">
        <f t="shared" si="314"/>
        <v>5918.8</v>
      </c>
      <c r="L710" s="56">
        <f t="shared" si="314"/>
        <v>0</v>
      </c>
      <c r="M710" s="56">
        <f>M711+M714</f>
        <v>5918.8</v>
      </c>
      <c r="N710" s="56">
        <f>N711+N714</f>
        <v>179.9</v>
      </c>
      <c r="O710" s="56">
        <f>O711+O714</f>
        <v>6098.7</v>
      </c>
      <c r="P710" s="56">
        <f>P711+P714</f>
        <v>6098.7</v>
      </c>
      <c r="Q710" s="350">
        <f t="shared" si="292"/>
        <v>1</v>
      </c>
    </row>
    <row r="711" spans="1:17" ht="22.5" customHeight="1">
      <c r="A711" s="113" t="s">
        <v>578</v>
      </c>
      <c r="B711" s="125" t="s">
        <v>25</v>
      </c>
      <c r="C711" s="55" t="s">
        <v>85</v>
      </c>
      <c r="D711" s="59" t="s">
        <v>116</v>
      </c>
      <c r="E711" s="55" t="s">
        <v>258</v>
      </c>
      <c r="F711" s="55" t="s">
        <v>118</v>
      </c>
      <c r="G711" s="56">
        <f>G712</f>
        <v>5868.8</v>
      </c>
      <c r="H711" s="56">
        <f t="shared" si="314"/>
        <v>0</v>
      </c>
      <c r="I711" s="56">
        <f t="shared" si="314"/>
        <v>5868.8</v>
      </c>
      <c r="J711" s="56">
        <f t="shared" si="314"/>
        <v>50</v>
      </c>
      <c r="K711" s="56">
        <f t="shared" si="314"/>
        <v>5918.8</v>
      </c>
      <c r="L711" s="56">
        <f t="shared" si="314"/>
        <v>0</v>
      </c>
      <c r="M711" s="56">
        <f t="shared" si="314"/>
        <v>5918.8</v>
      </c>
      <c r="N711" s="56">
        <f t="shared" si="314"/>
        <v>159</v>
      </c>
      <c r="O711" s="56">
        <f t="shared" si="314"/>
        <v>6077.8</v>
      </c>
      <c r="P711" s="56">
        <f t="shared" si="314"/>
        <v>6077.8</v>
      </c>
      <c r="Q711" s="350">
        <f t="shared" si="292"/>
        <v>1</v>
      </c>
    </row>
    <row r="712" spans="1:17" ht="12.75" customHeight="1">
      <c r="A712" s="43" t="s">
        <v>119</v>
      </c>
      <c r="B712" s="125" t="s">
        <v>25</v>
      </c>
      <c r="C712" s="55" t="s">
        <v>85</v>
      </c>
      <c r="D712" s="59" t="s">
        <v>116</v>
      </c>
      <c r="E712" s="55" t="s">
        <v>258</v>
      </c>
      <c r="F712" s="55" t="s">
        <v>120</v>
      </c>
      <c r="G712" s="56">
        <f>G713</f>
        <v>5868.8</v>
      </c>
      <c r="H712" s="56">
        <f t="shared" si="314"/>
        <v>0</v>
      </c>
      <c r="I712" s="56">
        <f t="shared" si="314"/>
        <v>5868.8</v>
      </c>
      <c r="J712" s="56">
        <f t="shared" si="314"/>
        <v>50</v>
      </c>
      <c r="K712" s="56">
        <f t="shared" si="314"/>
        <v>5918.8</v>
      </c>
      <c r="L712" s="56">
        <f t="shared" si="314"/>
        <v>0</v>
      </c>
      <c r="M712" s="56">
        <f t="shared" si="314"/>
        <v>5918.8</v>
      </c>
      <c r="N712" s="56">
        <f t="shared" si="314"/>
        <v>159</v>
      </c>
      <c r="O712" s="56">
        <f t="shared" si="314"/>
        <v>6077.8</v>
      </c>
      <c r="P712" s="56">
        <f t="shared" si="314"/>
        <v>6077.8</v>
      </c>
      <c r="Q712" s="350">
        <f t="shared" si="292"/>
        <v>1</v>
      </c>
    </row>
    <row r="713" spans="1:17" ht="33.75" customHeight="1">
      <c r="A713" s="43" t="s">
        <v>121</v>
      </c>
      <c r="B713" s="125" t="s">
        <v>25</v>
      </c>
      <c r="C713" s="55" t="s">
        <v>85</v>
      </c>
      <c r="D713" s="59" t="s">
        <v>116</v>
      </c>
      <c r="E713" s="55" t="s">
        <v>258</v>
      </c>
      <c r="F713" s="55" t="s">
        <v>122</v>
      </c>
      <c r="G713" s="56">
        <f>5668.8+200</f>
        <v>5868.8</v>
      </c>
      <c r="H713" s="56">
        <v>0</v>
      </c>
      <c r="I713" s="120">
        <f>G713+H713</f>
        <v>5868.8</v>
      </c>
      <c r="J713" s="120">
        <v>50</v>
      </c>
      <c r="K713" s="56">
        <f>I713+J713</f>
        <v>5918.8</v>
      </c>
      <c r="L713" s="120">
        <v>0</v>
      </c>
      <c r="M713" s="56">
        <f>K713+L713</f>
        <v>5918.8</v>
      </c>
      <c r="N713" s="120">
        <v>159</v>
      </c>
      <c r="O713" s="56">
        <f>M713+N713</f>
        <v>6077.8</v>
      </c>
      <c r="P713" s="56">
        <v>6077.8</v>
      </c>
      <c r="Q713" s="350">
        <f t="shared" si="292"/>
        <v>1</v>
      </c>
    </row>
    <row r="714" spans="1:17" ht="33.75" customHeight="1">
      <c r="A714" s="43" t="s">
        <v>423</v>
      </c>
      <c r="B714" s="125" t="s">
        <v>25</v>
      </c>
      <c r="C714" s="55" t="s">
        <v>85</v>
      </c>
      <c r="D714" s="59" t="s">
        <v>116</v>
      </c>
      <c r="E714" s="55" t="s">
        <v>421</v>
      </c>
      <c r="F714" s="86"/>
      <c r="G714" s="56">
        <v>0</v>
      </c>
      <c r="H714" s="56">
        <v>825.3</v>
      </c>
      <c r="I714" s="56">
        <v>825.3</v>
      </c>
      <c r="J714" s="120"/>
      <c r="K714" s="56"/>
      <c r="L714" s="120"/>
      <c r="M714" s="56">
        <f>M715</f>
        <v>0</v>
      </c>
      <c r="N714" s="56">
        <f>N715</f>
        <v>20.9</v>
      </c>
      <c r="O714" s="56">
        <f>M714+N714</f>
        <v>20.9</v>
      </c>
      <c r="P714" s="56">
        <f>P715</f>
        <v>20.9</v>
      </c>
      <c r="Q714" s="350">
        <f t="shared" si="292"/>
        <v>1</v>
      </c>
    </row>
    <row r="715" spans="1:17" ht="33.75" customHeight="1">
      <c r="A715" s="96" t="s">
        <v>409</v>
      </c>
      <c r="B715" s="125" t="s">
        <v>25</v>
      </c>
      <c r="C715" s="55" t="s">
        <v>85</v>
      </c>
      <c r="D715" s="59" t="s">
        <v>116</v>
      </c>
      <c r="E715" s="55" t="s">
        <v>422</v>
      </c>
      <c r="F715" s="55">
        <v>600</v>
      </c>
      <c r="G715" s="56">
        <v>0</v>
      </c>
      <c r="H715" s="56">
        <v>825.3</v>
      </c>
      <c r="I715" s="56">
        <v>825.3</v>
      </c>
      <c r="J715" s="120"/>
      <c r="K715" s="56"/>
      <c r="L715" s="120"/>
      <c r="M715" s="56">
        <f>M716</f>
        <v>0</v>
      </c>
      <c r="N715" s="56">
        <f>N716</f>
        <v>20.9</v>
      </c>
      <c r="O715" s="56">
        <f>M715+N715</f>
        <v>20.9</v>
      </c>
      <c r="P715" s="56">
        <f>P716</f>
        <v>20.9</v>
      </c>
      <c r="Q715" s="350">
        <f t="shared" si="292"/>
        <v>1</v>
      </c>
    </row>
    <row r="716" spans="1:17" ht="12.75" customHeight="1">
      <c r="A716" s="43" t="s">
        <v>424</v>
      </c>
      <c r="B716" s="125" t="s">
        <v>25</v>
      </c>
      <c r="C716" s="55" t="s">
        <v>85</v>
      </c>
      <c r="D716" s="59" t="s">
        <v>116</v>
      </c>
      <c r="E716" s="55" t="s">
        <v>422</v>
      </c>
      <c r="F716" s="55">
        <v>611</v>
      </c>
      <c r="G716" s="56">
        <v>0</v>
      </c>
      <c r="H716" s="56">
        <v>798.9</v>
      </c>
      <c r="I716" s="56">
        <v>798.9</v>
      </c>
      <c r="J716" s="120"/>
      <c r="K716" s="56"/>
      <c r="L716" s="120"/>
      <c r="M716" s="56">
        <v>0</v>
      </c>
      <c r="N716" s="120">
        <v>20.9</v>
      </c>
      <c r="O716" s="56">
        <f>M716+N716</f>
        <v>20.9</v>
      </c>
      <c r="P716" s="56">
        <v>20.9</v>
      </c>
      <c r="Q716" s="350">
        <f t="shared" si="292"/>
        <v>1</v>
      </c>
    </row>
    <row r="717" spans="1:17" s="153" customFormat="1" ht="12.75" customHeight="1">
      <c r="A717" s="114" t="s">
        <v>45</v>
      </c>
      <c r="B717" s="351" t="s">
        <v>25</v>
      </c>
      <c r="C717" s="299" t="s">
        <v>116</v>
      </c>
      <c r="D717" s="318" t="s">
        <v>8</v>
      </c>
      <c r="E717" s="299" t="s">
        <v>9</v>
      </c>
      <c r="F717" s="299" t="s">
        <v>10</v>
      </c>
      <c r="G717" s="119">
        <f aca="true" t="shared" si="315" ref="G717:P723">G718</f>
        <v>120</v>
      </c>
      <c r="H717" s="119">
        <f t="shared" si="315"/>
        <v>0</v>
      </c>
      <c r="I717" s="119">
        <f t="shared" si="315"/>
        <v>120</v>
      </c>
      <c r="J717" s="119">
        <f t="shared" si="315"/>
        <v>0</v>
      </c>
      <c r="K717" s="119">
        <f t="shared" si="315"/>
        <v>120</v>
      </c>
      <c r="L717" s="119">
        <f t="shared" si="315"/>
        <v>0</v>
      </c>
      <c r="M717" s="175">
        <f t="shared" si="315"/>
        <v>120</v>
      </c>
      <c r="N717" s="175">
        <f t="shared" si="315"/>
        <v>0</v>
      </c>
      <c r="O717" s="175">
        <f t="shared" si="315"/>
        <v>120</v>
      </c>
      <c r="P717" s="175">
        <f t="shared" si="315"/>
        <v>120</v>
      </c>
      <c r="Q717" s="350">
        <f t="shared" si="292"/>
        <v>1</v>
      </c>
    </row>
    <row r="718" spans="1:17" s="153" customFormat="1" ht="12.75" customHeight="1">
      <c r="A718" s="43" t="s">
        <v>49</v>
      </c>
      <c r="B718" s="327" t="s">
        <v>25</v>
      </c>
      <c r="C718" s="171" t="s">
        <v>116</v>
      </c>
      <c r="D718" s="319" t="s">
        <v>116</v>
      </c>
      <c r="E718" s="171" t="s">
        <v>9</v>
      </c>
      <c r="F718" s="171" t="s">
        <v>10</v>
      </c>
      <c r="G718" s="56">
        <f t="shared" si="315"/>
        <v>120</v>
      </c>
      <c r="H718" s="56">
        <f t="shared" si="315"/>
        <v>0</v>
      </c>
      <c r="I718" s="56">
        <f t="shared" si="315"/>
        <v>120</v>
      </c>
      <c r="J718" s="56">
        <f t="shared" si="315"/>
        <v>0</v>
      </c>
      <c r="K718" s="56">
        <f t="shared" si="315"/>
        <v>120</v>
      </c>
      <c r="L718" s="56">
        <f t="shared" si="315"/>
        <v>0</v>
      </c>
      <c r="M718" s="170">
        <f t="shared" si="315"/>
        <v>120</v>
      </c>
      <c r="N718" s="170">
        <f t="shared" si="315"/>
        <v>0</v>
      </c>
      <c r="O718" s="170">
        <f t="shared" si="315"/>
        <v>120</v>
      </c>
      <c r="P718" s="170">
        <f t="shared" si="315"/>
        <v>120</v>
      </c>
      <c r="Q718" s="350">
        <f t="shared" si="292"/>
        <v>1</v>
      </c>
    </row>
    <row r="719" spans="1:17" s="153" customFormat="1" ht="22.5" customHeight="1">
      <c r="A719" s="178" t="s">
        <v>452</v>
      </c>
      <c r="B719" s="327" t="s">
        <v>25</v>
      </c>
      <c r="C719" s="171" t="s">
        <v>116</v>
      </c>
      <c r="D719" s="319" t="s">
        <v>116</v>
      </c>
      <c r="E719" s="171" t="s">
        <v>477</v>
      </c>
      <c r="F719" s="171"/>
      <c r="G719" s="56">
        <f>G720</f>
        <v>120</v>
      </c>
      <c r="H719" s="56">
        <f t="shared" si="315"/>
        <v>0</v>
      </c>
      <c r="I719" s="56">
        <f t="shared" si="315"/>
        <v>120</v>
      </c>
      <c r="J719" s="56">
        <f t="shared" si="315"/>
        <v>0</v>
      </c>
      <c r="K719" s="56">
        <f t="shared" si="315"/>
        <v>120</v>
      </c>
      <c r="L719" s="56">
        <f t="shared" si="315"/>
        <v>0</v>
      </c>
      <c r="M719" s="170">
        <f t="shared" si="315"/>
        <v>120</v>
      </c>
      <c r="N719" s="170">
        <f t="shared" si="315"/>
        <v>0</v>
      </c>
      <c r="O719" s="170">
        <f t="shared" si="315"/>
        <v>120</v>
      </c>
      <c r="P719" s="170">
        <f t="shared" si="315"/>
        <v>120</v>
      </c>
      <c r="Q719" s="350">
        <f aca="true" t="shared" si="316" ref="Q719:Q782">P719/O719*100%</f>
        <v>1</v>
      </c>
    </row>
    <row r="720" spans="1:17" s="153" customFormat="1" ht="33.75" customHeight="1">
      <c r="A720" s="43" t="s">
        <v>475</v>
      </c>
      <c r="B720" s="352" t="s">
        <v>25</v>
      </c>
      <c r="C720" s="171" t="s">
        <v>116</v>
      </c>
      <c r="D720" s="319" t="s">
        <v>116</v>
      </c>
      <c r="E720" s="171" t="s">
        <v>478</v>
      </c>
      <c r="F720" s="171" t="s">
        <v>10</v>
      </c>
      <c r="G720" s="56">
        <f>G721</f>
        <v>120</v>
      </c>
      <c r="H720" s="56">
        <f t="shared" si="315"/>
        <v>0</v>
      </c>
      <c r="I720" s="56">
        <f t="shared" si="315"/>
        <v>120</v>
      </c>
      <c r="J720" s="56">
        <f t="shared" si="315"/>
        <v>0</v>
      </c>
      <c r="K720" s="56">
        <f t="shared" si="315"/>
        <v>120</v>
      </c>
      <c r="L720" s="56">
        <f t="shared" si="315"/>
        <v>0</v>
      </c>
      <c r="M720" s="170">
        <f t="shared" si="315"/>
        <v>120</v>
      </c>
      <c r="N720" s="170">
        <f t="shared" si="315"/>
        <v>0</v>
      </c>
      <c r="O720" s="170">
        <f t="shared" si="315"/>
        <v>120</v>
      </c>
      <c r="P720" s="170">
        <f t="shared" si="315"/>
        <v>120</v>
      </c>
      <c r="Q720" s="350">
        <f t="shared" si="316"/>
        <v>1</v>
      </c>
    </row>
    <row r="721" spans="1:17" s="153" customFormat="1" ht="33.75" customHeight="1">
      <c r="A721" s="43" t="s">
        <v>476</v>
      </c>
      <c r="B721" s="327" t="s">
        <v>25</v>
      </c>
      <c r="C721" s="171" t="s">
        <v>116</v>
      </c>
      <c r="D721" s="319" t="s">
        <v>116</v>
      </c>
      <c r="E721" s="171" t="s">
        <v>479</v>
      </c>
      <c r="F721" s="171"/>
      <c r="G721" s="56">
        <f>G722</f>
        <v>120</v>
      </c>
      <c r="H721" s="56">
        <f t="shared" si="315"/>
        <v>0</v>
      </c>
      <c r="I721" s="56">
        <f t="shared" si="315"/>
        <v>120</v>
      </c>
      <c r="J721" s="56">
        <f t="shared" si="315"/>
        <v>0</v>
      </c>
      <c r="K721" s="56">
        <f t="shared" si="315"/>
        <v>120</v>
      </c>
      <c r="L721" s="56">
        <f t="shared" si="315"/>
        <v>0</v>
      </c>
      <c r="M721" s="170">
        <f t="shared" si="315"/>
        <v>120</v>
      </c>
      <c r="N721" s="170">
        <f t="shared" si="315"/>
        <v>0</v>
      </c>
      <c r="O721" s="170">
        <f t="shared" si="315"/>
        <v>120</v>
      </c>
      <c r="P721" s="170">
        <f t="shared" si="315"/>
        <v>120</v>
      </c>
      <c r="Q721" s="350">
        <f t="shared" si="316"/>
        <v>1</v>
      </c>
    </row>
    <row r="722" spans="1:17" s="153" customFormat="1" ht="22.5" customHeight="1">
      <c r="A722" s="43" t="s">
        <v>418</v>
      </c>
      <c r="B722" s="327" t="s">
        <v>25</v>
      </c>
      <c r="C722" s="171" t="s">
        <v>116</v>
      </c>
      <c r="D722" s="319" t="s">
        <v>116</v>
      </c>
      <c r="E722" s="171" t="s">
        <v>479</v>
      </c>
      <c r="F722" s="171" t="s">
        <v>131</v>
      </c>
      <c r="G722" s="56">
        <f t="shared" si="315"/>
        <v>120</v>
      </c>
      <c r="H722" s="56">
        <f t="shared" si="315"/>
        <v>0</v>
      </c>
      <c r="I722" s="56">
        <f t="shared" si="315"/>
        <v>120</v>
      </c>
      <c r="J722" s="56">
        <f t="shared" si="315"/>
        <v>0</v>
      </c>
      <c r="K722" s="56">
        <f t="shared" si="315"/>
        <v>120</v>
      </c>
      <c r="L722" s="56">
        <f t="shared" si="315"/>
        <v>0</v>
      </c>
      <c r="M722" s="170">
        <f t="shared" si="315"/>
        <v>120</v>
      </c>
      <c r="N722" s="170">
        <f t="shared" si="315"/>
        <v>0</v>
      </c>
      <c r="O722" s="170">
        <f t="shared" si="315"/>
        <v>120</v>
      </c>
      <c r="P722" s="170">
        <f t="shared" si="315"/>
        <v>120</v>
      </c>
      <c r="Q722" s="350">
        <f t="shared" si="316"/>
        <v>1</v>
      </c>
    </row>
    <row r="723" spans="1:17" s="153" customFormat="1" ht="22.5" customHeight="1">
      <c r="A723" s="173" t="s">
        <v>572</v>
      </c>
      <c r="B723" s="352" t="s">
        <v>25</v>
      </c>
      <c r="C723" s="171" t="s">
        <v>116</v>
      </c>
      <c r="D723" s="319" t="s">
        <v>116</v>
      </c>
      <c r="E723" s="171" t="s">
        <v>479</v>
      </c>
      <c r="F723" s="171" t="s">
        <v>133</v>
      </c>
      <c r="G723" s="56">
        <f t="shared" si="315"/>
        <v>120</v>
      </c>
      <c r="H723" s="56">
        <f t="shared" si="315"/>
        <v>0</v>
      </c>
      <c r="I723" s="56">
        <f t="shared" si="315"/>
        <v>120</v>
      </c>
      <c r="J723" s="56">
        <f t="shared" si="315"/>
        <v>0</v>
      </c>
      <c r="K723" s="56">
        <f t="shared" si="315"/>
        <v>120</v>
      </c>
      <c r="L723" s="56">
        <f t="shared" si="315"/>
        <v>0</v>
      </c>
      <c r="M723" s="170">
        <f t="shared" si="315"/>
        <v>120</v>
      </c>
      <c r="N723" s="170">
        <f t="shared" si="315"/>
        <v>0</v>
      </c>
      <c r="O723" s="170">
        <f t="shared" si="315"/>
        <v>120</v>
      </c>
      <c r="P723" s="170">
        <f t="shared" si="315"/>
        <v>120</v>
      </c>
      <c r="Q723" s="350">
        <f t="shared" si="316"/>
        <v>1</v>
      </c>
    </row>
    <row r="724" spans="1:17" s="153" customFormat="1" ht="22.5" customHeight="1">
      <c r="A724" s="173" t="s">
        <v>573</v>
      </c>
      <c r="B724" s="327" t="s">
        <v>25</v>
      </c>
      <c r="C724" s="171" t="s">
        <v>116</v>
      </c>
      <c r="D724" s="319" t="s">
        <v>116</v>
      </c>
      <c r="E724" s="171" t="s">
        <v>479</v>
      </c>
      <c r="F724" s="171" t="s">
        <v>135</v>
      </c>
      <c r="G724" s="120">
        <v>120</v>
      </c>
      <c r="H724" s="120">
        <v>0</v>
      </c>
      <c r="I724" s="120">
        <f>G724+H724</f>
        <v>120</v>
      </c>
      <c r="J724" s="120">
        <v>0</v>
      </c>
      <c r="K724" s="56">
        <f>I724+J724</f>
        <v>120</v>
      </c>
      <c r="L724" s="120">
        <v>0</v>
      </c>
      <c r="M724" s="170">
        <f>K724+L724</f>
        <v>120</v>
      </c>
      <c r="N724" s="176">
        <v>0</v>
      </c>
      <c r="O724" s="170">
        <f>M724+N724</f>
        <v>120</v>
      </c>
      <c r="P724" s="170">
        <v>120</v>
      </c>
      <c r="Q724" s="350">
        <f t="shared" si="316"/>
        <v>1</v>
      </c>
    </row>
    <row r="725" spans="1:19" s="153" customFormat="1" ht="12.75">
      <c r="A725" s="40" t="s">
        <v>37</v>
      </c>
      <c r="B725" s="124" t="s">
        <v>25</v>
      </c>
      <c r="C725" s="86">
        <v>10</v>
      </c>
      <c r="D725" s="87"/>
      <c r="E725" s="86"/>
      <c r="F725" s="86"/>
      <c r="G725" s="138">
        <f aca="true" t="shared" si="317" ref="G725:P725">G726</f>
        <v>1588.3</v>
      </c>
      <c r="H725" s="138">
        <f t="shared" si="317"/>
        <v>0</v>
      </c>
      <c r="I725" s="138">
        <f t="shared" si="317"/>
        <v>1588.3</v>
      </c>
      <c r="J725" s="138">
        <f t="shared" si="317"/>
        <v>0</v>
      </c>
      <c r="K725" s="138">
        <f t="shared" si="317"/>
        <v>1588.3</v>
      </c>
      <c r="L725" s="138">
        <f t="shared" si="317"/>
        <v>143.29999999999995</v>
      </c>
      <c r="M725" s="138">
        <f t="shared" si="317"/>
        <v>1731.6000000000001</v>
      </c>
      <c r="N725" s="138">
        <f t="shared" si="317"/>
        <v>-978.3</v>
      </c>
      <c r="O725" s="138">
        <f t="shared" si="317"/>
        <v>753.3</v>
      </c>
      <c r="P725" s="138">
        <f t="shared" si="317"/>
        <v>753.3000000000001</v>
      </c>
      <c r="Q725" s="350">
        <f t="shared" si="316"/>
        <v>1.0000000000000002</v>
      </c>
      <c r="S725" s="157"/>
    </row>
    <row r="726" spans="1:17" s="153" customFormat="1" ht="12.75">
      <c r="A726" s="40" t="s">
        <v>64</v>
      </c>
      <c r="B726" s="124" t="s">
        <v>25</v>
      </c>
      <c r="C726" s="86">
        <v>10</v>
      </c>
      <c r="D726" s="87" t="s">
        <v>14</v>
      </c>
      <c r="E726" s="86"/>
      <c r="F726" s="86"/>
      <c r="G726" s="138">
        <f>G727+G734</f>
        <v>1588.3</v>
      </c>
      <c r="H726" s="138">
        <f>H727+H734</f>
        <v>0</v>
      </c>
      <c r="I726" s="138">
        <f>I727+I734</f>
        <v>1588.3</v>
      </c>
      <c r="J726" s="138">
        <f>J727+J734</f>
        <v>0</v>
      </c>
      <c r="K726" s="138">
        <f aca="true" t="shared" si="318" ref="K726:P726">K727+K734+K739</f>
        <v>1588.3</v>
      </c>
      <c r="L726" s="138">
        <f t="shared" si="318"/>
        <v>143.29999999999995</v>
      </c>
      <c r="M726" s="138">
        <f t="shared" si="318"/>
        <v>1731.6000000000001</v>
      </c>
      <c r="N726" s="138">
        <f t="shared" si="318"/>
        <v>-978.3</v>
      </c>
      <c r="O726" s="138">
        <f t="shared" si="318"/>
        <v>753.3</v>
      </c>
      <c r="P726" s="138">
        <f t="shared" si="318"/>
        <v>753.3000000000001</v>
      </c>
      <c r="Q726" s="350">
        <f t="shared" si="316"/>
        <v>1.0000000000000002</v>
      </c>
    </row>
    <row r="727" spans="1:17" s="153" customFormat="1" ht="33.75">
      <c r="A727" s="43" t="s">
        <v>423</v>
      </c>
      <c r="B727" s="123" t="s">
        <v>25</v>
      </c>
      <c r="C727" s="55">
        <v>10</v>
      </c>
      <c r="D727" s="59" t="s">
        <v>14</v>
      </c>
      <c r="E727" s="55" t="s">
        <v>421</v>
      </c>
      <c r="F727" s="55"/>
      <c r="G727" s="119">
        <f aca="true" t="shared" si="319" ref="G727:P728">G728</f>
        <v>1462.7</v>
      </c>
      <c r="H727" s="119">
        <f t="shared" si="319"/>
        <v>0</v>
      </c>
      <c r="I727" s="119">
        <f t="shared" si="319"/>
        <v>1462.7</v>
      </c>
      <c r="J727" s="119">
        <f t="shared" si="319"/>
        <v>0</v>
      </c>
      <c r="K727" s="119">
        <f t="shared" si="319"/>
        <v>1462.7</v>
      </c>
      <c r="L727" s="119">
        <f t="shared" si="319"/>
        <v>-512.7</v>
      </c>
      <c r="M727" s="56">
        <f t="shared" si="319"/>
        <v>950.0000000000001</v>
      </c>
      <c r="N727" s="56">
        <f t="shared" si="319"/>
        <v>-950</v>
      </c>
      <c r="O727" s="56">
        <f t="shared" si="319"/>
        <v>0</v>
      </c>
      <c r="P727" s="56">
        <f t="shared" si="319"/>
        <v>0</v>
      </c>
      <c r="Q727" s="350" t="e">
        <f t="shared" si="316"/>
        <v>#DIV/0!</v>
      </c>
    </row>
    <row r="728" spans="1:17" s="153" customFormat="1" ht="33.75">
      <c r="A728" s="96" t="s">
        <v>409</v>
      </c>
      <c r="B728" s="123" t="s">
        <v>25</v>
      </c>
      <c r="C728" s="55">
        <v>10</v>
      </c>
      <c r="D728" s="59" t="s">
        <v>14</v>
      </c>
      <c r="E728" s="55" t="s">
        <v>422</v>
      </c>
      <c r="F728" s="55"/>
      <c r="G728" s="119">
        <f t="shared" si="319"/>
        <v>1462.7</v>
      </c>
      <c r="H728" s="119">
        <f t="shared" si="319"/>
        <v>0</v>
      </c>
      <c r="I728" s="119">
        <f t="shared" si="319"/>
        <v>1462.7</v>
      </c>
      <c r="J728" s="119">
        <f t="shared" si="319"/>
        <v>0</v>
      </c>
      <c r="K728" s="119">
        <f t="shared" si="319"/>
        <v>1462.7</v>
      </c>
      <c r="L728" s="119">
        <f t="shared" si="319"/>
        <v>-512.7</v>
      </c>
      <c r="M728" s="56">
        <f t="shared" si="319"/>
        <v>950.0000000000001</v>
      </c>
      <c r="N728" s="56">
        <f t="shared" si="319"/>
        <v>-950</v>
      </c>
      <c r="O728" s="56">
        <f t="shared" si="319"/>
        <v>0</v>
      </c>
      <c r="P728" s="56">
        <f t="shared" si="319"/>
        <v>0</v>
      </c>
      <c r="Q728" s="350" t="e">
        <f t="shared" si="316"/>
        <v>#DIV/0!</v>
      </c>
    </row>
    <row r="729" spans="1:17" s="153" customFormat="1" ht="22.5">
      <c r="A729" s="113" t="s">
        <v>578</v>
      </c>
      <c r="B729" s="123" t="s">
        <v>25</v>
      </c>
      <c r="C729" s="55">
        <v>10</v>
      </c>
      <c r="D729" s="59" t="s">
        <v>14</v>
      </c>
      <c r="E729" s="55" t="s">
        <v>422</v>
      </c>
      <c r="F729" s="55" t="s">
        <v>118</v>
      </c>
      <c r="G729" s="56">
        <f aca="true" t="shared" si="320" ref="G729:M729">G730+G732</f>
        <v>1462.7</v>
      </c>
      <c r="H729" s="56">
        <f t="shared" si="320"/>
        <v>0</v>
      </c>
      <c r="I729" s="56">
        <f t="shared" si="320"/>
        <v>1462.7</v>
      </c>
      <c r="J729" s="56">
        <f t="shared" si="320"/>
        <v>0</v>
      </c>
      <c r="K729" s="56">
        <f t="shared" si="320"/>
        <v>1462.7</v>
      </c>
      <c r="L729" s="56">
        <f t="shared" si="320"/>
        <v>-512.7</v>
      </c>
      <c r="M729" s="56">
        <f t="shared" si="320"/>
        <v>950.0000000000001</v>
      </c>
      <c r="N729" s="56">
        <f>N730+N732</f>
        <v>-950</v>
      </c>
      <c r="O729" s="56">
        <f>O730+O732</f>
        <v>0</v>
      </c>
      <c r="P729" s="56">
        <f>P730+P732</f>
        <v>0</v>
      </c>
      <c r="Q729" s="350" t="e">
        <f t="shared" si="316"/>
        <v>#DIV/0!</v>
      </c>
    </row>
    <row r="730" spans="1:17" s="153" customFormat="1" ht="12.75">
      <c r="A730" s="43" t="s">
        <v>119</v>
      </c>
      <c r="B730" s="123" t="s">
        <v>25</v>
      </c>
      <c r="C730" s="55">
        <v>10</v>
      </c>
      <c r="D730" s="59" t="s">
        <v>14</v>
      </c>
      <c r="E730" s="55" t="s">
        <v>422</v>
      </c>
      <c r="F730" s="55" t="s">
        <v>120</v>
      </c>
      <c r="G730" s="56">
        <f aca="true" t="shared" si="321" ref="G730:P730">G731</f>
        <v>1355.1000000000001</v>
      </c>
      <c r="H730" s="56">
        <f t="shared" si="321"/>
        <v>0</v>
      </c>
      <c r="I730" s="56">
        <f t="shared" si="321"/>
        <v>1355.1000000000001</v>
      </c>
      <c r="J730" s="56">
        <f t="shared" si="321"/>
        <v>0</v>
      </c>
      <c r="K730" s="56">
        <f t="shared" si="321"/>
        <v>1355.1000000000001</v>
      </c>
      <c r="L730" s="56">
        <f t="shared" si="321"/>
        <v>-444.7</v>
      </c>
      <c r="M730" s="56">
        <f t="shared" si="321"/>
        <v>910.4000000000001</v>
      </c>
      <c r="N730" s="56">
        <f t="shared" si="321"/>
        <v>-910.4</v>
      </c>
      <c r="O730" s="56">
        <f t="shared" si="321"/>
        <v>0</v>
      </c>
      <c r="P730" s="56">
        <f t="shared" si="321"/>
        <v>0</v>
      </c>
      <c r="Q730" s="350" t="e">
        <f t="shared" si="316"/>
        <v>#DIV/0!</v>
      </c>
    </row>
    <row r="731" spans="1:17" s="153" customFormat="1" ht="33.75">
      <c r="A731" s="43" t="s">
        <v>121</v>
      </c>
      <c r="B731" s="123" t="s">
        <v>25</v>
      </c>
      <c r="C731" s="55">
        <v>10</v>
      </c>
      <c r="D731" s="59" t="s">
        <v>14</v>
      </c>
      <c r="E731" s="55" t="s">
        <v>422</v>
      </c>
      <c r="F731" s="55" t="s">
        <v>122</v>
      </c>
      <c r="G731" s="56">
        <f>854.2+199.8+36.9+264.2</f>
        <v>1355.1000000000001</v>
      </c>
      <c r="H731" s="56">
        <v>0</v>
      </c>
      <c r="I731" s="120">
        <f>G731+H731</f>
        <v>1355.1000000000001</v>
      </c>
      <c r="J731" s="120">
        <v>0</v>
      </c>
      <c r="K731" s="56">
        <f>I731+J731</f>
        <v>1355.1000000000001</v>
      </c>
      <c r="L731" s="120">
        <v>-444.7</v>
      </c>
      <c r="M731" s="56">
        <f>K731+L731</f>
        <v>910.4000000000001</v>
      </c>
      <c r="N731" s="120">
        <v>-910.4</v>
      </c>
      <c r="O731" s="56">
        <f>M731+N731</f>
        <v>0</v>
      </c>
      <c r="P731" s="56">
        <v>0</v>
      </c>
      <c r="Q731" s="350" t="e">
        <f t="shared" si="316"/>
        <v>#DIV/0!</v>
      </c>
    </row>
    <row r="732" spans="1:17" s="153" customFormat="1" ht="12.75">
      <c r="A732" s="43" t="s">
        <v>61</v>
      </c>
      <c r="B732" s="123" t="s">
        <v>25</v>
      </c>
      <c r="C732" s="55">
        <v>10</v>
      </c>
      <c r="D732" s="59" t="s">
        <v>14</v>
      </c>
      <c r="E732" s="55" t="s">
        <v>422</v>
      </c>
      <c r="F732" s="55">
        <v>620</v>
      </c>
      <c r="G732" s="56">
        <f aca="true" t="shared" si="322" ref="G732:P732">G733</f>
        <v>107.6</v>
      </c>
      <c r="H732" s="56">
        <f t="shared" si="322"/>
        <v>0</v>
      </c>
      <c r="I732" s="56">
        <f t="shared" si="322"/>
        <v>107.6</v>
      </c>
      <c r="J732" s="56">
        <f t="shared" si="322"/>
        <v>0</v>
      </c>
      <c r="K732" s="56">
        <f t="shared" si="322"/>
        <v>107.6</v>
      </c>
      <c r="L732" s="56">
        <f t="shared" si="322"/>
        <v>-68</v>
      </c>
      <c r="M732" s="56">
        <f t="shared" si="322"/>
        <v>39.599999999999994</v>
      </c>
      <c r="N732" s="56">
        <f t="shared" si="322"/>
        <v>-39.6</v>
      </c>
      <c r="O732" s="56">
        <f t="shared" si="322"/>
        <v>0</v>
      </c>
      <c r="P732" s="56">
        <f t="shared" si="322"/>
        <v>0</v>
      </c>
      <c r="Q732" s="350" t="e">
        <f t="shared" si="316"/>
        <v>#DIV/0!</v>
      </c>
    </row>
    <row r="733" spans="1:17" s="153" customFormat="1" ht="33.75">
      <c r="A733" s="58" t="s">
        <v>46</v>
      </c>
      <c r="B733" s="123" t="s">
        <v>25</v>
      </c>
      <c r="C733" s="55">
        <v>10</v>
      </c>
      <c r="D733" s="59" t="s">
        <v>14</v>
      </c>
      <c r="E733" s="55" t="s">
        <v>422</v>
      </c>
      <c r="F733" s="55">
        <v>621</v>
      </c>
      <c r="G733" s="56">
        <v>107.6</v>
      </c>
      <c r="H733" s="56">
        <v>0</v>
      </c>
      <c r="I733" s="120">
        <f>G733+H733</f>
        <v>107.6</v>
      </c>
      <c r="J733" s="120">
        <v>0</v>
      </c>
      <c r="K733" s="56">
        <f>I733+J733</f>
        <v>107.6</v>
      </c>
      <c r="L733" s="120">
        <v>-68</v>
      </c>
      <c r="M733" s="56">
        <f>K733+L733</f>
        <v>39.599999999999994</v>
      </c>
      <c r="N733" s="120">
        <v>-39.6</v>
      </c>
      <c r="O733" s="56">
        <f>M733+N733</f>
        <v>0</v>
      </c>
      <c r="P733" s="56">
        <v>0</v>
      </c>
      <c r="Q733" s="350" t="e">
        <f t="shared" si="316"/>
        <v>#DIV/0!</v>
      </c>
    </row>
    <row r="734" spans="1:17" s="153" customFormat="1" ht="12.75">
      <c r="A734" s="58" t="s">
        <v>289</v>
      </c>
      <c r="B734" s="123" t="s">
        <v>25</v>
      </c>
      <c r="C734" s="55">
        <v>10</v>
      </c>
      <c r="D734" s="59" t="s">
        <v>14</v>
      </c>
      <c r="E734" s="55" t="s">
        <v>370</v>
      </c>
      <c r="F734" s="55"/>
      <c r="G734" s="56">
        <f>G735</f>
        <v>125.6</v>
      </c>
      <c r="H734" s="56">
        <f aca="true" t="shared" si="323" ref="H734:P737">H735</f>
        <v>0</v>
      </c>
      <c r="I734" s="56">
        <f t="shared" si="323"/>
        <v>125.6</v>
      </c>
      <c r="J734" s="56">
        <f t="shared" si="323"/>
        <v>0</v>
      </c>
      <c r="K734" s="56">
        <f t="shared" si="323"/>
        <v>125.6</v>
      </c>
      <c r="L734" s="56">
        <f t="shared" si="323"/>
        <v>0</v>
      </c>
      <c r="M734" s="56">
        <f t="shared" si="323"/>
        <v>125.6</v>
      </c>
      <c r="N734" s="56">
        <f t="shared" si="323"/>
        <v>-27.9</v>
      </c>
      <c r="O734" s="56">
        <f t="shared" si="323"/>
        <v>97.69999999999999</v>
      </c>
      <c r="P734" s="56">
        <f t="shared" si="323"/>
        <v>97.7</v>
      </c>
      <c r="Q734" s="350">
        <f t="shared" si="316"/>
        <v>1.0000000000000002</v>
      </c>
    </row>
    <row r="735" spans="1:17" s="153" customFormat="1" ht="22.5">
      <c r="A735" s="58" t="s">
        <v>448</v>
      </c>
      <c r="B735" s="123" t="s">
        <v>25</v>
      </c>
      <c r="C735" s="55">
        <v>10</v>
      </c>
      <c r="D735" s="59" t="s">
        <v>14</v>
      </c>
      <c r="E735" s="55" t="s">
        <v>451</v>
      </c>
      <c r="F735" s="55"/>
      <c r="G735" s="56">
        <f>G736</f>
        <v>125.6</v>
      </c>
      <c r="H735" s="56">
        <f t="shared" si="323"/>
        <v>0</v>
      </c>
      <c r="I735" s="56">
        <f t="shared" si="323"/>
        <v>125.6</v>
      </c>
      <c r="J735" s="56">
        <f t="shared" si="323"/>
        <v>0</v>
      </c>
      <c r="K735" s="56">
        <f t="shared" si="323"/>
        <v>125.6</v>
      </c>
      <c r="L735" s="56">
        <f t="shared" si="323"/>
        <v>0</v>
      </c>
      <c r="M735" s="56">
        <f t="shared" si="323"/>
        <v>125.6</v>
      </c>
      <c r="N735" s="56">
        <f t="shared" si="323"/>
        <v>-27.9</v>
      </c>
      <c r="O735" s="56">
        <f t="shared" si="323"/>
        <v>97.69999999999999</v>
      </c>
      <c r="P735" s="56">
        <f t="shared" si="323"/>
        <v>97.7</v>
      </c>
      <c r="Q735" s="350">
        <f t="shared" si="316"/>
        <v>1.0000000000000002</v>
      </c>
    </row>
    <row r="736" spans="1:17" s="153" customFormat="1" ht="22.5">
      <c r="A736" s="58" t="s">
        <v>418</v>
      </c>
      <c r="B736" s="123" t="s">
        <v>25</v>
      </c>
      <c r="C736" s="55">
        <v>10</v>
      </c>
      <c r="D736" s="59" t="s">
        <v>14</v>
      </c>
      <c r="E736" s="55" t="s">
        <v>451</v>
      </c>
      <c r="F736" s="55" t="s">
        <v>131</v>
      </c>
      <c r="G736" s="56">
        <f>G737</f>
        <v>125.6</v>
      </c>
      <c r="H736" s="56">
        <f t="shared" si="323"/>
        <v>0</v>
      </c>
      <c r="I736" s="56">
        <f t="shared" si="323"/>
        <v>125.6</v>
      </c>
      <c r="J736" s="56">
        <f t="shared" si="323"/>
        <v>0</v>
      </c>
      <c r="K736" s="56">
        <f t="shared" si="323"/>
        <v>125.6</v>
      </c>
      <c r="L736" s="56">
        <f t="shared" si="323"/>
        <v>0</v>
      </c>
      <c r="M736" s="56">
        <f t="shared" si="323"/>
        <v>125.6</v>
      </c>
      <c r="N736" s="56">
        <f t="shared" si="323"/>
        <v>-27.9</v>
      </c>
      <c r="O736" s="56">
        <f t="shared" si="323"/>
        <v>97.69999999999999</v>
      </c>
      <c r="P736" s="56">
        <f t="shared" si="323"/>
        <v>97.7</v>
      </c>
      <c r="Q736" s="350">
        <f t="shared" si="316"/>
        <v>1.0000000000000002</v>
      </c>
    </row>
    <row r="737" spans="1:17" s="153" customFormat="1" ht="22.5">
      <c r="A737" s="128" t="s">
        <v>572</v>
      </c>
      <c r="B737" s="125" t="s">
        <v>25</v>
      </c>
      <c r="C737" s="55">
        <v>10</v>
      </c>
      <c r="D737" s="59" t="s">
        <v>14</v>
      </c>
      <c r="E737" s="55" t="s">
        <v>451</v>
      </c>
      <c r="F737" s="55" t="s">
        <v>133</v>
      </c>
      <c r="G737" s="56">
        <f>G738</f>
        <v>125.6</v>
      </c>
      <c r="H737" s="56">
        <f t="shared" si="323"/>
        <v>0</v>
      </c>
      <c r="I737" s="56">
        <f t="shared" si="323"/>
        <v>125.6</v>
      </c>
      <c r="J737" s="56">
        <f t="shared" si="323"/>
        <v>0</v>
      </c>
      <c r="K737" s="56">
        <f t="shared" si="323"/>
        <v>125.6</v>
      </c>
      <c r="L737" s="56">
        <f t="shared" si="323"/>
        <v>0</v>
      </c>
      <c r="M737" s="56">
        <f t="shared" si="323"/>
        <v>125.6</v>
      </c>
      <c r="N737" s="56">
        <f t="shared" si="323"/>
        <v>-27.9</v>
      </c>
      <c r="O737" s="56">
        <f t="shared" si="323"/>
        <v>97.69999999999999</v>
      </c>
      <c r="P737" s="56">
        <f t="shared" si="323"/>
        <v>97.7</v>
      </c>
      <c r="Q737" s="350">
        <f t="shared" si="316"/>
        <v>1.0000000000000002</v>
      </c>
    </row>
    <row r="738" spans="1:17" s="153" customFormat="1" ht="22.5">
      <c r="A738" s="128" t="s">
        <v>573</v>
      </c>
      <c r="B738" s="123" t="s">
        <v>25</v>
      </c>
      <c r="C738" s="55">
        <v>10</v>
      </c>
      <c r="D738" s="59" t="s">
        <v>14</v>
      </c>
      <c r="E738" s="55" t="s">
        <v>451</v>
      </c>
      <c r="F738" s="55" t="s">
        <v>135</v>
      </c>
      <c r="G738" s="120">
        <v>125.6</v>
      </c>
      <c r="H738" s="138">
        <v>0</v>
      </c>
      <c r="I738" s="120">
        <f>G738+H738</f>
        <v>125.6</v>
      </c>
      <c r="J738" s="120">
        <v>0</v>
      </c>
      <c r="K738" s="56">
        <f>I738+J738</f>
        <v>125.6</v>
      </c>
      <c r="L738" s="120">
        <v>0</v>
      </c>
      <c r="M738" s="56">
        <f>K738+L738</f>
        <v>125.6</v>
      </c>
      <c r="N738" s="120">
        <v>-27.9</v>
      </c>
      <c r="O738" s="56">
        <f>M738+N738</f>
        <v>97.69999999999999</v>
      </c>
      <c r="P738" s="56">
        <v>97.7</v>
      </c>
      <c r="Q738" s="350">
        <f t="shared" si="316"/>
        <v>1.0000000000000002</v>
      </c>
    </row>
    <row r="739" spans="1:17" s="153" customFormat="1" ht="22.5">
      <c r="A739" s="128" t="s">
        <v>623</v>
      </c>
      <c r="B739" s="123" t="s">
        <v>25</v>
      </c>
      <c r="C739" s="55">
        <v>10</v>
      </c>
      <c r="D739" s="59" t="s">
        <v>14</v>
      </c>
      <c r="E739" s="55" t="s">
        <v>620</v>
      </c>
      <c r="F739" s="55"/>
      <c r="G739" s="120"/>
      <c r="H739" s="138"/>
      <c r="I739" s="120"/>
      <c r="J739" s="120"/>
      <c r="K739" s="56">
        <f>K740</f>
        <v>0</v>
      </c>
      <c r="L739" s="56">
        <f aca="true" t="shared" si="324" ref="L739:P742">L740</f>
        <v>656</v>
      </c>
      <c r="M739" s="56">
        <f t="shared" si="324"/>
        <v>656</v>
      </c>
      <c r="N739" s="56">
        <f t="shared" si="324"/>
        <v>-0.4</v>
      </c>
      <c r="O739" s="56">
        <f t="shared" si="324"/>
        <v>655.6</v>
      </c>
      <c r="P739" s="56">
        <f t="shared" si="324"/>
        <v>655.6</v>
      </c>
      <c r="Q739" s="350">
        <f t="shared" si="316"/>
        <v>1</v>
      </c>
    </row>
    <row r="740" spans="1:17" s="153" customFormat="1" ht="12.75">
      <c r="A740" s="128" t="s">
        <v>622</v>
      </c>
      <c r="B740" s="123" t="s">
        <v>25</v>
      </c>
      <c r="C740" s="55">
        <v>10</v>
      </c>
      <c r="D740" s="59" t="s">
        <v>14</v>
      </c>
      <c r="E740" s="55" t="s">
        <v>621</v>
      </c>
      <c r="F740" s="55"/>
      <c r="G740" s="120"/>
      <c r="H740" s="138"/>
      <c r="I740" s="120"/>
      <c r="J740" s="120"/>
      <c r="K740" s="56">
        <f>K741</f>
        <v>0</v>
      </c>
      <c r="L740" s="56">
        <f t="shared" si="324"/>
        <v>656</v>
      </c>
      <c r="M740" s="56">
        <f t="shared" si="324"/>
        <v>656</v>
      </c>
      <c r="N740" s="56">
        <f t="shared" si="324"/>
        <v>-0.4</v>
      </c>
      <c r="O740" s="56">
        <f t="shared" si="324"/>
        <v>655.6</v>
      </c>
      <c r="P740" s="56">
        <f t="shared" si="324"/>
        <v>655.6</v>
      </c>
      <c r="Q740" s="350">
        <f t="shared" si="316"/>
        <v>1</v>
      </c>
    </row>
    <row r="741" spans="1:17" s="153" customFormat="1" ht="12.75">
      <c r="A741" s="33" t="s">
        <v>58</v>
      </c>
      <c r="B741" s="123" t="s">
        <v>25</v>
      </c>
      <c r="C741" s="55">
        <v>10</v>
      </c>
      <c r="D741" s="59" t="s">
        <v>14</v>
      </c>
      <c r="E741" s="55" t="s">
        <v>621</v>
      </c>
      <c r="F741" s="55">
        <v>300</v>
      </c>
      <c r="G741" s="120"/>
      <c r="H741" s="138"/>
      <c r="I741" s="120"/>
      <c r="J741" s="120"/>
      <c r="K741" s="56">
        <f>K742</f>
        <v>0</v>
      </c>
      <c r="L741" s="56">
        <f t="shared" si="324"/>
        <v>656</v>
      </c>
      <c r="M741" s="56">
        <f t="shared" si="324"/>
        <v>656</v>
      </c>
      <c r="N741" s="56">
        <f t="shared" si="324"/>
        <v>-0.4</v>
      </c>
      <c r="O741" s="56">
        <f t="shared" si="324"/>
        <v>655.6</v>
      </c>
      <c r="P741" s="56">
        <f t="shared" si="324"/>
        <v>655.6</v>
      </c>
      <c r="Q741" s="350">
        <f t="shared" si="316"/>
        <v>1</v>
      </c>
    </row>
    <row r="742" spans="1:17" s="153" customFormat="1" ht="22.5">
      <c r="A742" s="113" t="s">
        <v>588</v>
      </c>
      <c r="B742" s="123" t="s">
        <v>25</v>
      </c>
      <c r="C742" s="55">
        <v>10</v>
      </c>
      <c r="D742" s="59" t="s">
        <v>14</v>
      </c>
      <c r="E742" s="55" t="s">
        <v>621</v>
      </c>
      <c r="F742" s="55">
        <v>320</v>
      </c>
      <c r="G742" s="120"/>
      <c r="H742" s="138"/>
      <c r="I742" s="120"/>
      <c r="J742" s="120"/>
      <c r="K742" s="56">
        <f>K743</f>
        <v>0</v>
      </c>
      <c r="L742" s="56">
        <f t="shared" si="324"/>
        <v>656</v>
      </c>
      <c r="M742" s="56">
        <f t="shared" si="324"/>
        <v>656</v>
      </c>
      <c r="N742" s="56">
        <f t="shared" si="324"/>
        <v>-0.4</v>
      </c>
      <c r="O742" s="56">
        <f t="shared" si="324"/>
        <v>655.6</v>
      </c>
      <c r="P742" s="56">
        <f t="shared" si="324"/>
        <v>655.6</v>
      </c>
      <c r="Q742" s="350">
        <f t="shared" si="316"/>
        <v>1</v>
      </c>
    </row>
    <row r="743" spans="1:17" s="153" customFormat="1" ht="12.75">
      <c r="A743" s="113" t="s">
        <v>624</v>
      </c>
      <c r="B743" s="123" t="s">
        <v>25</v>
      </c>
      <c r="C743" s="55">
        <v>10</v>
      </c>
      <c r="D743" s="59" t="s">
        <v>14</v>
      </c>
      <c r="E743" s="55" t="s">
        <v>621</v>
      </c>
      <c r="F743" s="55">
        <v>322</v>
      </c>
      <c r="G743" s="120"/>
      <c r="H743" s="138"/>
      <c r="I743" s="120"/>
      <c r="J743" s="120"/>
      <c r="K743" s="56">
        <v>0</v>
      </c>
      <c r="L743" s="120">
        <v>656</v>
      </c>
      <c r="M743" s="56">
        <f>K743+L743</f>
        <v>656</v>
      </c>
      <c r="N743" s="120">
        <v>-0.4</v>
      </c>
      <c r="O743" s="56">
        <f>M743+N743</f>
        <v>655.6</v>
      </c>
      <c r="P743" s="56">
        <v>655.6</v>
      </c>
      <c r="Q743" s="350">
        <f t="shared" si="316"/>
        <v>1</v>
      </c>
    </row>
    <row r="744" spans="1:19" s="153" customFormat="1" ht="12.75" customHeight="1">
      <c r="A744" s="114" t="s">
        <v>170</v>
      </c>
      <c r="B744" s="123" t="s">
        <v>25</v>
      </c>
      <c r="C744" s="86" t="s">
        <v>104</v>
      </c>
      <c r="D744" s="87" t="s">
        <v>8</v>
      </c>
      <c r="E744" s="86" t="s">
        <v>9</v>
      </c>
      <c r="F744" s="55" t="s">
        <v>10</v>
      </c>
      <c r="G744" s="138">
        <f>G745</f>
        <v>300</v>
      </c>
      <c r="H744" s="138">
        <f aca="true" t="shared" si="325" ref="H744:P746">H745</f>
        <v>0</v>
      </c>
      <c r="I744" s="138">
        <f t="shared" si="325"/>
        <v>300</v>
      </c>
      <c r="J744" s="138">
        <f t="shared" si="325"/>
        <v>0</v>
      </c>
      <c r="K744" s="138">
        <f t="shared" si="325"/>
        <v>300</v>
      </c>
      <c r="L744" s="138">
        <f t="shared" si="325"/>
        <v>0</v>
      </c>
      <c r="M744" s="138">
        <f t="shared" si="325"/>
        <v>300</v>
      </c>
      <c r="N744" s="138">
        <f t="shared" si="325"/>
        <v>-5.399999999999999</v>
      </c>
      <c r="O744" s="138">
        <f t="shared" si="325"/>
        <v>294.6</v>
      </c>
      <c r="P744" s="138">
        <f t="shared" si="325"/>
        <v>294.6</v>
      </c>
      <c r="Q744" s="350">
        <f t="shared" si="316"/>
        <v>1</v>
      </c>
      <c r="S744" s="157"/>
    </row>
    <row r="745" spans="1:17" s="153" customFormat="1" ht="12.75" customHeight="1">
      <c r="A745" s="114" t="s">
        <v>180</v>
      </c>
      <c r="B745" s="365" t="s">
        <v>25</v>
      </c>
      <c r="C745" s="86" t="s">
        <v>104</v>
      </c>
      <c r="D745" s="87" t="s">
        <v>86</v>
      </c>
      <c r="E745" s="86" t="s">
        <v>9</v>
      </c>
      <c r="F745" s="86" t="s">
        <v>10</v>
      </c>
      <c r="G745" s="138">
        <f>G746</f>
        <v>300</v>
      </c>
      <c r="H745" s="138">
        <f t="shared" si="325"/>
        <v>0</v>
      </c>
      <c r="I745" s="138">
        <f t="shared" si="325"/>
        <v>300</v>
      </c>
      <c r="J745" s="138">
        <f t="shared" si="325"/>
        <v>0</v>
      </c>
      <c r="K745" s="138">
        <f t="shared" si="325"/>
        <v>300</v>
      </c>
      <c r="L745" s="138">
        <f t="shared" si="325"/>
        <v>0</v>
      </c>
      <c r="M745" s="138">
        <f t="shared" si="325"/>
        <v>300</v>
      </c>
      <c r="N745" s="138">
        <f t="shared" si="325"/>
        <v>-5.399999999999999</v>
      </c>
      <c r="O745" s="138">
        <f t="shared" si="325"/>
        <v>294.6</v>
      </c>
      <c r="P745" s="138">
        <f t="shared" si="325"/>
        <v>294.6</v>
      </c>
      <c r="Q745" s="350">
        <f t="shared" si="316"/>
        <v>1</v>
      </c>
    </row>
    <row r="746" spans="1:17" s="153" customFormat="1" ht="12.75" customHeight="1">
      <c r="A746" s="58" t="s">
        <v>241</v>
      </c>
      <c r="B746" s="123" t="s">
        <v>25</v>
      </c>
      <c r="C746" s="55" t="s">
        <v>104</v>
      </c>
      <c r="D746" s="59" t="s">
        <v>86</v>
      </c>
      <c r="E746" s="55" t="s">
        <v>484</v>
      </c>
      <c r="F746" s="55"/>
      <c r="G746" s="120">
        <f>G747</f>
        <v>300</v>
      </c>
      <c r="H746" s="120">
        <f t="shared" si="325"/>
        <v>0</v>
      </c>
      <c r="I746" s="120">
        <f t="shared" si="325"/>
        <v>300</v>
      </c>
      <c r="J746" s="120">
        <f t="shared" si="325"/>
        <v>0</v>
      </c>
      <c r="K746" s="120">
        <f t="shared" si="325"/>
        <v>300</v>
      </c>
      <c r="L746" s="120">
        <f t="shared" si="325"/>
        <v>0</v>
      </c>
      <c r="M746" s="120">
        <f t="shared" si="325"/>
        <v>300</v>
      </c>
      <c r="N746" s="120">
        <f t="shared" si="325"/>
        <v>-5.399999999999999</v>
      </c>
      <c r="O746" s="120">
        <f t="shared" si="325"/>
        <v>294.6</v>
      </c>
      <c r="P746" s="120">
        <f t="shared" si="325"/>
        <v>294.6</v>
      </c>
      <c r="Q746" s="350">
        <f t="shared" si="316"/>
        <v>1</v>
      </c>
    </row>
    <row r="747" spans="1:17" s="153" customFormat="1" ht="22.5" customHeight="1">
      <c r="A747" s="58" t="s">
        <v>485</v>
      </c>
      <c r="B747" s="123" t="s">
        <v>25</v>
      </c>
      <c r="C747" s="55" t="s">
        <v>104</v>
      </c>
      <c r="D747" s="59" t="s">
        <v>86</v>
      </c>
      <c r="E747" s="55" t="s">
        <v>486</v>
      </c>
      <c r="F747" s="55"/>
      <c r="G747" s="120">
        <f aca="true" t="shared" si="326" ref="G747:M747">G748+G750</f>
        <v>300</v>
      </c>
      <c r="H747" s="120">
        <f t="shared" si="326"/>
        <v>0</v>
      </c>
      <c r="I747" s="120">
        <f t="shared" si="326"/>
        <v>300</v>
      </c>
      <c r="J747" s="120">
        <f t="shared" si="326"/>
        <v>0</v>
      </c>
      <c r="K747" s="120">
        <f t="shared" si="326"/>
        <v>300</v>
      </c>
      <c r="L747" s="120">
        <f t="shared" si="326"/>
        <v>0</v>
      </c>
      <c r="M747" s="120">
        <f t="shared" si="326"/>
        <v>300</v>
      </c>
      <c r="N747" s="120">
        <f>N748+N750</f>
        <v>-5.399999999999999</v>
      </c>
      <c r="O747" s="120">
        <f>O748+O750</f>
        <v>294.6</v>
      </c>
      <c r="P747" s="120">
        <f>P748+P750</f>
        <v>294.6</v>
      </c>
      <c r="Q747" s="350">
        <f t="shared" si="316"/>
        <v>1</v>
      </c>
    </row>
    <row r="748" spans="1:17" s="153" customFormat="1" ht="12.75" customHeight="1">
      <c r="A748" s="58" t="s">
        <v>166</v>
      </c>
      <c r="B748" s="123" t="s">
        <v>25</v>
      </c>
      <c r="C748" s="55" t="s">
        <v>104</v>
      </c>
      <c r="D748" s="59" t="s">
        <v>86</v>
      </c>
      <c r="E748" s="55" t="s">
        <v>486</v>
      </c>
      <c r="F748" s="55">
        <v>110</v>
      </c>
      <c r="G748" s="56">
        <f aca="true" t="shared" si="327" ref="G748:P748">G749</f>
        <v>50</v>
      </c>
      <c r="H748" s="56">
        <f t="shared" si="327"/>
        <v>0</v>
      </c>
      <c r="I748" s="56">
        <f t="shared" si="327"/>
        <v>50</v>
      </c>
      <c r="J748" s="56">
        <f t="shared" si="327"/>
        <v>0</v>
      </c>
      <c r="K748" s="56">
        <f t="shared" si="327"/>
        <v>50</v>
      </c>
      <c r="L748" s="56">
        <f t="shared" si="327"/>
        <v>0</v>
      </c>
      <c r="M748" s="56">
        <f t="shared" si="327"/>
        <v>50</v>
      </c>
      <c r="N748" s="56">
        <f t="shared" si="327"/>
        <v>18.1</v>
      </c>
      <c r="O748" s="56">
        <f t="shared" si="327"/>
        <v>68.1</v>
      </c>
      <c r="P748" s="56">
        <f t="shared" si="327"/>
        <v>68.1</v>
      </c>
      <c r="Q748" s="350">
        <f t="shared" si="316"/>
        <v>1</v>
      </c>
    </row>
    <row r="749" spans="1:17" s="153" customFormat="1" ht="22.5" customHeight="1">
      <c r="A749" s="113" t="s">
        <v>570</v>
      </c>
      <c r="B749" s="123" t="s">
        <v>25</v>
      </c>
      <c r="C749" s="55" t="s">
        <v>104</v>
      </c>
      <c r="D749" s="59" t="s">
        <v>86</v>
      </c>
      <c r="E749" s="55" t="s">
        <v>486</v>
      </c>
      <c r="F749" s="55">
        <v>112</v>
      </c>
      <c r="G749" s="56">
        <v>50</v>
      </c>
      <c r="H749" s="120">
        <v>0</v>
      </c>
      <c r="I749" s="120">
        <f>G749+H749</f>
        <v>50</v>
      </c>
      <c r="J749" s="120">
        <v>0</v>
      </c>
      <c r="K749" s="56">
        <f>I749+J749</f>
        <v>50</v>
      </c>
      <c r="L749" s="120">
        <v>0</v>
      </c>
      <c r="M749" s="56">
        <f>K749+L749</f>
        <v>50</v>
      </c>
      <c r="N749" s="120">
        <v>18.1</v>
      </c>
      <c r="O749" s="56">
        <f>M749+N749</f>
        <v>68.1</v>
      </c>
      <c r="P749" s="56">
        <v>68.1</v>
      </c>
      <c r="Q749" s="350">
        <f t="shared" si="316"/>
        <v>1</v>
      </c>
    </row>
    <row r="750" spans="1:17" s="153" customFormat="1" ht="22.5" customHeight="1">
      <c r="A750" s="43" t="s">
        <v>199</v>
      </c>
      <c r="B750" s="125" t="s">
        <v>25</v>
      </c>
      <c r="C750" s="55" t="s">
        <v>104</v>
      </c>
      <c r="D750" s="59" t="s">
        <v>86</v>
      </c>
      <c r="E750" s="55" t="s">
        <v>486</v>
      </c>
      <c r="F750" s="55"/>
      <c r="G750" s="120">
        <f>G751</f>
        <v>250</v>
      </c>
      <c r="H750" s="120">
        <f aca="true" t="shared" si="328" ref="H750:P752">H751</f>
        <v>0</v>
      </c>
      <c r="I750" s="120">
        <f t="shared" si="328"/>
        <v>250</v>
      </c>
      <c r="J750" s="120">
        <f t="shared" si="328"/>
        <v>0</v>
      </c>
      <c r="K750" s="120">
        <f t="shared" si="328"/>
        <v>250</v>
      </c>
      <c r="L750" s="120">
        <f t="shared" si="328"/>
        <v>0</v>
      </c>
      <c r="M750" s="120">
        <f t="shared" si="328"/>
        <v>250</v>
      </c>
      <c r="N750" s="120">
        <f t="shared" si="328"/>
        <v>-23.5</v>
      </c>
      <c r="O750" s="120">
        <f t="shared" si="328"/>
        <v>226.5</v>
      </c>
      <c r="P750" s="120">
        <f t="shared" si="328"/>
        <v>226.5</v>
      </c>
      <c r="Q750" s="350">
        <f t="shared" si="316"/>
        <v>1</v>
      </c>
    </row>
    <row r="751" spans="1:17" s="153" customFormat="1" ht="22.5" customHeight="1">
      <c r="A751" s="43" t="s">
        <v>418</v>
      </c>
      <c r="B751" s="123" t="s">
        <v>25</v>
      </c>
      <c r="C751" s="55" t="s">
        <v>104</v>
      </c>
      <c r="D751" s="59" t="s">
        <v>86</v>
      </c>
      <c r="E751" s="55" t="s">
        <v>486</v>
      </c>
      <c r="F751" s="55">
        <v>200</v>
      </c>
      <c r="G751" s="120">
        <f>G752</f>
        <v>250</v>
      </c>
      <c r="H751" s="120">
        <f t="shared" si="328"/>
        <v>0</v>
      </c>
      <c r="I751" s="120">
        <f t="shared" si="328"/>
        <v>250</v>
      </c>
      <c r="J751" s="120">
        <f t="shared" si="328"/>
        <v>0</v>
      </c>
      <c r="K751" s="120">
        <f t="shared" si="328"/>
        <v>250</v>
      </c>
      <c r="L751" s="120">
        <f t="shared" si="328"/>
        <v>0</v>
      </c>
      <c r="M751" s="120">
        <f t="shared" si="328"/>
        <v>250</v>
      </c>
      <c r="N751" s="120">
        <f t="shared" si="328"/>
        <v>-23.5</v>
      </c>
      <c r="O751" s="120">
        <f t="shared" si="328"/>
        <v>226.5</v>
      </c>
      <c r="P751" s="120">
        <f t="shared" si="328"/>
        <v>226.5</v>
      </c>
      <c r="Q751" s="350">
        <f t="shared" si="316"/>
        <v>1</v>
      </c>
    </row>
    <row r="752" spans="1:17" s="153" customFormat="1" ht="22.5" customHeight="1">
      <c r="A752" s="113" t="s">
        <v>572</v>
      </c>
      <c r="B752" s="125" t="s">
        <v>25</v>
      </c>
      <c r="C752" s="55" t="s">
        <v>104</v>
      </c>
      <c r="D752" s="59" t="s">
        <v>86</v>
      </c>
      <c r="E752" s="55" t="s">
        <v>486</v>
      </c>
      <c r="F752" s="55">
        <v>240</v>
      </c>
      <c r="G752" s="120">
        <f>G753</f>
        <v>250</v>
      </c>
      <c r="H752" s="120">
        <f t="shared" si="328"/>
        <v>0</v>
      </c>
      <c r="I752" s="120">
        <f t="shared" si="328"/>
        <v>250</v>
      </c>
      <c r="J752" s="120">
        <f t="shared" si="328"/>
        <v>0</v>
      </c>
      <c r="K752" s="120">
        <f t="shared" si="328"/>
        <v>250</v>
      </c>
      <c r="L752" s="120">
        <f t="shared" si="328"/>
        <v>0</v>
      </c>
      <c r="M752" s="120">
        <f t="shared" si="328"/>
        <v>250</v>
      </c>
      <c r="N752" s="120">
        <f t="shared" si="328"/>
        <v>-23.5</v>
      </c>
      <c r="O752" s="120">
        <f t="shared" si="328"/>
        <v>226.5</v>
      </c>
      <c r="P752" s="120">
        <f t="shared" si="328"/>
        <v>226.5</v>
      </c>
      <c r="Q752" s="350">
        <f t="shared" si="316"/>
        <v>1</v>
      </c>
    </row>
    <row r="753" spans="1:17" s="153" customFormat="1" ht="22.5" customHeight="1">
      <c r="A753" s="113" t="s">
        <v>573</v>
      </c>
      <c r="B753" s="123" t="s">
        <v>25</v>
      </c>
      <c r="C753" s="55" t="s">
        <v>104</v>
      </c>
      <c r="D753" s="59" t="s">
        <v>86</v>
      </c>
      <c r="E753" s="55" t="s">
        <v>486</v>
      </c>
      <c r="F753" s="55">
        <v>244</v>
      </c>
      <c r="G753" s="120">
        <v>250</v>
      </c>
      <c r="H753" s="138">
        <v>0</v>
      </c>
      <c r="I753" s="120">
        <f>G753+H753</f>
        <v>250</v>
      </c>
      <c r="J753" s="120"/>
      <c r="K753" s="56">
        <f>I753+J753</f>
        <v>250</v>
      </c>
      <c r="L753" s="120"/>
      <c r="M753" s="56">
        <f>K753+L753</f>
        <v>250</v>
      </c>
      <c r="N753" s="120">
        <v>-23.5</v>
      </c>
      <c r="O753" s="56">
        <f>M753+N753</f>
        <v>226.5</v>
      </c>
      <c r="P753" s="56">
        <v>226.5</v>
      </c>
      <c r="Q753" s="350">
        <f t="shared" si="316"/>
        <v>1</v>
      </c>
    </row>
    <row r="754" spans="1:19" s="158" customFormat="1" ht="12.75" customHeight="1">
      <c r="A754" s="114" t="s">
        <v>514</v>
      </c>
      <c r="B754" s="124" t="s">
        <v>25</v>
      </c>
      <c r="C754" s="86">
        <v>12</v>
      </c>
      <c r="D754" s="87"/>
      <c r="E754" s="86"/>
      <c r="F754" s="86"/>
      <c r="G754" s="138">
        <f aca="true" t="shared" si="329" ref="G754:P759">G755</f>
        <v>108</v>
      </c>
      <c r="H754" s="138">
        <f t="shared" si="329"/>
        <v>-96.8</v>
      </c>
      <c r="I754" s="138">
        <f t="shared" si="329"/>
        <v>11.200000000000003</v>
      </c>
      <c r="J754" s="138">
        <f t="shared" si="329"/>
        <v>0</v>
      </c>
      <c r="K754" s="138">
        <f t="shared" si="329"/>
        <v>11.200000000000003</v>
      </c>
      <c r="L754" s="138">
        <f t="shared" si="329"/>
        <v>0</v>
      </c>
      <c r="M754" s="138">
        <f t="shared" si="329"/>
        <v>11.200000000000003</v>
      </c>
      <c r="N754" s="138">
        <f t="shared" si="329"/>
        <v>-0.1</v>
      </c>
      <c r="O754" s="138">
        <f t="shared" si="329"/>
        <v>11.100000000000003</v>
      </c>
      <c r="P754" s="138">
        <f t="shared" si="329"/>
        <v>11.1</v>
      </c>
      <c r="Q754" s="350">
        <f t="shared" si="316"/>
        <v>0.9999999999999997</v>
      </c>
      <c r="S754" s="159"/>
    </row>
    <row r="755" spans="1:17" s="158" customFormat="1" ht="14.25" customHeight="1">
      <c r="A755" s="40" t="s">
        <v>515</v>
      </c>
      <c r="B755" s="124" t="s">
        <v>25</v>
      </c>
      <c r="C755" s="86">
        <v>12</v>
      </c>
      <c r="D755" s="87" t="s">
        <v>83</v>
      </c>
      <c r="E755" s="86"/>
      <c r="F755" s="86"/>
      <c r="G755" s="138">
        <f t="shared" si="329"/>
        <v>108</v>
      </c>
      <c r="H755" s="138">
        <f t="shared" si="329"/>
        <v>-96.8</v>
      </c>
      <c r="I755" s="138">
        <f t="shared" si="329"/>
        <v>11.200000000000003</v>
      </c>
      <c r="J755" s="138">
        <f t="shared" si="329"/>
        <v>0</v>
      </c>
      <c r="K755" s="138">
        <f t="shared" si="329"/>
        <v>11.200000000000003</v>
      </c>
      <c r="L755" s="138">
        <f t="shared" si="329"/>
        <v>0</v>
      </c>
      <c r="M755" s="138">
        <f t="shared" si="329"/>
        <v>11.200000000000003</v>
      </c>
      <c r="N755" s="138">
        <f t="shared" si="329"/>
        <v>-0.1</v>
      </c>
      <c r="O755" s="138">
        <f t="shared" si="329"/>
        <v>11.100000000000003</v>
      </c>
      <c r="P755" s="138">
        <f t="shared" si="329"/>
        <v>11.1</v>
      </c>
      <c r="Q755" s="350">
        <f t="shared" si="316"/>
        <v>0.9999999999999997</v>
      </c>
    </row>
    <row r="756" spans="1:17" s="153" customFormat="1" ht="25.5" customHeight="1">
      <c r="A756" s="43" t="s">
        <v>516</v>
      </c>
      <c r="B756" s="123" t="s">
        <v>25</v>
      </c>
      <c r="C756" s="55">
        <v>12</v>
      </c>
      <c r="D756" s="59" t="s">
        <v>83</v>
      </c>
      <c r="E756" s="55" t="s">
        <v>518</v>
      </c>
      <c r="F756" s="55"/>
      <c r="G756" s="120">
        <f t="shared" si="329"/>
        <v>108</v>
      </c>
      <c r="H756" s="120">
        <f t="shared" si="329"/>
        <v>-96.8</v>
      </c>
      <c r="I756" s="120">
        <f t="shared" si="329"/>
        <v>11.200000000000003</v>
      </c>
      <c r="J756" s="120">
        <f t="shared" si="329"/>
        <v>0</v>
      </c>
      <c r="K756" s="120">
        <f t="shared" si="329"/>
        <v>11.200000000000003</v>
      </c>
      <c r="L756" s="120">
        <f t="shared" si="329"/>
        <v>0</v>
      </c>
      <c r="M756" s="120">
        <f t="shared" si="329"/>
        <v>11.200000000000003</v>
      </c>
      <c r="N756" s="120">
        <f t="shared" si="329"/>
        <v>-0.1</v>
      </c>
      <c r="O756" s="120">
        <f t="shared" si="329"/>
        <v>11.100000000000003</v>
      </c>
      <c r="P756" s="120">
        <f t="shared" si="329"/>
        <v>11.1</v>
      </c>
      <c r="Q756" s="350">
        <f t="shared" si="316"/>
        <v>0.9999999999999997</v>
      </c>
    </row>
    <row r="757" spans="1:17" s="153" customFormat="1" ht="14.25" customHeight="1">
      <c r="A757" s="43" t="s">
        <v>517</v>
      </c>
      <c r="B757" s="123" t="s">
        <v>25</v>
      </c>
      <c r="C757" s="55">
        <v>12</v>
      </c>
      <c r="D757" s="59" t="s">
        <v>83</v>
      </c>
      <c r="E757" s="55" t="s">
        <v>519</v>
      </c>
      <c r="F757" s="55"/>
      <c r="G757" s="120">
        <f t="shared" si="329"/>
        <v>108</v>
      </c>
      <c r="H757" s="120">
        <f t="shared" si="329"/>
        <v>-96.8</v>
      </c>
      <c r="I757" s="120">
        <f t="shared" si="329"/>
        <v>11.200000000000003</v>
      </c>
      <c r="J757" s="120">
        <f t="shared" si="329"/>
        <v>0</v>
      </c>
      <c r="K757" s="120">
        <f t="shared" si="329"/>
        <v>11.200000000000003</v>
      </c>
      <c r="L757" s="120">
        <f t="shared" si="329"/>
        <v>0</v>
      </c>
      <c r="M757" s="120">
        <f t="shared" si="329"/>
        <v>11.200000000000003</v>
      </c>
      <c r="N757" s="120">
        <f t="shared" si="329"/>
        <v>-0.1</v>
      </c>
      <c r="O757" s="120">
        <f t="shared" si="329"/>
        <v>11.100000000000003</v>
      </c>
      <c r="P757" s="120">
        <f t="shared" si="329"/>
        <v>11.1</v>
      </c>
      <c r="Q757" s="350">
        <f t="shared" si="316"/>
        <v>0.9999999999999997</v>
      </c>
    </row>
    <row r="758" spans="1:17" s="153" customFormat="1" ht="22.5" customHeight="1">
      <c r="A758" s="43" t="s">
        <v>418</v>
      </c>
      <c r="B758" s="123" t="s">
        <v>25</v>
      </c>
      <c r="C758" s="55">
        <v>12</v>
      </c>
      <c r="D758" s="59" t="s">
        <v>83</v>
      </c>
      <c r="E758" s="55" t="s">
        <v>519</v>
      </c>
      <c r="F758" s="55">
        <v>200</v>
      </c>
      <c r="G758" s="120">
        <f t="shared" si="329"/>
        <v>108</v>
      </c>
      <c r="H758" s="120">
        <f t="shared" si="329"/>
        <v>-96.8</v>
      </c>
      <c r="I758" s="120">
        <f t="shared" si="329"/>
        <v>11.200000000000003</v>
      </c>
      <c r="J758" s="120">
        <f t="shared" si="329"/>
        <v>0</v>
      </c>
      <c r="K758" s="120">
        <f t="shared" si="329"/>
        <v>11.200000000000003</v>
      </c>
      <c r="L758" s="120">
        <f t="shared" si="329"/>
        <v>0</v>
      </c>
      <c r="M758" s="120">
        <f t="shared" si="329"/>
        <v>11.200000000000003</v>
      </c>
      <c r="N758" s="120">
        <f t="shared" si="329"/>
        <v>-0.1</v>
      </c>
      <c r="O758" s="120">
        <f t="shared" si="329"/>
        <v>11.100000000000003</v>
      </c>
      <c r="P758" s="120">
        <f t="shared" si="329"/>
        <v>11.1</v>
      </c>
      <c r="Q758" s="350">
        <f t="shared" si="316"/>
        <v>0.9999999999999997</v>
      </c>
    </row>
    <row r="759" spans="1:17" s="153" customFormat="1" ht="22.5" customHeight="1">
      <c r="A759" s="113" t="s">
        <v>572</v>
      </c>
      <c r="B759" s="123" t="s">
        <v>25</v>
      </c>
      <c r="C759" s="55">
        <v>12</v>
      </c>
      <c r="D759" s="59" t="s">
        <v>83</v>
      </c>
      <c r="E759" s="55" t="s">
        <v>519</v>
      </c>
      <c r="F759" s="55">
        <v>240</v>
      </c>
      <c r="G759" s="120">
        <f t="shared" si="329"/>
        <v>108</v>
      </c>
      <c r="H759" s="120">
        <f t="shared" si="329"/>
        <v>-96.8</v>
      </c>
      <c r="I759" s="120">
        <f t="shared" si="329"/>
        <v>11.200000000000003</v>
      </c>
      <c r="J759" s="120">
        <f t="shared" si="329"/>
        <v>0</v>
      </c>
      <c r="K759" s="120">
        <f t="shared" si="329"/>
        <v>11.200000000000003</v>
      </c>
      <c r="L759" s="120">
        <f t="shared" si="329"/>
        <v>0</v>
      </c>
      <c r="M759" s="120">
        <f t="shared" si="329"/>
        <v>11.200000000000003</v>
      </c>
      <c r="N759" s="120">
        <f t="shared" si="329"/>
        <v>-0.1</v>
      </c>
      <c r="O759" s="120">
        <f t="shared" si="329"/>
        <v>11.100000000000003</v>
      </c>
      <c r="P759" s="120">
        <f t="shared" si="329"/>
        <v>11.1</v>
      </c>
      <c r="Q759" s="350">
        <f t="shared" si="316"/>
        <v>0.9999999999999997</v>
      </c>
    </row>
    <row r="760" spans="1:17" s="153" customFormat="1" ht="22.5" customHeight="1">
      <c r="A760" s="113" t="s">
        <v>573</v>
      </c>
      <c r="B760" s="123" t="s">
        <v>25</v>
      </c>
      <c r="C760" s="55">
        <v>12</v>
      </c>
      <c r="D760" s="59" t="s">
        <v>83</v>
      </c>
      <c r="E760" s="55" t="s">
        <v>519</v>
      </c>
      <c r="F760" s="55">
        <v>244</v>
      </c>
      <c r="G760" s="120">
        <v>108</v>
      </c>
      <c r="H760" s="56">
        <v>-96.8</v>
      </c>
      <c r="I760" s="120">
        <f>G760+H760</f>
        <v>11.200000000000003</v>
      </c>
      <c r="J760" s="120">
        <v>0</v>
      </c>
      <c r="K760" s="56">
        <f>I760+J760</f>
        <v>11.200000000000003</v>
      </c>
      <c r="L760" s="120">
        <v>0</v>
      </c>
      <c r="M760" s="56">
        <f>K760+L760</f>
        <v>11.200000000000003</v>
      </c>
      <c r="N760" s="120">
        <v>-0.1</v>
      </c>
      <c r="O760" s="56">
        <f>M760+N760</f>
        <v>11.100000000000003</v>
      </c>
      <c r="P760" s="56">
        <v>11.1</v>
      </c>
      <c r="Q760" s="350">
        <f t="shared" si="316"/>
        <v>0.9999999999999997</v>
      </c>
    </row>
    <row r="761" spans="1:19" s="10" customFormat="1" ht="21" customHeight="1">
      <c r="A761" s="70" t="s">
        <v>208</v>
      </c>
      <c r="B761" s="60"/>
      <c r="C761" s="86"/>
      <c r="D761" s="87"/>
      <c r="E761" s="87"/>
      <c r="F761" s="86"/>
      <c r="G761" s="119">
        <f aca="true" t="shared" si="330" ref="G761:P761">G762</f>
        <v>1793.9</v>
      </c>
      <c r="H761" s="119">
        <f t="shared" si="330"/>
        <v>-1.4432899320127035E-15</v>
      </c>
      <c r="I761" s="119">
        <f t="shared" si="330"/>
        <v>1793.9</v>
      </c>
      <c r="J761" s="119">
        <f t="shared" si="330"/>
        <v>0</v>
      </c>
      <c r="K761" s="119">
        <f t="shared" si="330"/>
        <v>1793.9</v>
      </c>
      <c r="L761" s="119">
        <f t="shared" si="330"/>
        <v>0</v>
      </c>
      <c r="M761" s="119">
        <f t="shared" si="330"/>
        <v>1793.9</v>
      </c>
      <c r="N761" s="119">
        <f t="shared" si="330"/>
        <v>154</v>
      </c>
      <c r="O761" s="119">
        <f t="shared" si="330"/>
        <v>1947.9</v>
      </c>
      <c r="P761" s="119">
        <f t="shared" si="330"/>
        <v>1915.3000000000002</v>
      </c>
      <c r="Q761" s="350">
        <f t="shared" si="316"/>
        <v>0.9832640279275118</v>
      </c>
      <c r="S761" s="144"/>
    </row>
    <row r="762" spans="1:19" ht="12.75" customHeight="1">
      <c r="A762" s="40" t="s">
        <v>11</v>
      </c>
      <c r="B762" s="124" t="s">
        <v>584</v>
      </c>
      <c r="C762" s="86" t="s">
        <v>12</v>
      </c>
      <c r="D762" s="87" t="s">
        <v>8</v>
      </c>
      <c r="E762" s="86" t="s">
        <v>9</v>
      </c>
      <c r="F762" s="86" t="s">
        <v>10</v>
      </c>
      <c r="G762" s="119">
        <f aca="true" t="shared" si="331" ref="G762:M762">G763+G774</f>
        <v>1793.9</v>
      </c>
      <c r="H762" s="119">
        <f t="shared" si="331"/>
        <v>-1.4432899320127035E-15</v>
      </c>
      <c r="I762" s="119">
        <f t="shared" si="331"/>
        <v>1793.9</v>
      </c>
      <c r="J762" s="119">
        <f t="shared" si="331"/>
        <v>0</v>
      </c>
      <c r="K762" s="119">
        <f t="shared" si="331"/>
        <v>1793.9</v>
      </c>
      <c r="L762" s="119">
        <f t="shared" si="331"/>
        <v>0</v>
      </c>
      <c r="M762" s="119">
        <f t="shared" si="331"/>
        <v>1793.9</v>
      </c>
      <c r="N762" s="119">
        <f>N763+N774</f>
        <v>154</v>
      </c>
      <c r="O762" s="119">
        <f>O763+O774</f>
        <v>1947.9</v>
      </c>
      <c r="P762" s="119">
        <f>P763+P774</f>
        <v>1915.3000000000002</v>
      </c>
      <c r="Q762" s="350">
        <f t="shared" si="316"/>
        <v>0.9832640279275118</v>
      </c>
      <c r="R762" s="41">
        <v>1915.3</v>
      </c>
      <c r="S762" s="45">
        <f>R762-P762</f>
        <v>0</v>
      </c>
    </row>
    <row r="763" spans="1:17" ht="21" customHeight="1">
      <c r="A763" s="40" t="s">
        <v>82</v>
      </c>
      <c r="B763" s="123" t="s">
        <v>584</v>
      </c>
      <c r="C763" s="86" t="s">
        <v>12</v>
      </c>
      <c r="D763" s="87" t="s">
        <v>83</v>
      </c>
      <c r="E763" s="86" t="s">
        <v>9</v>
      </c>
      <c r="F763" s="86" t="s">
        <v>10</v>
      </c>
      <c r="G763" s="119">
        <f aca="true" t="shared" si="332" ref="G763:P763">G764</f>
        <v>1239.8</v>
      </c>
      <c r="H763" s="119">
        <f t="shared" si="332"/>
        <v>0</v>
      </c>
      <c r="I763" s="119">
        <f t="shared" si="332"/>
        <v>1239.8</v>
      </c>
      <c r="J763" s="119">
        <f t="shared" si="332"/>
        <v>0</v>
      </c>
      <c r="K763" s="119">
        <f t="shared" si="332"/>
        <v>1239.8</v>
      </c>
      <c r="L763" s="119">
        <f t="shared" si="332"/>
        <v>0</v>
      </c>
      <c r="M763" s="119">
        <f t="shared" si="332"/>
        <v>1239.8</v>
      </c>
      <c r="N763" s="119">
        <f t="shared" si="332"/>
        <v>-21.600000000000023</v>
      </c>
      <c r="O763" s="119">
        <f t="shared" si="332"/>
        <v>1218.2</v>
      </c>
      <c r="P763" s="119">
        <f t="shared" si="332"/>
        <v>1198.8000000000002</v>
      </c>
      <c r="Q763" s="350">
        <f t="shared" si="316"/>
        <v>0.9840748645542605</v>
      </c>
    </row>
    <row r="764" spans="1:17" ht="12.75" customHeight="1">
      <c r="A764" s="42" t="s">
        <v>181</v>
      </c>
      <c r="B764" s="123" t="s">
        <v>584</v>
      </c>
      <c r="C764" s="55" t="s">
        <v>12</v>
      </c>
      <c r="D764" s="59" t="s">
        <v>83</v>
      </c>
      <c r="E764" s="55" t="s">
        <v>324</v>
      </c>
      <c r="F764" s="55" t="s">
        <v>10</v>
      </c>
      <c r="G764" s="56">
        <f aca="true" t="shared" si="333" ref="G764:M764">G765+G771+G770</f>
        <v>1239.8</v>
      </c>
      <c r="H764" s="56">
        <f t="shared" si="333"/>
        <v>0</v>
      </c>
      <c r="I764" s="56">
        <f t="shared" si="333"/>
        <v>1239.8</v>
      </c>
      <c r="J764" s="56">
        <f t="shared" si="333"/>
        <v>0</v>
      </c>
      <c r="K764" s="56">
        <f t="shared" si="333"/>
        <v>1239.8</v>
      </c>
      <c r="L764" s="56">
        <f t="shared" si="333"/>
        <v>0</v>
      </c>
      <c r="M764" s="56">
        <f t="shared" si="333"/>
        <v>1239.8</v>
      </c>
      <c r="N764" s="56">
        <f>N765+N771+N770</f>
        <v>-21.600000000000023</v>
      </c>
      <c r="O764" s="56">
        <f>O765+O771+O770</f>
        <v>1218.2</v>
      </c>
      <c r="P764" s="56">
        <f>P765+P771+P770</f>
        <v>1198.8000000000002</v>
      </c>
      <c r="Q764" s="350">
        <f t="shared" si="316"/>
        <v>0.9840748645542605</v>
      </c>
    </row>
    <row r="765" spans="1:17" ht="22.5" customHeight="1">
      <c r="A765" s="90" t="s">
        <v>326</v>
      </c>
      <c r="B765" s="123" t="s">
        <v>584</v>
      </c>
      <c r="C765" s="55" t="s">
        <v>12</v>
      </c>
      <c r="D765" s="59" t="s">
        <v>83</v>
      </c>
      <c r="E765" s="55" t="s">
        <v>325</v>
      </c>
      <c r="F765" s="55"/>
      <c r="G765" s="56">
        <f aca="true" t="shared" si="334" ref="G765:P766">G766</f>
        <v>991</v>
      </c>
      <c r="H765" s="56">
        <f t="shared" si="334"/>
        <v>0</v>
      </c>
      <c r="I765" s="56">
        <f t="shared" si="334"/>
        <v>991</v>
      </c>
      <c r="J765" s="56">
        <f t="shared" si="334"/>
        <v>0</v>
      </c>
      <c r="K765" s="56">
        <f t="shared" si="334"/>
        <v>991</v>
      </c>
      <c r="L765" s="56">
        <f t="shared" si="334"/>
        <v>0</v>
      </c>
      <c r="M765" s="56">
        <f t="shared" si="334"/>
        <v>991</v>
      </c>
      <c r="N765" s="56">
        <f t="shared" si="334"/>
        <v>227.2</v>
      </c>
      <c r="O765" s="56">
        <f t="shared" si="334"/>
        <v>1218.2</v>
      </c>
      <c r="P765" s="56">
        <f t="shared" si="334"/>
        <v>1198.8000000000002</v>
      </c>
      <c r="Q765" s="350">
        <f t="shared" si="316"/>
        <v>0.9840748645542605</v>
      </c>
    </row>
    <row r="766" spans="1:17" s="44" customFormat="1" ht="33.75" customHeight="1">
      <c r="A766" s="43" t="s">
        <v>123</v>
      </c>
      <c r="B766" s="123" t="s">
        <v>584</v>
      </c>
      <c r="C766" s="55" t="s">
        <v>12</v>
      </c>
      <c r="D766" s="59" t="s">
        <v>83</v>
      </c>
      <c r="E766" s="55" t="s">
        <v>325</v>
      </c>
      <c r="F766" s="55" t="s">
        <v>124</v>
      </c>
      <c r="G766" s="56">
        <f t="shared" si="334"/>
        <v>991</v>
      </c>
      <c r="H766" s="56">
        <f t="shared" si="334"/>
        <v>0</v>
      </c>
      <c r="I766" s="56">
        <f t="shared" si="334"/>
        <v>991</v>
      </c>
      <c r="J766" s="56">
        <f t="shared" si="334"/>
        <v>0</v>
      </c>
      <c r="K766" s="56">
        <f t="shared" si="334"/>
        <v>991</v>
      </c>
      <c r="L766" s="56">
        <f t="shared" si="334"/>
        <v>0</v>
      </c>
      <c r="M766" s="56">
        <f t="shared" si="334"/>
        <v>991</v>
      </c>
      <c r="N766" s="56">
        <f t="shared" si="334"/>
        <v>227.2</v>
      </c>
      <c r="O766" s="56">
        <f t="shared" si="334"/>
        <v>1218.2</v>
      </c>
      <c r="P766" s="56">
        <f t="shared" si="334"/>
        <v>1198.8000000000002</v>
      </c>
      <c r="Q766" s="350">
        <f t="shared" si="316"/>
        <v>0.9840748645542605</v>
      </c>
    </row>
    <row r="767" spans="1:17" ht="12.75" customHeight="1">
      <c r="A767" s="43" t="s">
        <v>125</v>
      </c>
      <c r="B767" s="123" t="s">
        <v>584</v>
      </c>
      <c r="C767" s="55" t="s">
        <v>12</v>
      </c>
      <c r="D767" s="59" t="s">
        <v>83</v>
      </c>
      <c r="E767" s="55" t="s">
        <v>325</v>
      </c>
      <c r="F767" s="55" t="s">
        <v>126</v>
      </c>
      <c r="G767" s="56">
        <f aca="true" t="shared" si="335" ref="G767:M767">G768+G769</f>
        <v>991</v>
      </c>
      <c r="H767" s="56">
        <f t="shared" si="335"/>
        <v>0</v>
      </c>
      <c r="I767" s="56">
        <f t="shared" si="335"/>
        <v>991</v>
      </c>
      <c r="J767" s="56">
        <f t="shared" si="335"/>
        <v>0</v>
      </c>
      <c r="K767" s="56">
        <f t="shared" si="335"/>
        <v>991</v>
      </c>
      <c r="L767" s="56">
        <f t="shared" si="335"/>
        <v>0</v>
      </c>
      <c r="M767" s="56">
        <f t="shared" si="335"/>
        <v>991</v>
      </c>
      <c r="N767" s="56">
        <f>N768+N769</f>
        <v>227.2</v>
      </c>
      <c r="O767" s="56">
        <f>O768+O769</f>
        <v>1218.2</v>
      </c>
      <c r="P767" s="56">
        <f>P768+P769</f>
        <v>1198.8000000000002</v>
      </c>
      <c r="Q767" s="350">
        <f t="shared" si="316"/>
        <v>0.9840748645542605</v>
      </c>
    </row>
    <row r="768" spans="1:17" ht="12.75" customHeight="1">
      <c r="A768" s="100" t="s">
        <v>416</v>
      </c>
      <c r="B768" s="123" t="s">
        <v>584</v>
      </c>
      <c r="C768" s="55" t="s">
        <v>12</v>
      </c>
      <c r="D768" s="59" t="s">
        <v>83</v>
      </c>
      <c r="E768" s="55" t="s">
        <v>325</v>
      </c>
      <c r="F768" s="55" t="s">
        <v>128</v>
      </c>
      <c r="G768" s="56">
        <v>761</v>
      </c>
      <c r="H768" s="56">
        <v>0</v>
      </c>
      <c r="I768" s="120">
        <f>G768+H768</f>
        <v>761</v>
      </c>
      <c r="J768" s="120">
        <v>0</v>
      </c>
      <c r="K768" s="56">
        <f aca="true" t="shared" si="336" ref="K768:K773">I768+J768</f>
        <v>761</v>
      </c>
      <c r="L768" s="120">
        <v>0</v>
      </c>
      <c r="M768" s="56">
        <f aca="true" t="shared" si="337" ref="M768:M773">K768+L768</f>
        <v>761</v>
      </c>
      <c r="N768" s="120">
        <v>170.2</v>
      </c>
      <c r="O768" s="56">
        <f aca="true" t="shared" si="338" ref="O768:P773">M768+N768</f>
        <v>931.2</v>
      </c>
      <c r="P768" s="56">
        <v>931.2</v>
      </c>
      <c r="Q768" s="350">
        <f t="shared" si="316"/>
        <v>1</v>
      </c>
    </row>
    <row r="769" spans="1:17" ht="33.75" customHeight="1">
      <c r="A769" s="100" t="s">
        <v>417</v>
      </c>
      <c r="B769" s="123" t="s">
        <v>584</v>
      </c>
      <c r="C769" s="55" t="s">
        <v>12</v>
      </c>
      <c r="D769" s="59" t="s">
        <v>83</v>
      </c>
      <c r="E769" s="55" t="s">
        <v>325</v>
      </c>
      <c r="F769" s="55">
        <v>129</v>
      </c>
      <c r="G769" s="56">
        <v>230</v>
      </c>
      <c r="H769" s="56">
        <v>0</v>
      </c>
      <c r="I769" s="120">
        <f>G769+H769</f>
        <v>230</v>
      </c>
      <c r="J769" s="120">
        <v>0</v>
      </c>
      <c r="K769" s="56">
        <f t="shared" si="336"/>
        <v>230</v>
      </c>
      <c r="L769" s="120">
        <v>0</v>
      </c>
      <c r="M769" s="56">
        <f t="shared" si="337"/>
        <v>230</v>
      </c>
      <c r="N769" s="120">
        <v>57</v>
      </c>
      <c r="O769" s="56">
        <f t="shared" si="338"/>
        <v>287</v>
      </c>
      <c r="P769" s="56">
        <v>267.6</v>
      </c>
      <c r="Q769" s="350">
        <f t="shared" si="316"/>
        <v>0.9324041811846691</v>
      </c>
    </row>
    <row r="770" spans="1:17" ht="22.5" customHeight="1">
      <c r="A770" s="62" t="s">
        <v>571</v>
      </c>
      <c r="B770" s="123" t="s">
        <v>584</v>
      </c>
      <c r="C770" s="55" t="s">
        <v>12</v>
      </c>
      <c r="D770" s="59" t="s">
        <v>83</v>
      </c>
      <c r="E770" s="55" t="s">
        <v>327</v>
      </c>
      <c r="F770" s="55" t="s">
        <v>130</v>
      </c>
      <c r="G770" s="56">
        <v>248.8</v>
      </c>
      <c r="H770" s="56">
        <v>0</v>
      </c>
      <c r="I770" s="120">
        <f>G770+H770</f>
        <v>248.8</v>
      </c>
      <c r="J770" s="120">
        <v>0</v>
      </c>
      <c r="K770" s="56">
        <f t="shared" si="336"/>
        <v>248.8</v>
      </c>
      <c r="L770" s="120">
        <v>0</v>
      </c>
      <c r="M770" s="56">
        <f t="shared" si="337"/>
        <v>248.8</v>
      </c>
      <c r="N770" s="120">
        <v>-248.8</v>
      </c>
      <c r="O770" s="56">
        <f t="shared" si="338"/>
        <v>0</v>
      </c>
      <c r="P770" s="56">
        <v>0</v>
      </c>
      <c r="Q770" s="350" t="e">
        <f t="shared" si="316"/>
        <v>#DIV/0!</v>
      </c>
    </row>
    <row r="771" spans="1:17" ht="22.5" customHeight="1">
      <c r="A771" s="43" t="s">
        <v>418</v>
      </c>
      <c r="B771" s="123" t="s">
        <v>584</v>
      </c>
      <c r="C771" s="55" t="s">
        <v>12</v>
      </c>
      <c r="D771" s="59" t="s">
        <v>83</v>
      </c>
      <c r="E771" s="55" t="s">
        <v>327</v>
      </c>
      <c r="F771" s="55" t="s">
        <v>131</v>
      </c>
      <c r="G771" s="56">
        <f aca="true" t="shared" si="339" ref="G771:I772">G772</f>
        <v>0</v>
      </c>
      <c r="H771" s="56">
        <f t="shared" si="339"/>
        <v>0</v>
      </c>
      <c r="I771" s="56">
        <f t="shared" si="339"/>
        <v>0</v>
      </c>
      <c r="J771" s="56"/>
      <c r="K771" s="56">
        <f t="shared" si="336"/>
        <v>0</v>
      </c>
      <c r="L771" s="56"/>
      <c r="M771" s="56">
        <f t="shared" si="337"/>
        <v>0</v>
      </c>
      <c r="N771" s="56"/>
      <c r="O771" s="56">
        <f t="shared" si="338"/>
        <v>0</v>
      </c>
      <c r="P771" s="56">
        <f t="shared" si="338"/>
        <v>0</v>
      </c>
      <c r="Q771" s="350" t="e">
        <f t="shared" si="316"/>
        <v>#DIV/0!</v>
      </c>
    </row>
    <row r="772" spans="1:17" ht="22.5" customHeight="1">
      <c r="A772" s="113" t="s">
        <v>572</v>
      </c>
      <c r="B772" s="123" t="s">
        <v>584</v>
      </c>
      <c r="C772" s="55" t="s">
        <v>12</v>
      </c>
      <c r="D772" s="59" t="s">
        <v>83</v>
      </c>
      <c r="E772" s="55" t="s">
        <v>327</v>
      </c>
      <c r="F772" s="55" t="s">
        <v>133</v>
      </c>
      <c r="G772" s="56">
        <f t="shared" si="339"/>
        <v>0</v>
      </c>
      <c r="H772" s="56">
        <f t="shared" si="339"/>
        <v>0</v>
      </c>
      <c r="I772" s="56">
        <f t="shared" si="339"/>
        <v>0</v>
      </c>
      <c r="J772" s="56"/>
      <c r="K772" s="56">
        <f t="shared" si="336"/>
        <v>0</v>
      </c>
      <c r="L772" s="56"/>
      <c r="M772" s="56">
        <f t="shared" si="337"/>
        <v>0</v>
      </c>
      <c r="N772" s="56"/>
      <c r="O772" s="56">
        <f t="shared" si="338"/>
        <v>0</v>
      </c>
      <c r="P772" s="56">
        <f t="shared" si="338"/>
        <v>0</v>
      </c>
      <c r="Q772" s="350" t="e">
        <f t="shared" si="316"/>
        <v>#DIV/0!</v>
      </c>
    </row>
    <row r="773" spans="1:17" ht="22.5" customHeight="1">
      <c r="A773" s="113" t="s">
        <v>573</v>
      </c>
      <c r="B773" s="123" t="s">
        <v>584</v>
      </c>
      <c r="C773" s="55" t="s">
        <v>12</v>
      </c>
      <c r="D773" s="59" t="s">
        <v>83</v>
      </c>
      <c r="E773" s="55" t="s">
        <v>327</v>
      </c>
      <c r="F773" s="55" t="s">
        <v>135</v>
      </c>
      <c r="G773" s="56">
        <v>0</v>
      </c>
      <c r="H773" s="56">
        <v>0</v>
      </c>
      <c r="I773" s="120">
        <f>G773+H773</f>
        <v>0</v>
      </c>
      <c r="J773" s="120"/>
      <c r="K773" s="56">
        <f t="shared" si="336"/>
        <v>0</v>
      </c>
      <c r="L773" s="120"/>
      <c r="M773" s="56">
        <f t="shared" si="337"/>
        <v>0</v>
      </c>
      <c r="N773" s="120"/>
      <c r="O773" s="56">
        <f t="shared" si="338"/>
        <v>0</v>
      </c>
      <c r="P773" s="56">
        <f t="shared" si="338"/>
        <v>0</v>
      </c>
      <c r="Q773" s="350" t="e">
        <f t="shared" si="316"/>
        <v>#DIV/0!</v>
      </c>
    </row>
    <row r="774" spans="1:17" ht="31.5" customHeight="1">
      <c r="A774" s="72" t="s">
        <v>13</v>
      </c>
      <c r="B774" s="123" t="s">
        <v>584</v>
      </c>
      <c r="C774" s="86" t="s">
        <v>12</v>
      </c>
      <c r="D774" s="87" t="s">
        <v>14</v>
      </c>
      <c r="E774" s="86" t="s">
        <v>9</v>
      </c>
      <c r="F774" s="86" t="s">
        <v>10</v>
      </c>
      <c r="G774" s="119">
        <f aca="true" t="shared" si="340" ref="G774:P774">G775</f>
        <v>554.1</v>
      </c>
      <c r="H774" s="119">
        <f t="shared" si="340"/>
        <v>-1.4432899320127035E-15</v>
      </c>
      <c r="I774" s="119">
        <f t="shared" si="340"/>
        <v>554.1</v>
      </c>
      <c r="J774" s="119">
        <f t="shared" si="340"/>
        <v>0</v>
      </c>
      <c r="K774" s="119">
        <f t="shared" si="340"/>
        <v>554.1</v>
      </c>
      <c r="L774" s="119">
        <f t="shared" si="340"/>
        <v>0</v>
      </c>
      <c r="M774" s="119">
        <f t="shared" si="340"/>
        <v>554.1</v>
      </c>
      <c r="N774" s="119">
        <f t="shared" si="340"/>
        <v>175.60000000000002</v>
      </c>
      <c r="O774" s="119">
        <f t="shared" si="340"/>
        <v>729.7</v>
      </c>
      <c r="P774" s="119">
        <f t="shared" si="340"/>
        <v>716.5</v>
      </c>
      <c r="Q774" s="350">
        <f t="shared" si="316"/>
        <v>0.9819103741263532</v>
      </c>
    </row>
    <row r="775" spans="1:17" ht="12.75" customHeight="1">
      <c r="A775" s="42" t="s">
        <v>329</v>
      </c>
      <c r="B775" s="123" t="s">
        <v>584</v>
      </c>
      <c r="C775" s="55" t="s">
        <v>12</v>
      </c>
      <c r="D775" s="59" t="s">
        <v>14</v>
      </c>
      <c r="E775" s="55" t="s">
        <v>328</v>
      </c>
      <c r="F775" s="55" t="s">
        <v>10</v>
      </c>
      <c r="G775" s="56">
        <f aca="true" t="shared" si="341" ref="G775:M775">G776+G781</f>
        <v>554.1</v>
      </c>
      <c r="H775" s="56">
        <f t="shared" si="341"/>
        <v>-1.4432899320127035E-15</v>
      </c>
      <c r="I775" s="56">
        <f t="shared" si="341"/>
        <v>554.1</v>
      </c>
      <c r="J775" s="56">
        <f t="shared" si="341"/>
        <v>0</v>
      </c>
      <c r="K775" s="56">
        <f t="shared" si="341"/>
        <v>554.1</v>
      </c>
      <c r="L775" s="56">
        <f t="shared" si="341"/>
        <v>0</v>
      </c>
      <c r="M775" s="56">
        <f t="shared" si="341"/>
        <v>554.1</v>
      </c>
      <c r="N775" s="56">
        <f>N776+N781</f>
        <v>175.60000000000002</v>
      </c>
      <c r="O775" s="56">
        <f>O776+O781</f>
        <v>729.7</v>
      </c>
      <c r="P775" s="56">
        <f>P776+P781</f>
        <v>716.5</v>
      </c>
      <c r="Q775" s="350">
        <f t="shared" si="316"/>
        <v>0.9819103741263532</v>
      </c>
    </row>
    <row r="776" spans="1:17" ht="33.75" customHeight="1">
      <c r="A776" s="43" t="s">
        <v>123</v>
      </c>
      <c r="B776" s="123" t="s">
        <v>584</v>
      </c>
      <c r="C776" s="55" t="s">
        <v>12</v>
      </c>
      <c r="D776" s="59" t="s">
        <v>14</v>
      </c>
      <c r="E776" s="55" t="s">
        <v>330</v>
      </c>
      <c r="F776" s="55" t="s">
        <v>124</v>
      </c>
      <c r="G776" s="56">
        <f aca="true" t="shared" si="342" ref="G776:P776">G777</f>
        <v>449.2</v>
      </c>
      <c r="H776" s="56">
        <f t="shared" si="342"/>
        <v>0.6</v>
      </c>
      <c r="I776" s="56">
        <f t="shared" si="342"/>
        <v>449.8</v>
      </c>
      <c r="J776" s="56">
        <f t="shared" si="342"/>
        <v>0</v>
      </c>
      <c r="K776" s="56">
        <f t="shared" si="342"/>
        <v>449.8</v>
      </c>
      <c r="L776" s="56">
        <f t="shared" si="342"/>
        <v>0</v>
      </c>
      <c r="M776" s="56">
        <f t="shared" si="342"/>
        <v>449.8</v>
      </c>
      <c r="N776" s="56">
        <f t="shared" si="342"/>
        <v>211.90000000000003</v>
      </c>
      <c r="O776" s="56">
        <f t="shared" si="342"/>
        <v>661.7</v>
      </c>
      <c r="P776" s="56">
        <f t="shared" si="342"/>
        <v>648.5</v>
      </c>
      <c r="Q776" s="350">
        <f t="shared" si="316"/>
        <v>0.9800513828018739</v>
      </c>
    </row>
    <row r="777" spans="1:17" ht="12.75" customHeight="1">
      <c r="A777" s="43" t="s">
        <v>125</v>
      </c>
      <c r="B777" s="123" t="s">
        <v>584</v>
      </c>
      <c r="C777" s="55" t="s">
        <v>12</v>
      </c>
      <c r="D777" s="59" t="s">
        <v>14</v>
      </c>
      <c r="E777" s="55" t="s">
        <v>330</v>
      </c>
      <c r="F777" s="55" t="s">
        <v>126</v>
      </c>
      <c r="G777" s="56">
        <f aca="true" t="shared" si="343" ref="G777:M777">G778+G780+G779</f>
        <v>449.2</v>
      </c>
      <c r="H777" s="56">
        <f t="shared" si="343"/>
        <v>0.6</v>
      </c>
      <c r="I777" s="56">
        <f t="shared" si="343"/>
        <v>449.8</v>
      </c>
      <c r="J777" s="56">
        <f t="shared" si="343"/>
        <v>0</v>
      </c>
      <c r="K777" s="56">
        <f t="shared" si="343"/>
        <v>449.8</v>
      </c>
      <c r="L777" s="56">
        <f t="shared" si="343"/>
        <v>0</v>
      </c>
      <c r="M777" s="56">
        <f t="shared" si="343"/>
        <v>449.8</v>
      </c>
      <c r="N777" s="56">
        <f>N778+N780+N779</f>
        <v>211.90000000000003</v>
      </c>
      <c r="O777" s="56">
        <f>O778+O780+O779</f>
        <v>661.7</v>
      </c>
      <c r="P777" s="56">
        <f>P778+P780+P779</f>
        <v>648.5</v>
      </c>
      <c r="Q777" s="350">
        <f t="shared" si="316"/>
        <v>0.9800513828018739</v>
      </c>
    </row>
    <row r="778" spans="1:17" ht="12.75" customHeight="1">
      <c r="A778" s="100" t="s">
        <v>416</v>
      </c>
      <c r="B778" s="123" t="s">
        <v>584</v>
      </c>
      <c r="C778" s="55" t="s">
        <v>12</v>
      </c>
      <c r="D778" s="59" t="s">
        <v>14</v>
      </c>
      <c r="E778" s="55" t="s">
        <v>330</v>
      </c>
      <c r="F778" s="55" t="s">
        <v>128</v>
      </c>
      <c r="G778" s="56">
        <v>343</v>
      </c>
      <c r="H778" s="56">
        <v>0</v>
      </c>
      <c r="I778" s="120">
        <f>G778+H778</f>
        <v>343</v>
      </c>
      <c r="J778" s="120">
        <v>0</v>
      </c>
      <c r="K778" s="56">
        <f>I778+J778</f>
        <v>343</v>
      </c>
      <c r="L778" s="120">
        <v>0</v>
      </c>
      <c r="M778" s="56">
        <f>K778+L778</f>
        <v>343</v>
      </c>
      <c r="N778" s="120">
        <v>155.3</v>
      </c>
      <c r="O778" s="56">
        <f>M778+N778</f>
        <v>498.3</v>
      </c>
      <c r="P778" s="56">
        <v>498.3</v>
      </c>
      <c r="Q778" s="350">
        <f t="shared" si="316"/>
        <v>1</v>
      </c>
    </row>
    <row r="779" spans="1:17" ht="33.75" customHeight="1">
      <c r="A779" s="100" t="s">
        <v>417</v>
      </c>
      <c r="B779" s="123" t="s">
        <v>584</v>
      </c>
      <c r="C779" s="55" t="s">
        <v>12</v>
      </c>
      <c r="D779" s="59" t="s">
        <v>14</v>
      </c>
      <c r="E779" s="55" t="s">
        <v>330</v>
      </c>
      <c r="F779" s="55">
        <v>129</v>
      </c>
      <c r="G779" s="56">
        <v>104</v>
      </c>
      <c r="H779" s="56">
        <v>0</v>
      </c>
      <c r="I779" s="120">
        <f>G779+H779</f>
        <v>104</v>
      </c>
      <c r="J779" s="120">
        <v>0</v>
      </c>
      <c r="K779" s="56">
        <f>I779+J779</f>
        <v>104</v>
      </c>
      <c r="L779" s="120">
        <v>0</v>
      </c>
      <c r="M779" s="56">
        <f>K779+L779</f>
        <v>104</v>
      </c>
      <c r="N779" s="120">
        <v>47.7</v>
      </c>
      <c r="O779" s="56">
        <f>M779+N779</f>
        <v>151.7</v>
      </c>
      <c r="P779" s="56">
        <v>138.5</v>
      </c>
      <c r="Q779" s="350">
        <f t="shared" si="316"/>
        <v>0.912986156888596</v>
      </c>
    </row>
    <row r="780" spans="1:17" ht="22.5" customHeight="1">
      <c r="A780" s="62" t="s">
        <v>571</v>
      </c>
      <c r="B780" s="123" t="s">
        <v>584</v>
      </c>
      <c r="C780" s="55" t="s">
        <v>12</v>
      </c>
      <c r="D780" s="59" t="s">
        <v>14</v>
      </c>
      <c r="E780" s="55" t="s">
        <v>331</v>
      </c>
      <c r="F780" s="55" t="s">
        <v>130</v>
      </c>
      <c r="G780" s="56">
        <v>2.2</v>
      </c>
      <c r="H780" s="56">
        <v>0.6</v>
      </c>
      <c r="I780" s="120">
        <f>G780+H780</f>
        <v>2.8000000000000003</v>
      </c>
      <c r="J780" s="120">
        <v>0</v>
      </c>
      <c r="K780" s="56">
        <f>I780+J780</f>
        <v>2.8000000000000003</v>
      </c>
      <c r="L780" s="120">
        <v>0</v>
      </c>
      <c r="M780" s="56">
        <f>K780+L780</f>
        <v>2.8000000000000003</v>
      </c>
      <c r="N780" s="120">
        <v>8.9</v>
      </c>
      <c r="O780" s="56">
        <f>M780+N780</f>
        <v>11.700000000000001</v>
      </c>
      <c r="P780" s="56">
        <v>11.7</v>
      </c>
      <c r="Q780" s="350">
        <f t="shared" si="316"/>
        <v>0.9999999999999999</v>
      </c>
    </row>
    <row r="781" spans="1:17" ht="22.5" customHeight="1">
      <c r="A781" s="43" t="s">
        <v>418</v>
      </c>
      <c r="B781" s="123" t="s">
        <v>584</v>
      </c>
      <c r="C781" s="55" t="s">
        <v>12</v>
      </c>
      <c r="D781" s="59" t="s">
        <v>14</v>
      </c>
      <c r="E781" s="55" t="s">
        <v>331</v>
      </c>
      <c r="F781" s="55" t="s">
        <v>131</v>
      </c>
      <c r="G781" s="56">
        <f aca="true" t="shared" si="344" ref="G781:P781">G782</f>
        <v>104.9</v>
      </c>
      <c r="H781" s="56">
        <f t="shared" si="344"/>
        <v>-0.6000000000000014</v>
      </c>
      <c r="I781" s="56">
        <f t="shared" si="344"/>
        <v>104.30000000000001</v>
      </c>
      <c r="J781" s="56">
        <f t="shared" si="344"/>
        <v>0</v>
      </c>
      <c r="K781" s="56">
        <f t="shared" si="344"/>
        <v>104.30000000000001</v>
      </c>
      <c r="L781" s="56">
        <f t="shared" si="344"/>
        <v>0</v>
      </c>
      <c r="M781" s="56">
        <f t="shared" si="344"/>
        <v>104.30000000000001</v>
      </c>
      <c r="N781" s="56">
        <f t="shared" si="344"/>
        <v>-36.3</v>
      </c>
      <c r="O781" s="56">
        <f t="shared" si="344"/>
        <v>68</v>
      </c>
      <c r="P781" s="56">
        <f t="shared" si="344"/>
        <v>68</v>
      </c>
      <c r="Q781" s="350">
        <f t="shared" si="316"/>
        <v>1</v>
      </c>
    </row>
    <row r="782" spans="1:17" ht="22.5" customHeight="1">
      <c r="A782" s="113" t="s">
        <v>572</v>
      </c>
      <c r="B782" s="123" t="s">
        <v>584</v>
      </c>
      <c r="C782" s="55" t="s">
        <v>12</v>
      </c>
      <c r="D782" s="59" t="s">
        <v>14</v>
      </c>
      <c r="E782" s="55" t="s">
        <v>331</v>
      </c>
      <c r="F782" s="55" t="s">
        <v>133</v>
      </c>
      <c r="G782" s="56">
        <f aca="true" t="shared" si="345" ref="G782:M782">G784+G783</f>
        <v>104.9</v>
      </c>
      <c r="H782" s="56">
        <f t="shared" si="345"/>
        <v>-0.6000000000000014</v>
      </c>
      <c r="I782" s="56">
        <f t="shared" si="345"/>
        <v>104.30000000000001</v>
      </c>
      <c r="J782" s="56">
        <f t="shared" si="345"/>
        <v>0</v>
      </c>
      <c r="K782" s="56">
        <f t="shared" si="345"/>
        <v>104.30000000000001</v>
      </c>
      <c r="L782" s="56">
        <f t="shared" si="345"/>
        <v>0</v>
      </c>
      <c r="M782" s="56">
        <f t="shared" si="345"/>
        <v>104.30000000000001</v>
      </c>
      <c r="N782" s="56">
        <f>N784+N783</f>
        <v>-36.3</v>
      </c>
      <c r="O782" s="56">
        <f>O784+O783</f>
        <v>68</v>
      </c>
      <c r="P782" s="56">
        <f>P784+P783</f>
        <v>68</v>
      </c>
      <c r="Q782" s="350">
        <f t="shared" si="316"/>
        <v>1</v>
      </c>
    </row>
    <row r="783" spans="1:17" ht="22.5" customHeight="1">
      <c r="A783" s="113" t="s">
        <v>587</v>
      </c>
      <c r="B783" s="123" t="s">
        <v>584</v>
      </c>
      <c r="C783" s="55" t="s">
        <v>12</v>
      </c>
      <c r="D783" s="59" t="s">
        <v>14</v>
      </c>
      <c r="E783" s="55" t="s">
        <v>331</v>
      </c>
      <c r="F783" s="55">
        <v>242</v>
      </c>
      <c r="G783" s="56">
        <v>0</v>
      </c>
      <c r="H783" s="56">
        <v>19.4</v>
      </c>
      <c r="I783" s="120">
        <f>G783+H783</f>
        <v>19.4</v>
      </c>
      <c r="J783" s="120">
        <v>0</v>
      </c>
      <c r="K783" s="56">
        <f>I783+J783</f>
        <v>19.4</v>
      </c>
      <c r="L783" s="120">
        <v>0</v>
      </c>
      <c r="M783" s="56">
        <f>K783+L783</f>
        <v>19.4</v>
      </c>
      <c r="N783" s="120">
        <v>-16.1</v>
      </c>
      <c r="O783" s="56">
        <f>M783+N783</f>
        <v>3.299999999999997</v>
      </c>
      <c r="P783" s="56">
        <v>3.3</v>
      </c>
      <c r="Q783" s="350">
        <f aca="true" t="shared" si="346" ref="Q783:Q800">P783/O783*100%</f>
        <v>1.0000000000000009</v>
      </c>
    </row>
    <row r="784" spans="1:17" ht="22.5" customHeight="1">
      <c r="A784" s="113" t="s">
        <v>573</v>
      </c>
      <c r="B784" s="123" t="s">
        <v>584</v>
      </c>
      <c r="C784" s="55" t="s">
        <v>12</v>
      </c>
      <c r="D784" s="59" t="s">
        <v>14</v>
      </c>
      <c r="E784" s="55" t="s">
        <v>331</v>
      </c>
      <c r="F784" s="55" t="s">
        <v>135</v>
      </c>
      <c r="G784" s="56">
        <v>104.9</v>
      </c>
      <c r="H784" s="120">
        <f>-19.4-0.6</f>
        <v>-20</v>
      </c>
      <c r="I784" s="120">
        <f>G784+H784</f>
        <v>84.9</v>
      </c>
      <c r="J784" s="120">
        <v>0</v>
      </c>
      <c r="K784" s="56">
        <f>I784+J784</f>
        <v>84.9</v>
      </c>
      <c r="L784" s="120">
        <v>0</v>
      </c>
      <c r="M784" s="56">
        <f>K784+L784</f>
        <v>84.9</v>
      </c>
      <c r="N784" s="120">
        <v>-20.2</v>
      </c>
      <c r="O784" s="56">
        <f>M784+N784</f>
        <v>64.7</v>
      </c>
      <c r="P784" s="56">
        <v>64.7</v>
      </c>
      <c r="Q784" s="350">
        <f t="shared" si="346"/>
        <v>1</v>
      </c>
    </row>
    <row r="785" spans="1:19" ht="21" customHeight="1">
      <c r="A785" s="70" t="s">
        <v>207</v>
      </c>
      <c r="B785" s="365" t="s">
        <v>212</v>
      </c>
      <c r="C785" s="55"/>
      <c r="D785" s="59"/>
      <c r="E785" s="55"/>
      <c r="F785" s="55"/>
      <c r="G785" s="138">
        <f aca="true" t="shared" si="347" ref="G785:P786">G786</f>
        <v>1763.6</v>
      </c>
      <c r="H785" s="138">
        <f t="shared" si="347"/>
        <v>-4.218847493575595E-15</v>
      </c>
      <c r="I785" s="138">
        <f t="shared" si="347"/>
        <v>1763.6</v>
      </c>
      <c r="J785" s="138">
        <f t="shared" si="347"/>
        <v>0</v>
      </c>
      <c r="K785" s="138">
        <f t="shared" si="347"/>
        <v>1763.6</v>
      </c>
      <c r="L785" s="138">
        <f t="shared" si="347"/>
        <v>0</v>
      </c>
      <c r="M785" s="138">
        <f t="shared" si="347"/>
        <v>1763.6</v>
      </c>
      <c r="N785" s="138">
        <f t="shared" si="347"/>
        <v>136.5</v>
      </c>
      <c r="O785" s="138">
        <f t="shared" si="347"/>
        <v>1900.1</v>
      </c>
      <c r="P785" s="138">
        <f t="shared" si="347"/>
        <v>1869.8999999999999</v>
      </c>
      <c r="Q785" s="350">
        <f t="shared" si="346"/>
        <v>0.9841060996789642</v>
      </c>
      <c r="R785" s="41">
        <v>1869.9</v>
      </c>
      <c r="S785" s="45">
        <f>R785-P785</f>
        <v>0</v>
      </c>
    </row>
    <row r="786" spans="1:17" ht="21" customHeight="1">
      <c r="A786" s="40" t="s">
        <v>80</v>
      </c>
      <c r="B786" s="365" t="s">
        <v>212</v>
      </c>
      <c r="C786" s="86" t="s">
        <v>12</v>
      </c>
      <c r="D786" s="87" t="s">
        <v>81</v>
      </c>
      <c r="E786" s="86" t="s">
        <v>9</v>
      </c>
      <c r="F786" s="86" t="s">
        <v>10</v>
      </c>
      <c r="G786" s="119">
        <f t="shared" si="347"/>
        <v>1763.6</v>
      </c>
      <c r="H786" s="119">
        <f t="shared" si="347"/>
        <v>-4.218847493575595E-15</v>
      </c>
      <c r="I786" s="119">
        <f t="shared" si="347"/>
        <v>1763.6</v>
      </c>
      <c r="J786" s="119">
        <f t="shared" si="347"/>
        <v>0</v>
      </c>
      <c r="K786" s="119">
        <f t="shared" si="347"/>
        <v>1763.6</v>
      </c>
      <c r="L786" s="119">
        <f t="shared" si="347"/>
        <v>0</v>
      </c>
      <c r="M786" s="119">
        <f t="shared" si="347"/>
        <v>1763.6</v>
      </c>
      <c r="N786" s="119">
        <f t="shared" si="347"/>
        <v>136.5</v>
      </c>
      <c r="O786" s="119">
        <f t="shared" si="347"/>
        <v>1900.1</v>
      </c>
      <c r="P786" s="119">
        <f t="shared" si="347"/>
        <v>1869.8999999999999</v>
      </c>
      <c r="Q786" s="350">
        <f t="shared" si="346"/>
        <v>0.9841060996789642</v>
      </c>
    </row>
    <row r="787" spans="1:17" s="44" customFormat="1" ht="12.75" customHeight="1">
      <c r="A787" s="90" t="s">
        <v>333</v>
      </c>
      <c r="B787" s="125" t="s">
        <v>212</v>
      </c>
      <c r="C787" s="55" t="s">
        <v>12</v>
      </c>
      <c r="D787" s="59" t="s">
        <v>81</v>
      </c>
      <c r="E787" s="55" t="s">
        <v>332</v>
      </c>
      <c r="F787" s="55" t="s">
        <v>10</v>
      </c>
      <c r="G787" s="56">
        <f aca="true" t="shared" si="348" ref="G787:M787">G788+G793+G797</f>
        <v>1763.6</v>
      </c>
      <c r="H787" s="56">
        <f t="shared" si="348"/>
        <v>-4.218847493575595E-15</v>
      </c>
      <c r="I787" s="56">
        <f t="shared" si="348"/>
        <v>1763.6</v>
      </c>
      <c r="J787" s="56">
        <f t="shared" si="348"/>
        <v>0</v>
      </c>
      <c r="K787" s="56">
        <f t="shared" si="348"/>
        <v>1763.6</v>
      </c>
      <c r="L787" s="56">
        <f t="shared" si="348"/>
        <v>0</v>
      </c>
      <c r="M787" s="56">
        <f t="shared" si="348"/>
        <v>1763.6</v>
      </c>
      <c r="N787" s="56">
        <f>N788+N793+N797</f>
        <v>136.5</v>
      </c>
      <c r="O787" s="56">
        <f>O788+O793+O797</f>
        <v>1900.1</v>
      </c>
      <c r="P787" s="56">
        <f>P788+P793+P797</f>
        <v>1869.8999999999999</v>
      </c>
      <c r="Q787" s="350">
        <f t="shared" si="346"/>
        <v>0.9841060996789642</v>
      </c>
    </row>
    <row r="788" spans="1:17" s="10" customFormat="1" ht="33.75" customHeight="1">
      <c r="A788" s="43" t="s">
        <v>123</v>
      </c>
      <c r="B788" s="125" t="s">
        <v>212</v>
      </c>
      <c r="C788" s="55" t="s">
        <v>12</v>
      </c>
      <c r="D788" s="59" t="s">
        <v>81</v>
      </c>
      <c r="E788" s="59" t="s">
        <v>334</v>
      </c>
      <c r="F788" s="55" t="s">
        <v>124</v>
      </c>
      <c r="G788" s="56">
        <f aca="true" t="shared" si="349" ref="G788:P788">G789</f>
        <v>1693</v>
      </c>
      <c r="H788" s="56">
        <f t="shared" si="349"/>
        <v>0</v>
      </c>
      <c r="I788" s="56">
        <f t="shared" si="349"/>
        <v>1693</v>
      </c>
      <c r="J788" s="56">
        <f t="shared" si="349"/>
        <v>0</v>
      </c>
      <c r="K788" s="56">
        <f t="shared" si="349"/>
        <v>1693</v>
      </c>
      <c r="L788" s="56">
        <f t="shared" si="349"/>
        <v>0</v>
      </c>
      <c r="M788" s="56">
        <f t="shared" si="349"/>
        <v>1693</v>
      </c>
      <c r="N788" s="56">
        <f t="shared" si="349"/>
        <v>148.2</v>
      </c>
      <c r="O788" s="56">
        <f t="shared" si="349"/>
        <v>1841.2</v>
      </c>
      <c r="P788" s="56">
        <f t="shared" si="349"/>
        <v>1811</v>
      </c>
      <c r="Q788" s="350">
        <f t="shared" si="346"/>
        <v>0.983597653704106</v>
      </c>
    </row>
    <row r="789" spans="1:17" s="10" customFormat="1" ht="11.25" customHeight="1">
      <c r="A789" s="43" t="s">
        <v>125</v>
      </c>
      <c r="B789" s="125" t="s">
        <v>212</v>
      </c>
      <c r="C789" s="55" t="s">
        <v>12</v>
      </c>
      <c r="D789" s="59" t="s">
        <v>81</v>
      </c>
      <c r="E789" s="59" t="s">
        <v>334</v>
      </c>
      <c r="F789" s="55" t="s">
        <v>126</v>
      </c>
      <c r="G789" s="56">
        <f aca="true" t="shared" si="350" ref="G789:M789">G790+G792+G791</f>
        <v>1693</v>
      </c>
      <c r="H789" s="56">
        <f t="shared" si="350"/>
        <v>0</v>
      </c>
      <c r="I789" s="56">
        <f t="shared" si="350"/>
        <v>1693</v>
      </c>
      <c r="J789" s="56">
        <f t="shared" si="350"/>
        <v>0</v>
      </c>
      <c r="K789" s="56">
        <f t="shared" si="350"/>
        <v>1693</v>
      </c>
      <c r="L789" s="56">
        <f t="shared" si="350"/>
        <v>0</v>
      </c>
      <c r="M789" s="56">
        <f t="shared" si="350"/>
        <v>1693</v>
      </c>
      <c r="N789" s="56">
        <f>N790+N792+N791</f>
        <v>148.2</v>
      </c>
      <c r="O789" s="56">
        <f>O790+O792+O791</f>
        <v>1841.2</v>
      </c>
      <c r="P789" s="56">
        <f>P790+P792+P791</f>
        <v>1811</v>
      </c>
      <c r="Q789" s="350">
        <f t="shared" si="346"/>
        <v>0.983597653704106</v>
      </c>
    </row>
    <row r="790" spans="1:17" s="10" customFormat="1" ht="11.25" customHeight="1">
      <c r="A790" s="100" t="s">
        <v>416</v>
      </c>
      <c r="B790" s="125" t="s">
        <v>212</v>
      </c>
      <c r="C790" s="55" t="s">
        <v>12</v>
      </c>
      <c r="D790" s="59" t="s">
        <v>81</v>
      </c>
      <c r="E790" s="59" t="s">
        <v>334</v>
      </c>
      <c r="F790" s="55" t="s">
        <v>128</v>
      </c>
      <c r="G790" s="56">
        <v>1298</v>
      </c>
      <c r="H790" s="56">
        <v>0</v>
      </c>
      <c r="I790" s="120">
        <f>G790+H790</f>
        <v>1298</v>
      </c>
      <c r="J790" s="120">
        <v>0</v>
      </c>
      <c r="K790" s="56">
        <f>I790+J790</f>
        <v>1298</v>
      </c>
      <c r="L790" s="120">
        <v>0</v>
      </c>
      <c r="M790" s="56">
        <f>K790+L790</f>
        <v>1298</v>
      </c>
      <c r="N790" s="120">
        <v>106.9</v>
      </c>
      <c r="O790" s="56">
        <f>M790+N790</f>
        <v>1404.9</v>
      </c>
      <c r="P790" s="56">
        <v>1404.9</v>
      </c>
      <c r="Q790" s="350">
        <f t="shared" si="346"/>
        <v>1</v>
      </c>
    </row>
    <row r="791" spans="1:17" ht="33.75" customHeight="1">
      <c r="A791" s="100" t="s">
        <v>417</v>
      </c>
      <c r="B791" s="125" t="s">
        <v>212</v>
      </c>
      <c r="C791" s="55" t="s">
        <v>12</v>
      </c>
      <c r="D791" s="59" t="s">
        <v>81</v>
      </c>
      <c r="E791" s="59" t="s">
        <v>334</v>
      </c>
      <c r="F791" s="55">
        <v>129</v>
      </c>
      <c r="G791" s="56">
        <v>392</v>
      </c>
      <c r="H791" s="56">
        <v>0</v>
      </c>
      <c r="I791" s="120">
        <f>G791+H791</f>
        <v>392</v>
      </c>
      <c r="J791" s="120">
        <v>0</v>
      </c>
      <c r="K791" s="56">
        <f>I791+J791</f>
        <v>392</v>
      </c>
      <c r="L791" s="120">
        <v>0</v>
      </c>
      <c r="M791" s="56">
        <f>K791+L791</f>
        <v>392</v>
      </c>
      <c r="N791" s="120">
        <v>39.5</v>
      </c>
      <c r="O791" s="56">
        <f>M791+N791</f>
        <v>431.5</v>
      </c>
      <c r="P791" s="56">
        <v>401.3</v>
      </c>
      <c r="Q791" s="350">
        <f t="shared" si="346"/>
        <v>0.9300115874855157</v>
      </c>
    </row>
    <row r="792" spans="1:17" ht="12.75" customHeight="1">
      <c r="A792" s="43" t="s">
        <v>129</v>
      </c>
      <c r="B792" s="125" t="s">
        <v>212</v>
      </c>
      <c r="C792" s="55" t="s">
        <v>12</v>
      </c>
      <c r="D792" s="59" t="s">
        <v>81</v>
      </c>
      <c r="E792" s="59" t="s">
        <v>335</v>
      </c>
      <c r="F792" s="55">
        <v>122</v>
      </c>
      <c r="G792" s="56">
        <v>3</v>
      </c>
      <c r="H792" s="56">
        <v>0</v>
      </c>
      <c r="I792" s="120">
        <f>G792+H792</f>
        <v>3</v>
      </c>
      <c r="J792" s="120">
        <v>0</v>
      </c>
      <c r="K792" s="56">
        <f>I792+J792</f>
        <v>3</v>
      </c>
      <c r="L792" s="120">
        <v>0</v>
      </c>
      <c r="M792" s="56">
        <f>K792+L792</f>
        <v>3</v>
      </c>
      <c r="N792" s="120">
        <v>1.8</v>
      </c>
      <c r="O792" s="56">
        <f>M792+N792</f>
        <v>4.8</v>
      </c>
      <c r="P792" s="56">
        <v>4.8</v>
      </c>
      <c r="Q792" s="350">
        <f t="shared" si="346"/>
        <v>1</v>
      </c>
    </row>
    <row r="793" spans="1:17" s="10" customFormat="1" ht="22.5" customHeight="1">
      <c r="A793" s="43" t="s">
        <v>418</v>
      </c>
      <c r="B793" s="125" t="s">
        <v>212</v>
      </c>
      <c r="C793" s="55" t="s">
        <v>12</v>
      </c>
      <c r="D793" s="59" t="s">
        <v>81</v>
      </c>
      <c r="E793" s="59" t="s">
        <v>335</v>
      </c>
      <c r="F793" s="55" t="s">
        <v>131</v>
      </c>
      <c r="G793" s="56">
        <f aca="true" t="shared" si="351" ref="G793:P793">G794</f>
        <v>69.6</v>
      </c>
      <c r="H793" s="56">
        <f t="shared" si="351"/>
        <v>-0.8000000000000043</v>
      </c>
      <c r="I793" s="56">
        <f t="shared" si="351"/>
        <v>68.79999999999998</v>
      </c>
      <c r="J793" s="56">
        <f t="shared" si="351"/>
        <v>0</v>
      </c>
      <c r="K793" s="56">
        <f t="shared" si="351"/>
        <v>68.79999999999998</v>
      </c>
      <c r="L793" s="56">
        <f t="shared" si="351"/>
        <v>0</v>
      </c>
      <c r="M793" s="56">
        <f t="shared" si="351"/>
        <v>68.79999999999998</v>
      </c>
      <c r="N793" s="56">
        <f t="shared" si="351"/>
        <v>-10.700000000000001</v>
      </c>
      <c r="O793" s="56">
        <f t="shared" si="351"/>
        <v>58.099999999999994</v>
      </c>
      <c r="P793" s="56">
        <f t="shared" si="351"/>
        <v>58.099999999999994</v>
      </c>
      <c r="Q793" s="350">
        <f t="shared" si="346"/>
        <v>1</v>
      </c>
    </row>
    <row r="794" spans="1:17" s="10" customFormat="1" ht="22.5" customHeight="1">
      <c r="A794" s="113" t="s">
        <v>572</v>
      </c>
      <c r="B794" s="125" t="s">
        <v>212</v>
      </c>
      <c r="C794" s="55" t="s">
        <v>12</v>
      </c>
      <c r="D794" s="59" t="s">
        <v>81</v>
      </c>
      <c r="E794" s="59" t="s">
        <v>335</v>
      </c>
      <c r="F794" s="55" t="s">
        <v>133</v>
      </c>
      <c r="G794" s="56">
        <f aca="true" t="shared" si="352" ref="G794:M794">G796+G795</f>
        <v>69.6</v>
      </c>
      <c r="H794" s="56">
        <f t="shared" si="352"/>
        <v>-0.8000000000000043</v>
      </c>
      <c r="I794" s="56">
        <f t="shared" si="352"/>
        <v>68.79999999999998</v>
      </c>
      <c r="J794" s="56">
        <f t="shared" si="352"/>
        <v>0</v>
      </c>
      <c r="K794" s="56">
        <f t="shared" si="352"/>
        <v>68.79999999999998</v>
      </c>
      <c r="L794" s="56">
        <f t="shared" si="352"/>
        <v>0</v>
      </c>
      <c r="M794" s="56">
        <f t="shared" si="352"/>
        <v>68.79999999999998</v>
      </c>
      <c r="N794" s="56">
        <f>N796+N795</f>
        <v>-10.700000000000001</v>
      </c>
      <c r="O794" s="56">
        <f>O796+O795</f>
        <v>58.099999999999994</v>
      </c>
      <c r="P794" s="56">
        <f>P796+P795</f>
        <v>58.099999999999994</v>
      </c>
      <c r="Q794" s="350">
        <f t="shared" si="346"/>
        <v>1</v>
      </c>
    </row>
    <row r="795" spans="1:17" s="10" customFormat="1" ht="22.5" customHeight="1">
      <c r="A795" s="113" t="s">
        <v>587</v>
      </c>
      <c r="B795" s="125" t="s">
        <v>212</v>
      </c>
      <c r="C795" s="55" t="s">
        <v>12</v>
      </c>
      <c r="D795" s="59" t="s">
        <v>81</v>
      </c>
      <c r="E795" s="59" t="s">
        <v>335</v>
      </c>
      <c r="F795" s="311">
        <v>242</v>
      </c>
      <c r="G795" s="56">
        <v>0</v>
      </c>
      <c r="H795" s="56">
        <v>34.8</v>
      </c>
      <c r="I795" s="120">
        <f>G795+H795</f>
        <v>34.8</v>
      </c>
      <c r="J795" s="120">
        <v>0</v>
      </c>
      <c r="K795" s="56">
        <f>I795+J795</f>
        <v>34.8</v>
      </c>
      <c r="L795" s="120">
        <v>0</v>
      </c>
      <c r="M795" s="56">
        <f>K795+L795</f>
        <v>34.8</v>
      </c>
      <c r="N795" s="120">
        <v>3.1</v>
      </c>
      <c r="O795" s="56">
        <f>M795+N795</f>
        <v>37.9</v>
      </c>
      <c r="P795" s="56">
        <v>37.9</v>
      </c>
      <c r="Q795" s="350">
        <f t="shared" si="346"/>
        <v>1</v>
      </c>
    </row>
    <row r="796" spans="1:17" s="10" customFormat="1" ht="22.5" customHeight="1">
      <c r="A796" s="113" t="s">
        <v>573</v>
      </c>
      <c r="B796" s="125" t="s">
        <v>212</v>
      </c>
      <c r="C796" s="55" t="s">
        <v>12</v>
      </c>
      <c r="D796" s="59" t="s">
        <v>81</v>
      </c>
      <c r="E796" s="59" t="s">
        <v>335</v>
      </c>
      <c r="F796" s="311" t="s">
        <v>135</v>
      </c>
      <c r="G796" s="56">
        <v>69.6</v>
      </c>
      <c r="H796" s="56">
        <v>-35.6</v>
      </c>
      <c r="I796" s="120">
        <f>G796+H796</f>
        <v>33.99999999999999</v>
      </c>
      <c r="J796" s="120">
        <v>0</v>
      </c>
      <c r="K796" s="56">
        <f>I796+J796</f>
        <v>33.99999999999999</v>
      </c>
      <c r="L796" s="120">
        <v>0</v>
      </c>
      <c r="M796" s="56">
        <f>K796+L796</f>
        <v>33.99999999999999</v>
      </c>
      <c r="N796" s="120">
        <v>-13.8</v>
      </c>
      <c r="O796" s="56">
        <f>M796+N796</f>
        <v>20.199999999999992</v>
      </c>
      <c r="P796" s="56">
        <v>20.2</v>
      </c>
      <c r="Q796" s="350">
        <f t="shared" si="346"/>
        <v>1.0000000000000004</v>
      </c>
    </row>
    <row r="797" spans="1:17" ht="12.75" customHeight="1">
      <c r="A797" s="43" t="s">
        <v>136</v>
      </c>
      <c r="B797" s="125" t="s">
        <v>212</v>
      </c>
      <c r="C797" s="55" t="s">
        <v>12</v>
      </c>
      <c r="D797" s="59" t="s">
        <v>81</v>
      </c>
      <c r="E797" s="59" t="s">
        <v>335</v>
      </c>
      <c r="F797" s="311" t="s">
        <v>53</v>
      </c>
      <c r="G797" s="56">
        <f aca="true" t="shared" si="353" ref="G797:P797">G798</f>
        <v>1</v>
      </c>
      <c r="H797" s="56">
        <f t="shared" si="353"/>
        <v>0.8</v>
      </c>
      <c r="I797" s="56">
        <f t="shared" si="353"/>
        <v>1.8</v>
      </c>
      <c r="J797" s="56">
        <f t="shared" si="353"/>
        <v>0</v>
      </c>
      <c r="K797" s="56">
        <f t="shared" si="353"/>
        <v>1.8</v>
      </c>
      <c r="L797" s="56">
        <f t="shared" si="353"/>
        <v>0</v>
      </c>
      <c r="M797" s="56">
        <f t="shared" si="353"/>
        <v>1.8</v>
      </c>
      <c r="N797" s="56">
        <f t="shared" si="353"/>
        <v>-1</v>
      </c>
      <c r="O797" s="56">
        <f t="shared" si="353"/>
        <v>0.8</v>
      </c>
      <c r="P797" s="56">
        <f t="shared" si="353"/>
        <v>0.8</v>
      </c>
      <c r="Q797" s="350">
        <f t="shared" si="346"/>
        <v>1</v>
      </c>
    </row>
    <row r="798" spans="1:17" ht="12.75" customHeight="1">
      <c r="A798" s="113" t="s">
        <v>579</v>
      </c>
      <c r="B798" s="125" t="s">
        <v>212</v>
      </c>
      <c r="C798" s="55" t="s">
        <v>12</v>
      </c>
      <c r="D798" s="59" t="s">
        <v>81</v>
      </c>
      <c r="E798" s="59" t="s">
        <v>335</v>
      </c>
      <c r="F798" s="311" t="s">
        <v>137</v>
      </c>
      <c r="G798" s="56">
        <f aca="true" t="shared" si="354" ref="G798:M798">G799+G800</f>
        <v>1</v>
      </c>
      <c r="H798" s="56">
        <f t="shared" si="354"/>
        <v>0.8</v>
      </c>
      <c r="I798" s="56">
        <f t="shared" si="354"/>
        <v>1.8</v>
      </c>
      <c r="J798" s="56">
        <f t="shared" si="354"/>
        <v>0</v>
      </c>
      <c r="K798" s="56">
        <f t="shared" si="354"/>
        <v>1.8</v>
      </c>
      <c r="L798" s="56">
        <f t="shared" si="354"/>
        <v>0</v>
      </c>
      <c r="M798" s="56">
        <f t="shared" si="354"/>
        <v>1.8</v>
      </c>
      <c r="N798" s="56">
        <f>N799+N800</f>
        <v>-1</v>
      </c>
      <c r="O798" s="56">
        <f>O799+O800</f>
        <v>0.8</v>
      </c>
      <c r="P798" s="56">
        <f>P799+P800</f>
        <v>0.8</v>
      </c>
      <c r="Q798" s="350">
        <f t="shared" si="346"/>
        <v>1</v>
      </c>
    </row>
    <row r="799" spans="1:17" s="44" customFormat="1" ht="12.75" customHeight="1">
      <c r="A799" s="43" t="s">
        <v>17</v>
      </c>
      <c r="B799" s="125" t="s">
        <v>212</v>
      </c>
      <c r="C799" s="55" t="s">
        <v>12</v>
      </c>
      <c r="D799" s="59" t="s">
        <v>81</v>
      </c>
      <c r="E799" s="59" t="s">
        <v>335</v>
      </c>
      <c r="F799" s="311" t="s">
        <v>138</v>
      </c>
      <c r="G799" s="56">
        <v>1</v>
      </c>
      <c r="H799" s="307">
        <v>0</v>
      </c>
      <c r="I799" s="120">
        <f>G799+H799</f>
        <v>1</v>
      </c>
      <c r="J799" s="120">
        <v>0</v>
      </c>
      <c r="K799" s="56">
        <f>I799+J799</f>
        <v>1</v>
      </c>
      <c r="L799" s="120">
        <v>0</v>
      </c>
      <c r="M799" s="56">
        <f>K799+L799</f>
        <v>1</v>
      </c>
      <c r="N799" s="120">
        <v>-1</v>
      </c>
      <c r="O799" s="56">
        <f>M799+N799</f>
        <v>0</v>
      </c>
      <c r="P799" s="56">
        <v>0</v>
      </c>
      <c r="Q799" s="350" t="e">
        <f t="shared" si="346"/>
        <v>#DIV/0!</v>
      </c>
    </row>
    <row r="800" spans="1:17" ht="12.75" customHeight="1">
      <c r="A800" s="146" t="s">
        <v>580</v>
      </c>
      <c r="B800" s="368" t="s">
        <v>212</v>
      </c>
      <c r="C800" s="369" t="s">
        <v>12</v>
      </c>
      <c r="D800" s="370" t="s">
        <v>81</v>
      </c>
      <c r="E800" s="370" t="s">
        <v>335</v>
      </c>
      <c r="F800" s="297">
        <v>852</v>
      </c>
      <c r="G800" s="371">
        <v>0</v>
      </c>
      <c r="H800" s="372">
        <v>0.8</v>
      </c>
      <c r="I800" s="147">
        <f>G800+H800</f>
        <v>0.8</v>
      </c>
      <c r="J800" s="147">
        <v>0</v>
      </c>
      <c r="K800" s="294">
        <f>I800+J800</f>
        <v>0.8</v>
      </c>
      <c r="L800" s="147">
        <v>0</v>
      </c>
      <c r="M800" s="294">
        <f>K800+L800</f>
        <v>0.8</v>
      </c>
      <c r="N800" s="147">
        <v>0</v>
      </c>
      <c r="O800" s="294">
        <f>M800+N800</f>
        <v>0.8</v>
      </c>
      <c r="P800" s="294">
        <v>0.8</v>
      </c>
      <c r="Q800" s="350">
        <f t="shared" si="346"/>
        <v>1</v>
      </c>
    </row>
    <row r="801" spans="1:17" s="145" customFormat="1" ht="11.25" customHeight="1">
      <c r="A801" s="201"/>
      <c r="B801" s="373"/>
      <c r="C801" s="374"/>
      <c r="D801" s="373"/>
      <c r="E801" s="374"/>
      <c r="F801" s="374"/>
      <c r="G801" s="375"/>
      <c r="H801" s="374"/>
      <c r="I801" s="374"/>
      <c r="J801" s="374"/>
      <c r="K801" s="374"/>
      <c r="L801" s="202"/>
      <c r="M801" s="202"/>
      <c r="N801" s="202"/>
      <c r="O801" s="202"/>
      <c r="P801" s="202"/>
      <c r="Q801" s="202"/>
    </row>
    <row r="802" spans="1:17" s="145" customFormat="1" ht="12.75">
      <c r="A802" s="201"/>
      <c r="B802" s="373"/>
      <c r="C802" s="374"/>
      <c r="D802" s="373"/>
      <c r="E802" s="374"/>
      <c r="F802" s="374"/>
      <c r="G802" s="375"/>
      <c r="H802" s="374"/>
      <c r="I802" s="374"/>
      <c r="J802" s="374"/>
      <c r="K802" s="374"/>
      <c r="L802" s="202"/>
      <c r="M802" s="202"/>
      <c r="N802" s="202"/>
      <c r="O802" s="202"/>
      <c r="P802" s="202"/>
      <c r="Q802" s="202"/>
    </row>
    <row r="803" spans="1:17" s="145" customFormat="1" ht="12.75">
      <c r="A803" s="201"/>
      <c r="B803" s="373"/>
      <c r="C803" s="374"/>
      <c r="D803" s="373"/>
      <c r="E803" s="374"/>
      <c r="F803" s="374"/>
      <c r="G803" s="375"/>
      <c r="H803" s="374"/>
      <c r="I803" s="374"/>
      <c r="J803" s="374"/>
      <c r="K803" s="374"/>
      <c r="L803" s="202"/>
      <c r="M803" s="202"/>
      <c r="N803" s="202"/>
      <c r="O803" s="202"/>
      <c r="P803" s="202"/>
      <c r="Q803" s="202"/>
    </row>
    <row r="804" spans="1:17" s="145" customFormat="1" ht="12.75">
      <c r="A804" s="201"/>
      <c r="B804" s="373"/>
      <c r="C804" s="374"/>
      <c r="D804" s="373"/>
      <c r="E804" s="374"/>
      <c r="F804" s="374"/>
      <c r="G804" s="375"/>
      <c r="H804" s="374"/>
      <c r="I804" s="374"/>
      <c r="J804" s="374"/>
      <c r="K804" s="374"/>
      <c r="L804" s="202"/>
      <c r="M804" s="202"/>
      <c r="N804" s="202"/>
      <c r="O804" s="202"/>
      <c r="P804" s="202"/>
      <c r="Q804" s="202"/>
    </row>
    <row r="805" spans="1:17" s="145" customFormat="1" ht="12.75">
      <c r="A805" s="201"/>
      <c r="B805" s="373"/>
      <c r="C805" s="374"/>
      <c r="D805" s="373"/>
      <c r="E805" s="374"/>
      <c r="F805" s="374"/>
      <c r="G805" s="375"/>
      <c r="H805" s="374"/>
      <c r="I805" s="374"/>
      <c r="J805" s="374"/>
      <c r="K805" s="374"/>
      <c r="L805" s="202"/>
      <c r="M805" s="202"/>
      <c r="N805" s="202"/>
      <c r="O805" s="202"/>
      <c r="P805" s="202"/>
      <c r="Q805" s="202"/>
    </row>
    <row r="806" spans="1:17" s="145" customFormat="1" ht="12.75">
      <c r="A806" s="201"/>
      <c r="B806" s="373"/>
      <c r="C806" s="374"/>
      <c r="D806" s="373"/>
      <c r="E806" s="374"/>
      <c r="F806" s="374"/>
      <c r="G806" s="375"/>
      <c r="H806" s="374"/>
      <c r="I806" s="374"/>
      <c r="J806" s="374"/>
      <c r="K806" s="374"/>
      <c r="L806" s="202"/>
      <c r="M806" s="202"/>
      <c r="N806" s="202"/>
      <c r="O806" s="202"/>
      <c r="P806" s="202"/>
      <c r="Q806" s="202"/>
    </row>
    <row r="807" spans="1:17" s="145" customFormat="1" ht="12.75">
      <c r="A807" s="201"/>
      <c r="B807" s="373"/>
      <c r="C807" s="374"/>
      <c r="D807" s="373"/>
      <c r="E807" s="374"/>
      <c r="F807" s="374"/>
      <c r="G807" s="375"/>
      <c r="H807" s="374"/>
      <c r="I807" s="374"/>
      <c r="J807" s="374"/>
      <c r="K807" s="374"/>
      <c r="L807" s="202"/>
      <c r="M807" s="202"/>
      <c r="N807" s="202"/>
      <c r="O807" s="202"/>
      <c r="P807" s="202"/>
      <c r="Q807" s="202"/>
    </row>
    <row r="808" spans="1:17" s="145" customFormat="1" ht="12.75">
      <c r="A808" s="201"/>
      <c r="B808" s="373"/>
      <c r="C808" s="374"/>
      <c r="D808" s="373"/>
      <c r="E808" s="374"/>
      <c r="F808" s="374"/>
      <c r="G808" s="375"/>
      <c r="H808" s="374"/>
      <c r="I808" s="374"/>
      <c r="J808" s="374"/>
      <c r="K808" s="374"/>
      <c r="L808" s="202"/>
      <c r="M808" s="202"/>
      <c r="N808" s="202"/>
      <c r="O808" s="202"/>
      <c r="P808" s="202"/>
      <c r="Q808" s="202"/>
    </row>
    <row r="809" spans="1:17" s="145" customFormat="1" ht="12.75">
      <c r="A809" s="201"/>
      <c r="B809" s="373"/>
      <c r="C809" s="374"/>
      <c r="D809" s="373"/>
      <c r="E809" s="374"/>
      <c r="F809" s="374"/>
      <c r="G809" s="375"/>
      <c r="H809" s="374"/>
      <c r="I809" s="374"/>
      <c r="J809" s="374"/>
      <c r="K809" s="374"/>
      <c r="L809" s="202"/>
      <c r="M809" s="202"/>
      <c r="N809" s="202"/>
      <c r="O809" s="202"/>
      <c r="P809" s="202"/>
      <c r="Q809" s="202"/>
    </row>
    <row r="810" spans="1:17" s="145" customFormat="1" ht="12.75">
      <c r="A810" s="201"/>
      <c r="B810" s="373"/>
      <c r="C810" s="374"/>
      <c r="D810" s="373"/>
      <c r="E810" s="374"/>
      <c r="F810" s="374"/>
      <c r="G810" s="375"/>
      <c r="H810" s="374"/>
      <c r="I810" s="374"/>
      <c r="J810" s="374"/>
      <c r="K810" s="374"/>
      <c r="L810" s="202"/>
      <c r="M810" s="202"/>
      <c r="N810" s="202"/>
      <c r="O810" s="202"/>
      <c r="P810" s="202"/>
      <c r="Q810" s="202"/>
    </row>
    <row r="811" spans="1:17" s="145" customFormat="1" ht="12.75">
      <c r="A811" s="201"/>
      <c r="B811" s="373"/>
      <c r="C811" s="374"/>
      <c r="D811" s="373"/>
      <c r="E811" s="374"/>
      <c r="F811" s="374"/>
      <c r="G811" s="375"/>
      <c r="H811" s="374"/>
      <c r="I811" s="374"/>
      <c r="J811" s="374"/>
      <c r="K811" s="374"/>
      <c r="L811" s="202"/>
      <c r="M811" s="202"/>
      <c r="N811" s="202"/>
      <c r="O811" s="202"/>
      <c r="P811" s="202"/>
      <c r="Q811" s="202"/>
    </row>
    <row r="812" spans="1:17" s="145" customFormat="1" ht="12.75">
      <c r="A812" s="201"/>
      <c r="B812" s="373"/>
      <c r="C812" s="374"/>
      <c r="D812" s="373"/>
      <c r="E812" s="374"/>
      <c r="F812" s="374"/>
      <c r="G812" s="375"/>
      <c r="H812" s="374"/>
      <c r="I812" s="374"/>
      <c r="J812" s="374"/>
      <c r="K812" s="374"/>
      <c r="L812" s="202"/>
      <c r="M812" s="202"/>
      <c r="N812" s="202"/>
      <c r="O812" s="202"/>
      <c r="P812" s="202"/>
      <c r="Q812" s="202"/>
    </row>
    <row r="813" spans="1:17" s="145" customFormat="1" ht="12.75">
      <c r="A813" s="201"/>
      <c r="B813" s="373"/>
      <c r="C813" s="374"/>
      <c r="D813" s="373"/>
      <c r="E813" s="374"/>
      <c r="F813" s="374"/>
      <c r="G813" s="375"/>
      <c r="H813" s="374"/>
      <c r="I813" s="374"/>
      <c r="J813" s="374"/>
      <c r="K813" s="374"/>
      <c r="L813" s="202"/>
      <c r="M813" s="202"/>
      <c r="N813" s="202"/>
      <c r="O813" s="202"/>
      <c r="P813" s="202"/>
      <c r="Q813" s="202"/>
    </row>
    <row r="814" spans="1:17" s="145" customFormat="1" ht="12.75">
      <c r="A814" s="201"/>
      <c r="B814" s="373"/>
      <c r="C814" s="374"/>
      <c r="D814" s="373"/>
      <c r="E814" s="374"/>
      <c r="F814" s="374"/>
      <c r="G814" s="375"/>
      <c r="H814" s="374"/>
      <c r="I814" s="374"/>
      <c r="J814" s="374"/>
      <c r="K814" s="374"/>
      <c r="L814" s="202"/>
      <c r="M814" s="202"/>
      <c r="N814" s="202"/>
      <c r="O814" s="202"/>
      <c r="P814" s="202"/>
      <c r="Q814" s="202"/>
    </row>
    <row r="815" spans="1:17" s="145" customFormat="1" ht="12.75">
      <c r="A815" s="201"/>
      <c r="B815" s="373"/>
      <c r="C815" s="374"/>
      <c r="D815" s="373"/>
      <c r="E815" s="374"/>
      <c r="F815" s="374"/>
      <c r="G815" s="375"/>
      <c r="H815" s="374"/>
      <c r="I815" s="374"/>
      <c r="J815" s="374"/>
      <c r="K815" s="374"/>
      <c r="L815" s="202"/>
      <c r="M815" s="202"/>
      <c r="N815" s="202"/>
      <c r="O815" s="202"/>
      <c r="P815" s="202"/>
      <c r="Q815" s="202"/>
    </row>
    <row r="816" spans="1:17" s="145" customFormat="1" ht="12.75">
      <c r="A816" s="201"/>
      <c r="B816" s="373"/>
      <c r="C816" s="374"/>
      <c r="D816" s="373"/>
      <c r="E816" s="374"/>
      <c r="F816" s="374"/>
      <c r="G816" s="375"/>
      <c r="H816" s="374"/>
      <c r="I816" s="374"/>
      <c r="J816" s="374"/>
      <c r="K816" s="374"/>
      <c r="L816" s="202"/>
      <c r="M816" s="202"/>
      <c r="N816" s="202"/>
      <c r="O816" s="202"/>
      <c r="P816" s="202"/>
      <c r="Q816" s="202"/>
    </row>
    <row r="817" spans="1:17" s="145" customFormat="1" ht="12.75">
      <c r="A817" s="201"/>
      <c r="B817" s="373"/>
      <c r="C817" s="374"/>
      <c r="D817" s="373"/>
      <c r="E817" s="374"/>
      <c r="F817" s="374"/>
      <c r="G817" s="375"/>
      <c r="H817" s="374"/>
      <c r="I817" s="374"/>
      <c r="J817" s="374"/>
      <c r="K817" s="374"/>
      <c r="L817" s="202"/>
      <c r="M817" s="202"/>
      <c r="N817" s="202"/>
      <c r="O817" s="202"/>
      <c r="P817" s="202"/>
      <c r="Q817" s="202"/>
    </row>
    <row r="818" spans="1:17" s="145" customFormat="1" ht="12.75">
      <c r="A818" s="201"/>
      <c r="B818" s="373"/>
      <c r="C818" s="374"/>
      <c r="D818" s="373"/>
      <c r="E818" s="374"/>
      <c r="F818" s="374"/>
      <c r="G818" s="375"/>
      <c r="H818" s="374"/>
      <c r="I818" s="374"/>
      <c r="J818" s="374"/>
      <c r="K818" s="374"/>
      <c r="L818" s="202"/>
      <c r="M818" s="202"/>
      <c r="N818" s="202"/>
      <c r="O818" s="202"/>
      <c r="P818" s="202"/>
      <c r="Q818" s="202"/>
    </row>
    <row r="819" spans="1:17" s="145" customFormat="1" ht="12.75">
      <c r="A819" s="201"/>
      <c r="B819" s="373"/>
      <c r="C819" s="374"/>
      <c r="D819" s="373"/>
      <c r="E819" s="374"/>
      <c r="F819" s="374"/>
      <c r="G819" s="375"/>
      <c r="H819" s="374"/>
      <c r="I819" s="374"/>
      <c r="J819" s="374"/>
      <c r="K819" s="374"/>
      <c r="L819" s="202"/>
      <c r="M819" s="202"/>
      <c r="N819" s="202"/>
      <c r="O819" s="202"/>
      <c r="P819" s="202"/>
      <c r="Q819" s="202"/>
    </row>
    <row r="820" spans="1:17" s="145" customFormat="1" ht="12.75">
      <c r="A820" s="201"/>
      <c r="B820" s="373"/>
      <c r="C820" s="374"/>
      <c r="D820" s="373"/>
      <c r="E820" s="374"/>
      <c r="F820" s="374"/>
      <c r="G820" s="375"/>
      <c r="H820" s="374"/>
      <c r="I820" s="374"/>
      <c r="J820" s="374"/>
      <c r="K820" s="374"/>
      <c r="L820" s="202"/>
      <c r="M820" s="202"/>
      <c r="N820" s="202"/>
      <c r="O820" s="202"/>
      <c r="P820" s="202"/>
      <c r="Q820" s="202"/>
    </row>
    <row r="821" spans="1:17" s="145" customFormat="1" ht="12.75">
      <c r="A821" s="201"/>
      <c r="B821" s="373"/>
      <c r="C821" s="374"/>
      <c r="D821" s="373"/>
      <c r="E821" s="374"/>
      <c r="F821" s="374"/>
      <c r="G821" s="375"/>
      <c r="H821" s="374"/>
      <c r="I821" s="374"/>
      <c r="J821" s="374"/>
      <c r="K821" s="374"/>
      <c r="L821" s="202"/>
      <c r="M821" s="202"/>
      <c r="N821" s="202"/>
      <c r="O821" s="202"/>
      <c r="P821" s="202"/>
      <c r="Q821" s="202"/>
    </row>
    <row r="822" spans="1:17" s="145" customFormat="1" ht="12.75">
      <c r="A822" s="201"/>
      <c r="B822" s="373"/>
      <c r="C822" s="374"/>
      <c r="D822" s="373"/>
      <c r="E822" s="374"/>
      <c r="F822" s="374"/>
      <c r="G822" s="375"/>
      <c r="H822" s="374"/>
      <c r="I822" s="374"/>
      <c r="J822" s="374"/>
      <c r="K822" s="374"/>
      <c r="L822" s="202"/>
      <c r="M822" s="202"/>
      <c r="N822" s="202"/>
      <c r="O822" s="202"/>
      <c r="P822" s="202"/>
      <c r="Q822" s="202"/>
    </row>
    <row r="823" spans="1:17" s="145" customFormat="1" ht="12.75">
      <c r="A823" s="201"/>
      <c r="B823" s="373"/>
      <c r="C823" s="374"/>
      <c r="D823" s="373"/>
      <c r="E823" s="374"/>
      <c r="F823" s="374"/>
      <c r="G823" s="375"/>
      <c r="H823" s="374"/>
      <c r="I823" s="374"/>
      <c r="J823" s="374"/>
      <c r="K823" s="374"/>
      <c r="L823" s="202"/>
      <c r="M823" s="202"/>
      <c r="N823" s="202"/>
      <c r="O823" s="202"/>
      <c r="P823" s="202"/>
      <c r="Q823" s="202"/>
    </row>
    <row r="824" spans="1:17" s="145" customFormat="1" ht="12.75">
      <c r="A824" s="201"/>
      <c r="B824" s="373"/>
      <c r="C824" s="374"/>
      <c r="D824" s="373"/>
      <c r="E824" s="374"/>
      <c r="F824" s="374"/>
      <c r="G824" s="375"/>
      <c r="H824" s="374"/>
      <c r="I824" s="374"/>
      <c r="J824" s="374"/>
      <c r="K824" s="374"/>
      <c r="L824" s="202"/>
      <c r="M824" s="202"/>
      <c r="N824" s="202"/>
      <c r="O824" s="202"/>
      <c r="P824" s="202"/>
      <c r="Q824" s="202"/>
    </row>
    <row r="825" spans="1:17" s="145" customFormat="1" ht="12.75">
      <c r="A825" s="201"/>
      <c r="B825" s="373"/>
      <c r="C825" s="374"/>
      <c r="D825" s="373"/>
      <c r="E825" s="374"/>
      <c r="F825" s="374"/>
      <c r="G825" s="375"/>
      <c r="H825" s="374"/>
      <c r="I825" s="374"/>
      <c r="J825" s="374"/>
      <c r="K825" s="374"/>
      <c r="L825" s="202"/>
      <c r="M825" s="202"/>
      <c r="N825" s="202"/>
      <c r="O825" s="202"/>
      <c r="P825" s="202"/>
      <c r="Q825" s="202"/>
    </row>
    <row r="826" spans="1:17" s="145" customFormat="1" ht="12.75">
      <c r="A826" s="201"/>
      <c r="B826" s="373"/>
      <c r="C826" s="374"/>
      <c r="D826" s="373"/>
      <c r="E826" s="374"/>
      <c r="F826" s="374"/>
      <c r="G826" s="375"/>
      <c r="H826" s="374"/>
      <c r="I826" s="374"/>
      <c r="J826" s="374"/>
      <c r="K826" s="374"/>
      <c r="L826" s="202"/>
      <c r="M826" s="202"/>
      <c r="N826" s="202"/>
      <c r="O826" s="202"/>
      <c r="P826" s="202"/>
      <c r="Q826" s="202"/>
    </row>
    <row r="827" spans="1:17" s="145" customFormat="1" ht="12.75">
      <c r="A827" s="201"/>
      <c r="B827" s="373"/>
      <c r="C827" s="374"/>
      <c r="D827" s="373"/>
      <c r="E827" s="374"/>
      <c r="F827" s="374"/>
      <c r="G827" s="375"/>
      <c r="H827" s="374"/>
      <c r="I827" s="374"/>
      <c r="J827" s="374"/>
      <c r="K827" s="374"/>
      <c r="L827" s="202"/>
      <c r="M827" s="202"/>
      <c r="N827" s="202"/>
      <c r="O827" s="202"/>
      <c r="P827" s="202"/>
      <c r="Q827" s="202"/>
    </row>
    <row r="828" spans="1:17" s="145" customFormat="1" ht="12.75">
      <c r="A828" s="201"/>
      <c r="B828" s="373"/>
      <c r="C828" s="374"/>
      <c r="D828" s="373"/>
      <c r="E828" s="374"/>
      <c r="F828" s="374"/>
      <c r="G828" s="375"/>
      <c r="H828" s="374"/>
      <c r="I828" s="374"/>
      <c r="J828" s="374"/>
      <c r="K828" s="374"/>
      <c r="L828" s="202"/>
      <c r="M828" s="202"/>
      <c r="N828" s="202"/>
      <c r="O828" s="202"/>
      <c r="P828" s="202"/>
      <c r="Q828" s="202"/>
    </row>
    <row r="829" spans="1:17" s="145" customFormat="1" ht="12.75">
      <c r="A829" s="201"/>
      <c r="B829" s="373"/>
      <c r="C829" s="374"/>
      <c r="D829" s="373"/>
      <c r="E829" s="374"/>
      <c r="F829" s="374"/>
      <c r="G829" s="375"/>
      <c r="H829" s="374"/>
      <c r="I829" s="374"/>
      <c r="J829" s="374"/>
      <c r="K829" s="374"/>
      <c r="L829" s="202"/>
      <c r="M829" s="202"/>
      <c r="N829" s="202"/>
      <c r="O829" s="202"/>
      <c r="P829" s="202"/>
      <c r="Q829" s="202"/>
    </row>
    <row r="830" spans="1:17" s="145" customFormat="1" ht="12.75">
      <c r="A830" s="201"/>
      <c r="B830" s="373"/>
      <c r="C830" s="374"/>
      <c r="D830" s="373"/>
      <c r="E830" s="374"/>
      <c r="F830" s="374"/>
      <c r="G830" s="375"/>
      <c r="H830" s="374"/>
      <c r="I830" s="374"/>
      <c r="J830" s="374"/>
      <c r="K830" s="374"/>
      <c r="L830" s="202"/>
      <c r="M830" s="202"/>
      <c r="N830" s="202"/>
      <c r="O830" s="202"/>
      <c r="P830" s="202"/>
      <c r="Q830" s="202"/>
    </row>
    <row r="831" spans="1:17" s="145" customFormat="1" ht="12.75">
      <c r="A831" s="201"/>
      <c r="B831" s="373"/>
      <c r="C831" s="374"/>
      <c r="D831" s="373"/>
      <c r="E831" s="374"/>
      <c r="F831" s="374"/>
      <c r="G831" s="375"/>
      <c r="H831" s="374"/>
      <c r="I831" s="374"/>
      <c r="J831" s="374"/>
      <c r="K831" s="374"/>
      <c r="L831" s="202"/>
      <c r="M831" s="202"/>
      <c r="N831" s="202"/>
      <c r="O831" s="202"/>
      <c r="P831" s="202"/>
      <c r="Q831" s="202"/>
    </row>
    <row r="832" spans="1:17" s="145" customFormat="1" ht="12.75">
      <c r="A832" s="201"/>
      <c r="B832" s="373"/>
      <c r="C832" s="374"/>
      <c r="D832" s="373"/>
      <c r="E832" s="374"/>
      <c r="F832" s="374"/>
      <c r="G832" s="375"/>
      <c r="H832" s="374"/>
      <c r="I832" s="374"/>
      <c r="J832" s="374"/>
      <c r="K832" s="374"/>
      <c r="L832" s="202"/>
      <c r="M832" s="202"/>
      <c r="N832" s="202"/>
      <c r="O832" s="202"/>
      <c r="P832" s="202"/>
      <c r="Q832" s="202"/>
    </row>
    <row r="833" spans="1:17" s="145" customFormat="1" ht="12.75">
      <c r="A833" s="201"/>
      <c r="B833" s="373"/>
      <c r="C833" s="374"/>
      <c r="D833" s="373"/>
      <c r="E833" s="374"/>
      <c r="F833" s="374"/>
      <c r="G833" s="375"/>
      <c r="H833" s="374"/>
      <c r="I833" s="374"/>
      <c r="J833" s="374"/>
      <c r="K833" s="374"/>
      <c r="L833" s="202"/>
      <c r="M833" s="202"/>
      <c r="N833" s="202"/>
      <c r="O833" s="202"/>
      <c r="P833" s="202"/>
      <c r="Q833" s="202"/>
    </row>
    <row r="834" spans="1:17" s="145" customFormat="1" ht="12.75">
      <c r="A834" s="201"/>
      <c r="B834" s="373"/>
      <c r="C834" s="374"/>
      <c r="D834" s="373"/>
      <c r="E834" s="374"/>
      <c r="F834" s="374"/>
      <c r="G834" s="375"/>
      <c r="H834" s="374"/>
      <c r="I834" s="374"/>
      <c r="J834" s="374"/>
      <c r="K834" s="374"/>
      <c r="L834" s="202"/>
      <c r="M834" s="202"/>
      <c r="N834" s="202"/>
      <c r="O834" s="202"/>
      <c r="P834" s="202"/>
      <c r="Q834" s="202"/>
    </row>
    <row r="835" spans="1:17" s="145" customFormat="1" ht="12.75">
      <c r="A835" s="201"/>
      <c r="B835" s="373"/>
      <c r="C835" s="374"/>
      <c r="D835" s="373"/>
      <c r="E835" s="374"/>
      <c r="F835" s="374"/>
      <c r="G835" s="375"/>
      <c r="H835" s="374"/>
      <c r="I835" s="374"/>
      <c r="J835" s="374"/>
      <c r="K835" s="374"/>
      <c r="L835" s="202"/>
      <c r="M835" s="202"/>
      <c r="N835" s="202"/>
      <c r="O835" s="202"/>
      <c r="P835" s="202"/>
      <c r="Q835" s="202"/>
    </row>
    <row r="836" spans="1:17" s="145" customFormat="1" ht="12.75">
      <c r="A836" s="201"/>
      <c r="B836" s="373"/>
      <c r="C836" s="374"/>
      <c r="D836" s="373"/>
      <c r="E836" s="374"/>
      <c r="F836" s="374"/>
      <c r="G836" s="375"/>
      <c r="H836" s="374"/>
      <c r="I836" s="374"/>
      <c r="J836" s="374"/>
      <c r="K836" s="374"/>
      <c r="L836" s="202"/>
      <c r="M836" s="202"/>
      <c r="N836" s="202"/>
      <c r="O836" s="202"/>
      <c r="P836" s="202"/>
      <c r="Q836" s="202"/>
    </row>
    <row r="837" spans="1:17" s="145" customFormat="1" ht="12.75">
      <c r="A837" s="201"/>
      <c r="B837" s="373"/>
      <c r="C837" s="374"/>
      <c r="D837" s="373"/>
      <c r="E837" s="374"/>
      <c r="F837" s="374"/>
      <c r="G837" s="375"/>
      <c r="H837" s="374"/>
      <c r="I837" s="374"/>
      <c r="J837" s="374"/>
      <c r="K837" s="374"/>
      <c r="L837" s="202"/>
      <c r="M837" s="202"/>
      <c r="N837" s="202"/>
      <c r="O837" s="202"/>
      <c r="P837" s="202"/>
      <c r="Q837" s="202"/>
    </row>
    <row r="838" spans="1:17" s="145" customFormat="1" ht="12.75">
      <c r="A838" s="201"/>
      <c r="B838" s="373"/>
      <c r="C838" s="374"/>
      <c r="D838" s="373"/>
      <c r="E838" s="374"/>
      <c r="F838" s="374"/>
      <c r="G838" s="375"/>
      <c r="H838" s="374"/>
      <c r="I838" s="374"/>
      <c r="J838" s="374"/>
      <c r="K838" s="374"/>
      <c r="L838" s="202"/>
      <c r="M838" s="202"/>
      <c r="N838" s="202"/>
      <c r="O838" s="202"/>
      <c r="P838" s="202"/>
      <c r="Q838" s="202"/>
    </row>
    <row r="839" spans="1:17" s="145" customFormat="1" ht="12.75">
      <c r="A839" s="201"/>
      <c r="B839" s="373"/>
      <c r="C839" s="374"/>
      <c r="D839" s="373"/>
      <c r="E839" s="374"/>
      <c r="F839" s="374"/>
      <c r="G839" s="375"/>
      <c r="H839" s="374"/>
      <c r="I839" s="374"/>
      <c r="J839" s="374"/>
      <c r="K839" s="374"/>
      <c r="L839" s="202"/>
      <c r="M839" s="202"/>
      <c r="N839" s="202"/>
      <c r="O839" s="202"/>
      <c r="P839" s="202"/>
      <c r="Q839" s="202"/>
    </row>
    <row r="840" spans="1:17" s="145" customFormat="1" ht="12.75">
      <c r="A840" s="201"/>
      <c r="B840" s="373"/>
      <c r="C840" s="374"/>
      <c r="D840" s="373"/>
      <c r="E840" s="374"/>
      <c r="F840" s="374"/>
      <c r="G840" s="375"/>
      <c r="H840" s="374"/>
      <c r="I840" s="374"/>
      <c r="J840" s="374"/>
      <c r="K840" s="374"/>
      <c r="L840" s="202"/>
      <c r="M840" s="202"/>
      <c r="N840" s="202"/>
      <c r="O840" s="202"/>
      <c r="P840" s="202"/>
      <c r="Q840" s="202"/>
    </row>
    <row r="841" spans="1:17" s="145" customFormat="1" ht="12.75">
      <c r="A841" s="201"/>
      <c r="B841" s="373"/>
      <c r="C841" s="374"/>
      <c r="D841" s="373"/>
      <c r="E841" s="374"/>
      <c r="F841" s="374"/>
      <c r="G841" s="375"/>
      <c r="H841" s="374"/>
      <c r="I841" s="374"/>
      <c r="J841" s="374"/>
      <c r="K841" s="374"/>
      <c r="L841" s="202"/>
      <c r="M841" s="202"/>
      <c r="N841" s="202"/>
      <c r="O841" s="202"/>
      <c r="P841" s="202"/>
      <c r="Q841" s="202"/>
    </row>
    <row r="842" spans="1:17" s="145" customFormat="1" ht="12.75">
      <c r="A842" s="201"/>
      <c r="B842" s="373"/>
      <c r="C842" s="374"/>
      <c r="D842" s="373"/>
      <c r="E842" s="374"/>
      <c r="F842" s="374"/>
      <c r="G842" s="375"/>
      <c r="H842" s="374"/>
      <c r="I842" s="374"/>
      <c r="J842" s="374"/>
      <c r="K842" s="374"/>
      <c r="L842" s="202"/>
      <c r="M842" s="202"/>
      <c r="N842" s="202"/>
      <c r="O842" s="202"/>
      <c r="P842" s="202"/>
      <c r="Q842" s="202"/>
    </row>
    <row r="843" spans="1:17" s="145" customFormat="1" ht="12.75">
      <c r="A843" s="201"/>
      <c r="B843" s="373"/>
      <c r="C843" s="374"/>
      <c r="D843" s="373"/>
      <c r="E843" s="374"/>
      <c r="F843" s="374"/>
      <c r="G843" s="375"/>
      <c r="H843" s="374"/>
      <c r="I843" s="374"/>
      <c r="J843" s="374"/>
      <c r="K843" s="374"/>
      <c r="L843" s="202"/>
      <c r="M843" s="202"/>
      <c r="N843" s="202"/>
      <c r="O843" s="202"/>
      <c r="P843" s="202"/>
      <c r="Q843" s="202"/>
    </row>
    <row r="844" spans="1:17" s="145" customFormat="1" ht="12.75">
      <c r="A844" s="201"/>
      <c r="B844" s="373"/>
      <c r="C844" s="374"/>
      <c r="D844" s="373"/>
      <c r="E844" s="374"/>
      <c r="F844" s="374"/>
      <c r="G844" s="375"/>
      <c r="H844" s="374"/>
      <c r="I844" s="374"/>
      <c r="J844" s="374"/>
      <c r="K844" s="374"/>
      <c r="L844" s="202"/>
      <c r="M844" s="202"/>
      <c r="N844" s="202"/>
      <c r="O844" s="202"/>
      <c r="P844" s="202"/>
      <c r="Q844" s="202"/>
    </row>
    <row r="845" spans="1:17" s="145" customFormat="1" ht="12.75">
      <c r="A845" s="201"/>
      <c r="B845" s="373"/>
      <c r="C845" s="374"/>
      <c r="D845" s="373"/>
      <c r="E845" s="374"/>
      <c r="F845" s="374"/>
      <c r="G845" s="375"/>
      <c r="H845" s="374"/>
      <c r="I845" s="374"/>
      <c r="J845" s="374"/>
      <c r="K845" s="374"/>
      <c r="L845" s="202"/>
      <c r="M845" s="202"/>
      <c r="N845" s="202"/>
      <c r="O845" s="202"/>
      <c r="P845" s="202"/>
      <c r="Q845" s="202"/>
    </row>
    <row r="846" spans="1:17" s="145" customFormat="1" ht="12.75">
      <c r="A846" s="201"/>
      <c r="B846" s="373"/>
      <c r="C846" s="374"/>
      <c r="D846" s="373"/>
      <c r="E846" s="374"/>
      <c r="F846" s="374"/>
      <c r="G846" s="375"/>
      <c r="H846" s="374"/>
      <c r="I846" s="374"/>
      <c r="J846" s="374"/>
      <c r="K846" s="374"/>
      <c r="L846" s="202"/>
      <c r="M846" s="202"/>
      <c r="N846" s="202"/>
      <c r="O846" s="202"/>
      <c r="P846" s="202"/>
      <c r="Q846" s="202"/>
    </row>
    <row r="847" spans="1:17" s="145" customFormat="1" ht="12.75">
      <c r="A847" s="201"/>
      <c r="B847" s="373"/>
      <c r="C847" s="374"/>
      <c r="D847" s="373"/>
      <c r="E847" s="374"/>
      <c r="F847" s="374"/>
      <c r="G847" s="375"/>
      <c r="H847" s="374"/>
      <c r="I847" s="374"/>
      <c r="J847" s="374"/>
      <c r="K847" s="374"/>
      <c r="L847" s="202"/>
      <c r="M847" s="202"/>
      <c r="N847" s="202"/>
      <c r="O847" s="202"/>
      <c r="P847" s="202"/>
      <c r="Q847" s="202"/>
    </row>
    <row r="848" spans="1:17" s="145" customFormat="1" ht="12.75">
      <c r="A848" s="201"/>
      <c r="B848" s="373"/>
      <c r="C848" s="374"/>
      <c r="D848" s="373"/>
      <c r="E848" s="374"/>
      <c r="F848" s="374"/>
      <c r="G848" s="375"/>
      <c r="H848" s="374"/>
      <c r="I848" s="374"/>
      <c r="J848" s="374"/>
      <c r="K848" s="374"/>
      <c r="L848" s="202"/>
      <c r="M848" s="202"/>
      <c r="N848" s="202"/>
      <c r="O848" s="202"/>
      <c r="P848" s="202"/>
      <c r="Q848" s="202"/>
    </row>
    <row r="849" spans="1:17" s="145" customFormat="1" ht="12.75">
      <c r="A849" s="201"/>
      <c r="B849" s="373"/>
      <c r="C849" s="374"/>
      <c r="D849" s="373"/>
      <c r="E849" s="374"/>
      <c r="F849" s="374"/>
      <c r="G849" s="375"/>
      <c r="H849" s="374"/>
      <c r="I849" s="374"/>
      <c r="J849" s="374"/>
      <c r="K849" s="374"/>
      <c r="L849" s="202"/>
      <c r="M849" s="202"/>
      <c r="N849" s="202"/>
      <c r="O849" s="202"/>
      <c r="P849" s="202"/>
      <c r="Q849" s="202"/>
    </row>
    <row r="850" spans="1:17" s="145" customFormat="1" ht="12.75">
      <c r="A850" s="201"/>
      <c r="B850" s="373"/>
      <c r="C850" s="374"/>
      <c r="D850" s="373"/>
      <c r="E850" s="374"/>
      <c r="F850" s="374"/>
      <c r="G850" s="375"/>
      <c r="H850" s="374"/>
      <c r="I850" s="374"/>
      <c r="J850" s="374"/>
      <c r="K850" s="374"/>
      <c r="L850" s="202"/>
      <c r="M850" s="202"/>
      <c r="N850" s="202"/>
      <c r="O850" s="202"/>
      <c r="P850" s="202"/>
      <c r="Q850" s="202"/>
    </row>
    <row r="851" spans="1:17" s="145" customFormat="1" ht="12.75">
      <c r="A851" s="201"/>
      <c r="B851" s="373"/>
      <c r="C851" s="374"/>
      <c r="D851" s="373"/>
      <c r="E851" s="374"/>
      <c r="F851" s="374"/>
      <c r="G851" s="375"/>
      <c r="H851" s="374"/>
      <c r="I851" s="374"/>
      <c r="J851" s="374"/>
      <c r="K851" s="374"/>
      <c r="L851" s="202"/>
      <c r="M851" s="202"/>
      <c r="N851" s="202"/>
      <c r="O851" s="202"/>
      <c r="P851" s="202"/>
      <c r="Q851" s="202"/>
    </row>
    <row r="852" spans="1:17" s="145" customFormat="1" ht="12.75">
      <c r="A852" s="201"/>
      <c r="B852" s="373"/>
      <c r="C852" s="374"/>
      <c r="D852" s="373"/>
      <c r="E852" s="374"/>
      <c r="F852" s="374"/>
      <c r="G852" s="375"/>
      <c r="H852" s="374"/>
      <c r="I852" s="374"/>
      <c r="J852" s="374"/>
      <c r="K852" s="374"/>
      <c r="L852" s="202"/>
      <c r="M852" s="202"/>
      <c r="N852" s="202"/>
      <c r="O852" s="202"/>
      <c r="P852" s="202"/>
      <c r="Q852" s="202"/>
    </row>
    <row r="853" spans="1:17" s="145" customFormat="1" ht="12.75">
      <c r="A853" s="201"/>
      <c r="B853" s="373"/>
      <c r="C853" s="374"/>
      <c r="D853" s="373"/>
      <c r="E853" s="374"/>
      <c r="F853" s="374"/>
      <c r="G853" s="375"/>
      <c r="H853" s="374"/>
      <c r="I853" s="374"/>
      <c r="J853" s="374"/>
      <c r="K853" s="374"/>
      <c r="L853" s="202"/>
      <c r="M853" s="202"/>
      <c r="N853" s="202"/>
      <c r="O853" s="202"/>
      <c r="P853" s="202"/>
      <c r="Q853" s="202"/>
    </row>
    <row r="854" spans="1:17" s="145" customFormat="1" ht="12.75">
      <c r="A854" s="201"/>
      <c r="B854" s="373"/>
      <c r="C854" s="374"/>
      <c r="D854" s="373"/>
      <c r="E854" s="374"/>
      <c r="F854" s="374"/>
      <c r="G854" s="375"/>
      <c r="H854" s="374"/>
      <c r="I854" s="374"/>
      <c r="J854" s="374"/>
      <c r="K854" s="374"/>
      <c r="L854" s="202"/>
      <c r="M854" s="202"/>
      <c r="N854" s="202"/>
      <c r="O854" s="202"/>
      <c r="P854" s="202"/>
      <c r="Q854" s="202"/>
    </row>
    <row r="855" spans="1:17" s="145" customFormat="1" ht="12.75">
      <c r="A855" s="201"/>
      <c r="B855" s="373"/>
      <c r="C855" s="374"/>
      <c r="D855" s="373"/>
      <c r="E855" s="374"/>
      <c r="F855" s="374"/>
      <c r="G855" s="375"/>
      <c r="H855" s="374"/>
      <c r="I855" s="374"/>
      <c r="J855" s="374"/>
      <c r="K855" s="374"/>
      <c r="L855" s="202"/>
      <c r="M855" s="202"/>
      <c r="N855" s="202"/>
      <c r="O855" s="202"/>
      <c r="P855" s="202"/>
      <c r="Q855" s="202"/>
    </row>
    <row r="856" spans="1:17" s="145" customFormat="1" ht="12.75">
      <c r="A856" s="201"/>
      <c r="B856" s="373"/>
      <c r="C856" s="374"/>
      <c r="D856" s="373"/>
      <c r="E856" s="374"/>
      <c r="F856" s="374"/>
      <c r="G856" s="375"/>
      <c r="H856" s="374"/>
      <c r="I856" s="374"/>
      <c r="J856" s="374"/>
      <c r="K856" s="374"/>
      <c r="L856" s="202"/>
      <c r="M856" s="202"/>
      <c r="N856" s="202"/>
      <c r="O856" s="202"/>
      <c r="P856" s="202"/>
      <c r="Q856" s="202"/>
    </row>
    <row r="857" spans="1:17" s="145" customFormat="1" ht="12.75">
      <c r="A857" s="201"/>
      <c r="B857" s="373"/>
      <c r="C857" s="374"/>
      <c r="D857" s="373"/>
      <c r="E857" s="374"/>
      <c r="F857" s="374"/>
      <c r="G857" s="375"/>
      <c r="H857" s="374"/>
      <c r="I857" s="374"/>
      <c r="J857" s="374"/>
      <c r="K857" s="374"/>
      <c r="L857" s="202"/>
      <c r="M857" s="202"/>
      <c r="N857" s="202"/>
      <c r="O857" s="202"/>
      <c r="P857" s="202"/>
      <c r="Q857" s="202"/>
    </row>
    <row r="858" spans="1:17" s="145" customFormat="1" ht="12.75">
      <c r="A858" s="201"/>
      <c r="B858" s="373"/>
      <c r="C858" s="374"/>
      <c r="D858" s="373"/>
      <c r="E858" s="374"/>
      <c r="F858" s="374"/>
      <c r="G858" s="375"/>
      <c r="H858" s="374"/>
      <c r="I858" s="374"/>
      <c r="J858" s="374"/>
      <c r="K858" s="374"/>
      <c r="L858" s="202"/>
      <c r="M858" s="202"/>
      <c r="N858" s="202"/>
      <c r="O858" s="202"/>
      <c r="P858" s="202"/>
      <c r="Q858" s="202"/>
    </row>
    <row r="859" spans="1:17" s="145" customFormat="1" ht="12.75">
      <c r="A859" s="201"/>
      <c r="B859" s="373"/>
      <c r="C859" s="374"/>
      <c r="D859" s="373"/>
      <c r="E859" s="374"/>
      <c r="F859" s="374"/>
      <c r="G859" s="375"/>
      <c r="H859" s="374"/>
      <c r="I859" s="374"/>
      <c r="J859" s="374"/>
      <c r="K859" s="374"/>
      <c r="L859" s="202"/>
      <c r="M859" s="202"/>
      <c r="N859" s="202"/>
      <c r="O859" s="202"/>
      <c r="P859" s="202"/>
      <c r="Q859" s="202"/>
    </row>
    <row r="860" spans="1:17" s="145" customFormat="1" ht="12.75">
      <c r="A860" s="201"/>
      <c r="B860" s="373"/>
      <c r="C860" s="374"/>
      <c r="D860" s="373"/>
      <c r="E860" s="374"/>
      <c r="F860" s="374"/>
      <c r="G860" s="375"/>
      <c r="H860" s="374"/>
      <c r="I860" s="374"/>
      <c r="J860" s="374"/>
      <c r="K860" s="374"/>
      <c r="L860" s="202"/>
      <c r="M860" s="202"/>
      <c r="N860" s="202"/>
      <c r="O860" s="202"/>
      <c r="P860" s="202"/>
      <c r="Q860" s="202"/>
    </row>
    <row r="861" spans="1:17" s="145" customFormat="1" ht="12.75">
      <c r="A861" s="201"/>
      <c r="B861" s="373"/>
      <c r="C861" s="374"/>
      <c r="D861" s="373"/>
      <c r="E861" s="374"/>
      <c r="F861" s="374"/>
      <c r="G861" s="375"/>
      <c r="H861" s="374"/>
      <c r="I861" s="374"/>
      <c r="J861" s="374"/>
      <c r="K861" s="374"/>
      <c r="L861" s="202"/>
      <c r="M861" s="202"/>
      <c r="N861" s="202"/>
      <c r="O861" s="202"/>
      <c r="P861" s="202"/>
      <c r="Q861" s="202"/>
    </row>
    <row r="862" spans="1:17" s="145" customFormat="1" ht="12.75">
      <c r="A862" s="201"/>
      <c r="B862" s="373"/>
      <c r="C862" s="374"/>
      <c r="D862" s="373"/>
      <c r="E862" s="374"/>
      <c r="F862" s="374"/>
      <c r="G862" s="375"/>
      <c r="H862" s="374"/>
      <c r="I862" s="374"/>
      <c r="J862" s="374"/>
      <c r="K862" s="374"/>
      <c r="L862" s="202"/>
      <c r="M862" s="202"/>
      <c r="N862" s="202"/>
      <c r="O862" s="202"/>
      <c r="P862" s="202"/>
      <c r="Q862" s="202"/>
    </row>
    <row r="863" spans="1:17" s="145" customFormat="1" ht="12.75">
      <c r="A863" s="201"/>
      <c r="B863" s="373"/>
      <c r="C863" s="374"/>
      <c r="D863" s="373"/>
      <c r="E863" s="374"/>
      <c r="F863" s="374"/>
      <c r="G863" s="375"/>
      <c r="H863" s="374"/>
      <c r="I863" s="374"/>
      <c r="J863" s="374"/>
      <c r="K863" s="374"/>
      <c r="L863" s="202"/>
      <c r="M863" s="202"/>
      <c r="N863" s="202"/>
      <c r="O863" s="202"/>
      <c r="P863" s="202"/>
      <c r="Q863" s="202"/>
    </row>
    <row r="864" spans="1:17" s="145" customFormat="1" ht="12.75">
      <c r="A864" s="201"/>
      <c r="B864" s="373"/>
      <c r="C864" s="374"/>
      <c r="D864" s="373"/>
      <c r="E864" s="374"/>
      <c r="F864" s="374"/>
      <c r="G864" s="375"/>
      <c r="H864" s="374"/>
      <c r="I864" s="374"/>
      <c r="J864" s="374"/>
      <c r="K864" s="374"/>
      <c r="L864" s="202"/>
      <c r="M864" s="202"/>
      <c r="N864" s="202"/>
      <c r="O864" s="202"/>
      <c r="P864" s="202"/>
      <c r="Q864" s="202"/>
    </row>
    <row r="865" spans="1:17" s="145" customFormat="1" ht="12.75">
      <c r="A865" s="201"/>
      <c r="B865" s="373"/>
      <c r="C865" s="374"/>
      <c r="D865" s="373"/>
      <c r="E865" s="374"/>
      <c r="F865" s="374"/>
      <c r="G865" s="375"/>
      <c r="H865" s="374"/>
      <c r="I865" s="374"/>
      <c r="J865" s="374"/>
      <c r="K865" s="374"/>
      <c r="L865" s="202"/>
      <c r="M865" s="202"/>
      <c r="N865" s="202"/>
      <c r="O865" s="202"/>
      <c r="P865" s="202"/>
      <c r="Q865" s="202"/>
    </row>
    <row r="866" spans="1:17" s="145" customFormat="1" ht="12.75">
      <c r="A866" s="201"/>
      <c r="B866" s="373"/>
      <c r="C866" s="374"/>
      <c r="D866" s="373"/>
      <c r="E866" s="374"/>
      <c r="F866" s="374"/>
      <c r="G866" s="375"/>
      <c r="H866" s="374"/>
      <c r="I866" s="374"/>
      <c r="J866" s="374"/>
      <c r="K866" s="374"/>
      <c r="L866" s="202"/>
      <c r="M866" s="202"/>
      <c r="N866" s="202"/>
      <c r="O866" s="202"/>
      <c r="P866" s="202"/>
      <c r="Q866" s="202"/>
    </row>
    <row r="867" spans="1:17" s="145" customFormat="1" ht="12.75">
      <c r="A867" s="201"/>
      <c r="B867" s="373"/>
      <c r="C867" s="374"/>
      <c r="D867" s="373"/>
      <c r="E867" s="374"/>
      <c r="F867" s="374"/>
      <c r="G867" s="375"/>
      <c r="H867" s="374"/>
      <c r="I867" s="374"/>
      <c r="J867" s="374"/>
      <c r="K867" s="374"/>
      <c r="L867" s="202"/>
      <c r="M867" s="202"/>
      <c r="N867" s="202"/>
      <c r="O867" s="202"/>
      <c r="P867" s="202"/>
      <c r="Q867" s="202"/>
    </row>
    <row r="868" spans="1:17" s="145" customFormat="1" ht="12.75">
      <c r="A868" s="201"/>
      <c r="B868" s="373"/>
      <c r="C868" s="374"/>
      <c r="D868" s="373"/>
      <c r="E868" s="374"/>
      <c r="F868" s="374"/>
      <c r="G868" s="375"/>
      <c r="H868" s="374"/>
      <c r="I868" s="374"/>
      <c r="J868" s="374"/>
      <c r="K868" s="374"/>
      <c r="L868" s="202"/>
      <c r="M868" s="202"/>
      <c r="N868" s="202"/>
      <c r="O868" s="202"/>
      <c r="P868" s="202"/>
      <c r="Q868" s="202"/>
    </row>
    <row r="869" spans="1:17" s="145" customFormat="1" ht="12.75">
      <c r="A869" s="201"/>
      <c r="B869" s="373"/>
      <c r="C869" s="374"/>
      <c r="D869" s="373"/>
      <c r="E869" s="374"/>
      <c r="F869" s="374"/>
      <c r="G869" s="375"/>
      <c r="H869" s="374"/>
      <c r="I869" s="374"/>
      <c r="J869" s="374"/>
      <c r="K869" s="374"/>
      <c r="L869" s="202"/>
      <c r="M869" s="202"/>
      <c r="N869" s="202"/>
      <c r="O869" s="202"/>
      <c r="P869" s="202"/>
      <c r="Q869" s="202"/>
    </row>
    <row r="870" spans="1:17" s="145" customFormat="1" ht="12.75">
      <c r="A870" s="201"/>
      <c r="B870" s="373"/>
      <c r="C870" s="374"/>
      <c r="D870" s="373"/>
      <c r="E870" s="374"/>
      <c r="F870" s="374"/>
      <c r="G870" s="375"/>
      <c r="H870" s="374"/>
      <c r="I870" s="374"/>
      <c r="J870" s="374"/>
      <c r="K870" s="374"/>
      <c r="L870" s="202"/>
      <c r="M870" s="202"/>
      <c r="N870" s="202"/>
      <c r="O870" s="202"/>
      <c r="P870" s="202"/>
      <c r="Q870" s="202"/>
    </row>
    <row r="871" spans="1:17" s="145" customFormat="1" ht="12.75">
      <c r="A871" s="201"/>
      <c r="B871" s="373"/>
      <c r="C871" s="374"/>
      <c r="D871" s="373"/>
      <c r="E871" s="374"/>
      <c r="F871" s="374"/>
      <c r="G871" s="375"/>
      <c r="H871" s="374"/>
      <c r="I871" s="374"/>
      <c r="J871" s="374"/>
      <c r="K871" s="374"/>
      <c r="L871" s="202"/>
      <c r="M871" s="202"/>
      <c r="N871" s="202"/>
      <c r="O871" s="202"/>
      <c r="P871" s="202"/>
      <c r="Q871" s="202"/>
    </row>
    <row r="872" spans="1:17" s="145" customFormat="1" ht="12.75">
      <c r="A872" s="201"/>
      <c r="B872" s="373"/>
      <c r="C872" s="374"/>
      <c r="D872" s="373"/>
      <c r="E872" s="374"/>
      <c r="F872" s="374"/>
      <c r="G872" s="375"/>
      <c r="H872" s="374"/>
      <c r="I872" s="374"/>
      <c r="J872" s="374"/>
      <c r="K872" s="374"/>
      <c r="L872" s="202"/>
      <c r="M872" s="202"/>
      <c r="N872" s="202"/>
      <c r="O872" s="202"/>
      <c r="P872" s="202"/>
      <c r="Q872" s="202"/>
    </row>
    <row r="873" spans="1:17" s="145" customFormat="1" ht="12.75">
      <c r="A873" s="201"/>
      <c r="B873" s="373"/>
      <c r="C873" s="374"/>
      <c r="D873" s="373"/>
      <c r="E873" s="374"/>
      <c r="F873" s="374"/>
      <c r="G873" s="375"/>
      <c r="H873" s="374"/>
      <c r="I873" s="374"/>
      <c r="J873" s="374"/>
      <c r="K873" s="374"/>
      <c r="L873" s="202"/>
      <c r="M873" s="202"/>
      <c r="N873" s="202"/>
      <c r="O873" s="202"/>
      <c r="P873" s="202"/>
      <c r="Q873" s="202"/>
    </row>
    <row r="874" spans="1:17" s="145" customFormat="1" ht="12.75">
      <c r="A874" s="201"/>
      <c r="B874" s="373"/>
      <c r="C874" s="374"/>
      <c r="D874" s="373"/>
      <c r="E874" s="374"/>
      <c r="F874" s="374"/>
      <c r="G874" s="375"/>
      <c r="H874" s="374"/>
      <c r="I874" s="374"/>
      <c r="J874" s="374"/>
      <c r="K874" s="374"/>
      <c r="L874" s="202"/>
      <c r="M874" s="202"/>
      <c r="N874" s="202"/>
      <c r="O874" s="202"/>
      <c r="P874" s="202"/>
      <c r="Q874" s="202"/>
    </row>
    <row r="875" spans="1:17" s="145" customFormat="1" ht="12.75">
      <c r="A875" s="201"/>
      <c r="B875" s="373"/>
      <c r="C875" s="374"/>
      <c r="D875" s="373"/>
      <c r="E875" s="374"/>
      <c r="F875" s="374"/>
      <c r="G875" s="375"/>
      <c r="H875" s="374"/>
      <c r="I875" s="374"/>
      <c r="J875" s="374"/>
      <c r="K875" s="374"/>
      <c r="L875" s="202"/>
      <c r="M875" s="202"/>
      <c r="N875" s="202"/>
      <c r="O875" s="202"/>
      <c r="P875" s="202"/>
      <c r="Q875" s="202"/>
    </row>
    <row r="876" spans="1:17" s="145" customFormat="1" ht="12.75">
      <c r="A876" s="201"/>
      <c r="B876" s="373"/>
      <c r="C876" s="374"/>
      <c r="D876" s="373"/>
      <c r="E876" s="374"/>
      <c r="F876" s="374"/>
      <c r="G876" s="375"/>
      <c r="H876" s="374"/>
      <c r="I876" s="374"/>
      <c r="J876" s="374"/>
      <c r="K876" s="374"/>
      <c r="L876" s="202"/>
      <c r="M876" s="202"/>
      <c r="N876" s="202"/>
      <c r="O876" s="202"/>
      <c r="P876" s="202"/>
      <c r="Q876" s="202"/>
    </row>
    <row r="877" spans="1:17" s="145" customFormat="1" ht="12.75">
      <c r="A877" s="201"/>
      <c r="B877" s="373"/>
      <c r="C877" s="374"/>
      <c r="D877" s="373"/>
      <c r="E877" s="374"/>
      <c r="F877" s="374"/>
      <c r="G877" s="375"/>
      <c r="H877" s="374"/>
      <c r="I877" s="374"/>
      <c r="J877" s="374"/>
      <c r="K877" s="374"/>
      <c r="L877" s="202"/>
      <c r="M877" s="202"/>
      <c r="N877" s="202"/>
      <c r="O877" s="202"/>
      <c r="P877" s="202"/>
      <c r="Q877" s="202"/>
    </row>
    <row r="878" spans="1:17" s="145" customFormat="1" ht="12.75">
      <c r="A878" s="201"/>
      <c r="B878" s="373"/>
      <c r="C878" s="374"/>
      <c r="D878" s="373"/>
      <c r="E878" s="374"/>
      <c r="F878" s="374"/>
      <c r="G878" s="375"/>
      <c r="H878" s="374"/>
      <c r="I878" s="374"/>
      <c r="J878" s="374"/>
      <c r="K878" s="374"/>
      <c r="L878" s="202"/>
      <c r="M878" s="202"/>
      <c r="N878" s="202"/>
      <c r="O878" s="202"/>
      <c r="P878" s="202"/>
      <c r="Q878" s="202"/>
    </row>
    <row r="879" spans="1:17" s="145" customFormat="1" ht="12.75">
      <c r="A879" s="201"/>
      <c r="B879" s="373"/>
      <c r="C879" s="374"/>
      <c r="D879" s="373"/>
      <c r="E879" s="374"/>
      <c r="F879" s="374"/>
      <c r="G879" s="375"/>
      <c r="H879" s="374"/>
      <c r="I879" s="374"/>
      <c r="J879" s="374"/>
      <c r="K879" s="374"/>
      <c r="L879" s="202"/>
      <c r="M879" s="202"/>
      <c r="N879" s="202"/>
      <c r="O879" s="202"/>
      <c r="P879" s="202"/>
      <c r="Q879" s="202"/>
    </row>
    <row r="880" spans="1:17" s="145" customFormat="1" ht="12.75">
      <c r="A880" s="201"/>
      <c r="B880" s="373"/>
      <c r="C880" s="374"/>
      <c r="D880" s="373"/>
      <c r="E880" s="374"/>
      <c r="F880" s="374"/>
      <c r="G880" s="375"/>
      <c r="H880" s="374"/>
      <c r="I880" s="374"/>
      <c r="J880" s="374"/>
      <c r="K880" s="374"/>
      <c r="L880" s="202"/>
      <c r="M880" s="202"/>
      <c r="N880" s="202"/>
      <c r="O880" s="202"/>
      <c r="P880" s="202"/>
      <c r="Q880" s="202"/>
    </row>
    <row r="881" spans="1:17" s="145" customFormat="1" ht="12.75">
      <c r="A881" s="201"/>
      <c r="B881" s="373"/>
      <c r="C881" s="374"/>
      <c r="D881" s="373"/>
      <c r="E881" s="374"/>
      <c r="F881" s="374"/>
      <c r="G881" s="375"/>
      <c r="H881" s="374"/>
      <c r="I881" s="374"/>
      <c r="J881" s="374"/>
      <c r="K881" s="374"/>
      <c r="L881" s="202"/>
      <c r="M881" s="202"/>
      <c r="N881" s="202"/>
      <c r="O881" s="202"/>
      <c r="P881" s="202"/>
      <c r="Q881" s="202"/>
    </row>
    <row r="882" spans="1:17" s="145" customFormat="1" ht="12.75">
      <c r="A882" s="201"/>
      <c r="B882" s="373"/>
      <c r="C882" s="374"/>
      <c r="D882" s="373"/>
      <c r="E882" s="374"/>
      <c r="F882" s="374"/>
      <c r="G882" s="375"/>
      <c r="H882" s="374"/>
      <c r="I882" s="374"/>
      <c r="J882" s="374"/>
      <c r="K882" s="374"/>
      <c r="L882" s="202"/>
      <c r="M882" s="202"/>
      <c r="N882" s="202"/>
      <c r="O882" s="202"/>
      <c r="P882" s="202"/>
      <c r="Q882" s="202"/>
    </row>
    <row r="883" spans="1:17" s="145" customFormat="1" ht="12.75">
      <c r="A883" s="201"/>
      <c r="B883" s="373"/>
      <c r="C883" s="374"/>
      <c r="D883" s="373"/>
      <c r="E883" s="374"/>
      <c r="F883" s="374"/>
      <c r="G883" s="375"/>
      <c r="H883" s="374"/>
      <c r="I883" s="374"/>
      <c r="J883" s="374"/>
      <c r="K883" s="374"/>
      <c r="L883" s="202"/>
      <c r="M883" s="202"/>
      <c r="N883" s="202"/>
      <c r="O883" s="202"/>
      <c r="P883" s="202"/>
      <c r="Q883" s="202"/>
    </row>
    <row r="884" spans="1:17" s="145" customFormat="1" ht="12.75">
      <c r="A884" s="201"/>
      <c r="B884" s="373"/>
      <c r="C884" s="374"/>
      <c r="D884" s="373"/>
      <c r="E884" s="374"/>
      <c r="F884" s="374"/>
      <c r="G884" s="375"/>
      <c r="H884" s="374"/>
      <c r="I884" s="374"/>
      <c r="J884" s="374"/>
      <c r="K884" s="374"/>
      <c r="L884" s="202"/>
      <c r="M884" s="202"/>
      <c r="N884" s="202"/>
      <c r="O884" s="202"/>
      <c r="P884" s="202"/>
      <c r="Q884" s="202"/>
    </row>
    <row r="885" spans="1:17" s="145" customFormat="1" ht="12.75">
      <c r="A885" s="201"/>
      <c r="B885" s="373"/>
      <c r="C885" s="374"/>
      <c r="D885" s="373"/>
      <c r="E885" s="374"/>
      <c r="F885" s="374"/>
      <c r="G885" s="375"/>
      <c r="H885" s="374"/>
      <c r="I885" s="374"/>
      <c r="J885" s="374"/>
      <c r="K885" s="374"/>
      <c r="L885" s="202"/>
      <c r="M885" s="202"/>
      <c r="N885" s="202"/>
      <c r="O885" s="202"/>
      <c r="P885" s="202"/>
      <c r="Q885" s="202"/>
    </row>
    <row r="886" spans="1:17" s="145" customFormat="1" ht="12.75">
      <c r="A886" s="201"/>
      <c r="B886" s="373"/>
      <c r="C886" s="374"/>
      <c r="D886" s="373"/>
      <c r="E886" s="374"/>
      <c r="F886" s="374"/>
      <c r="G886" s="375"/>
      <c r="H886" s="374"/>
      <c r="I886" s="374"/>
      <c r="J886" s="374"/>
      <c r="K886" s="374"/>
      <c r="L886" s="202"/>
      <c r="M886" s="202"/>
      <c r="N886" s="202"/>
      <c r="O886" s="202"/>
      <c r="P886" s="202"/>
      <c r="Q886" s="202"/>
    </row>
    <row r="887" spans="1:17" s="145" customFormat="1" ht="12.75">
      <c r="A887" s="201"/>
      <c r="B887" s="373"/>
      <c r="C887" s="374"/>
      <c r="D887" s="373"/>
      <c r="E887" s="374"/>
      <c r="F887" s="374"/>
      <c r="G887" s="375"/>
      <c r="H887" s="374"/>
      <c r="I887" s="374"/>
      <c r="J887" s="374"/>
      <c r="K887" s="374"/>
      <c r="L887" s="202"/>
      <c r="M887" s="202"/>
      <c r="N887" s="202"/>
      <c r="O887" s="202"/>
      <c r="P887" s="202"/>
      <c r="Q887" s="202"/>
    </row>
    <row r="888" spans="1:17" s="145" customFormat="1" ht="12.75">
      <c r="A888" s="201"/>
      <c r="B888" s="373"/>
      <c r="C888" s="374"/>
      <c r="D888" s="373"/>
      <c r="E888" s="374"/>
      <c r="F888" s="374"/>
      <c r="G888" s="375"/>
      <c r="H888" s="374"/>
      <c r="I888" s="374"/>
      <c r="J888" s="374"/>
      <c r="K888" s="374"/>
      <c r="L888" s="202"/>
      <c r="M888" s="202"/>
      <c r="N888" s="202"/>
      <c r="O888" s="202"/>
      <c r="P888" s="202"/>
      <c r="Q888" s="202"/>
    </row>
    <row r="889" spans="1:17" s="145" customFormat="1" ht="12.75">
      <c r="A889" s="201"/>
      <c r="B889" s="373"/>
      <c r="C889" s="374"/>
      <c r="D889" s="373"/>
      <c r="E889" s="374"/>
      <c r="F889" s="374"/>
      <c r="G889" s="375"/>
      <c r="H889" s="374"/>
      <c r="I889" s="374"/>
      <c r="J889" s="374"/>
      <c r="K889" s="374"/>
      <c r="L889" s="202"/>
      <c r="M889" s="202"/>
      <c r="N889" s="202"/>
      <c r="O889" s="202"/>
      <c r="P889" s="202"/>
      <c r="Q889" s="202"/>
    </row>
    <row r="890" spans="1:17" s="145" customFormat="1" ht="12.75">
      <c r="A890" s="201"/>
      <c r="B890" s="373"/>
      <c r="C890" s="374"/>
      <c r="D890" s="373"/>
      <c r="E890" s="374"/>
      <c r="F890" s="374"/>
      <c r="G890" s="375"/>
      <c r="H890" s="374"/>
      <c r="I890" s="374"/>
      <c r="J890" s="374"/>
      <c r="K890" s="374"/>
      <c r="L890" s="202"/>
      <c r="M890" s="202"/>
      <c r="N890" s="202"/>
      <c r="O890" s="202"/>
      <c r="P890" s="202"/>
      <c r="Q890" s="202"/>
    </row>
    <row r="891" spans="1:17" s="145" customFormat="1" ht="12.75">
      <c r="A891" s="201"/>
      <c r="B891" s="373"/>
      <c r="C891" s="374"/>
      <c r="D891" s="373"/>
      <c r="E891" s="374"/>
      <c r="F891" s="374"/>
      <c r="G891" s="375"/>
      <c r="H891" s="374"/>
      <c r="I891" s="374"/>
      <c r="J891" s="374"/>
      <c r="K891" s="374"/>
      <c r="L891" s="202"/>
      <c r="M891" s="202"/>
      <c r="N891" s="202"/>
      <c r="O891" s="202"/>
      <c r="P891" s="202"/>
      <c r="Q891" s="202"/>
    </row>
    <row r="892" spans="1:17" s="145" customFormat="1" ht="12.75">
      <c r="A892" s="201"/>
      <c r="B892" s="373"/>
      <c r="C892" s="374"/>
      <c r="D892" s="373"/>
      <c r="E892" s="374"/>
      <c r="F892" s="374"/>
      <c r="G892" s="375"/>
      <c r="H892" s="374"/>
      <c r="I892" s="374"/>
      <c r="J892" s="374"/>
      <c r="K892" s="374"/>
      <c r="L892" s="202"/>
      <c r="M892" s="202"/>
      <c r="N892" s="202"/>
      <c r="O892" s="202"/>
      <c r="P892" s="202"/>
      <c r="Q892" s="202"/>
    </row>
    <row r="893" spans="1:17" s="145" customFormat="1" ht="12.75">
      <c r="A893" s="201"/>
      <c r="B893" s="373"/>
      <c r="C893" s="374"/>
      <c r="D893" s="373"/>
      <c r="E893" s="374"/>
      <c r="F893" s="374"/>
      <c r="G893" s="375"/>
      <c r="H893" s="374"/>
      <c r="I893" s="374"/>
      <c r="J893" s="374"/>
      <c r="K893" s="374"/>
      <c r="L893" s="202"/>
      <c r="M893" s="202"/>
      <c r="N893" s="202"/>
      <c r="O893" s="202"/>
      <c r="P893" s="202"/>
      <c r="Q893" s="202"/>
    </row>
    <row r="894" spans="1:17" s="145" customFormat="1" ht="12.75">
      <c r="A894" s="201"/>
      <c r="B894" s="373"/>
      <c r="C894" s="374"/>
      <c r="D894" s="373"/>
      <c r="E894" s="374"/>
      <c r="F894" s="374"/>
      <c r="G894" s="375"/>
      <c r="H894" s="374"/>
      <c r="I894" s="374"/>
      <c r="J894" s="374"/>
      <c r="K894" s="374"/>
      <c r="L894" s="202"/>
      <c r="M894" s="202"/>
      <c r="N894" s="202"/>
      <c r="O894" s="202"/>
      <c r="P894" s="202"/>
      <c r="Q894" s="202"/>
    </row>
    <row r="895" spans="1:17" s="145" customFormat="1" ht="12.75">
      <c r="A895" s="201"/>
      <c r="B895" s="373"/>
      <c r="C895" s="374"/>
      <c r="D895" s="373"/>
      <c r="E895" s="374"/>
      <c r="F895" s="374"/>
      <c r="G895" s="375"/>
      <c r="H895" s="374"/>
      <c r="I895" s="374"/>
      <c r="J895" s="374"/>
      <c r="K895" s="374"/>
      <c r="L895" s="202"/>
      <c r="M895" s="202"/>
      <c r="N895" s="202"/>
      <c r="O895" s="202"/>
      <c r="P895" s="202"/>
      <c r="Q895" s="202"/>
    </row>
    <row r="896" spans="1:17" s="145" customFormat="1" ht="12.75">
      <c r="A896" s="201"/>
      <c r="B896" s="373"/>
      <c r="C896" s="374"/>
      <c r="D896" s="373"/>
      <c r="E896" s="374"/>
      <c r="F896" s="374"/>
      <c r="G896" s="375"/>
      <c r="H896" s="374"/>
      <c r="I896" s="374"/>
      <c r="J896" s="374"/>
      <c r="K896" s="374"/>
      <c r="L896" s="202"/>
      <c r="M896" s="202"/>
      <c r="N896" s="202"/>
      <c r="O896" s="202"/>
      <c r="P896" s="202"/>
      <c r="Q896" s="202"/>
    </row>
    <row r="897" spans="1:17" s="145" customFormat="1" ht="12.75">
      <c r="A897" s="201"/>
      <c r="B897" s="373"/>
      <c r="C897" s="374"/>
      <c r="D897" s="373"/>
      <c r="E897" s="374"/>
      <c r="F897" s="374"/>
      <c r="G897" s="375"/>
      <c r="H897" s="374"/>
      <c r="I897" s="374"/>
      <c r="J897" s="374"/>
      <c r="K897" s="374"/>
      <c r="L897" s="202"/>
      <c r="M897" s="202"/>
      <c r="N897" s="202"/>
      <c r="O897" s="202"/>
      <c r="P897" s="202"/>
      <c r="Q897" s="202"/>
    </row>
    <row r="898" spans="1:17" s="145" customFormat="1" ht="12.75">
      <c r="A898" s="201"/>
      <c r="B898" s="373"/>
      <c r="C898" s="374"/>
      <c r="D898" s="373"/>
      <c r="E898" s="374"/>
      <c r="F898" s="374"/>
      <c r="G898" s="375"/>
      <c r="H898" s="374"/>
      <c r="I898" s="374"/>
      <c r="J898" s="374"/>
      <c r="K898" s="374"/>
      <c r="L898" s="202"/>
      <c r="M898" s="202"/>
      <c r="N898" s="202"/>
      <c r="O898" s="202"/>
      <c r="P898" s="202"/>
      <c r="Q898" s="202"/>
    </row>
    <row r="899" spans="1:17" s="145" customFormat="1" ht="12.75">
      <c r="A899" s="201"/>
      <c r="B899" s="373"/>
      <c r="C899" s="374"/>
      <c r="D899" s="373"/>
      <c r="E899" s="374"/>
      <c r="F899" s="374"/>
      <c r="G899" s="375"/>
      <c r="H899" s="374"/>
      <c r="I899" s="374"/>
      <c r="J899" s="374"/>
      <c r="K899" s="374"/>
      <c r="L899" s="202"/>
      <c r="M899" s="202"/>
      <c r="N899" s="202"/>
      <c r="O899" s="202"/>
      <c r="P899" s="202"/>
      <c r="Q899" s="202"/>
    </row>
    <row r="900" spans="1:17" s="145" customFormat="1" ht="12.75">
      <c r="A900" s="201"/>
      <c r="B900" s="373"/>
      <c r="C900" s="374"/>
      <c r="D900" s="373"/>
      <c r="E900" s="374"/>
      <c r="F900" s="374"/>
      <c r="G900" s="375"/>
      <c r="H900" s="374"/>
      <c r="I900" s="374"/>
      <c r="J900" s="374"/>
      <c r="K900" s="374"/>
      <c r="L900" s="202"/>
      <c r="M900" s="202"/>
      <c r="N900" s="202"/>
      <c r="O900" s="202"/>
      <c r="P900" s="202"/>
      <c r="Q900" s="202"/>
    </row>
    <row r="901" spans="1:17" s="145" customFormat="1" ht="12.75">
      <c r="A901" s="201"/>
      <c r="B901" s="373"/>
      <c r="C901" s="374"/>
      <c r="D901" s="373"/>
      <c r="E901" s="374"/>
      <c r="F901" s="374"/>
      <c r="G901" s="375"/>
      <c r="H901" s="374"/>
      <c r="I901" s="374"/>
      <c r="J901" s="374"/>
      <c r="K901" s="374"/>
      <c r="L901" s="202"/>
      <c r="M901" s="202"/>
      <c r="N901" s="202"/>
      <c r="O901" s="202"/>
      <c r="P901" s="202"/>
      <c r="Q901" s="202"/>
    </row>
    <row r="902" spans="1:17" s="145" customFormat="1" ht="12.75">
      <c r="A902" s="201"/>
      <c r="B902" s="373"/>
      <c r="C902" s="374"/>
      <c r="D902" s="373"/>
      <c r="E902" s="374"/>
      <c r="F902" s="374"/>
      <c r="G902" s="375"/>
      <c r="H902" s="374"/>
      <c r="I902" s="374"/>
      <c r="J902" s="374"/>
      <c r="K902" s="374"/>
      <c r="L902" s="202"/>
      <c r="M902" s="202"/>
      <c r="N902" s="202"/>
      <c r="O902" s="202"/>
      <c r="P902" s="202"/>
      <c r="Q902" s="202"/>
    </row>
    <row r="903" spans="1:17" s="145" customFormat="1" ht="12.75">
      <c r="A903" s="201"/>
      <c r="B903" s="373"/>
      <c r="C903" s="374"/>
      <c r="D903" s="373"/>
      <c r="E903" s="374"/>
      <c r="F903" s="374"/>
      <c r="G903" s="375"/>
      <c r="H903" s="374"/>
      <c r="I903" s="374"/>
      <c r="J903" s="374"/>
      <c r="K903" s="374"/>
      <c r="L903" s="202"/>
      <c r="M903" s="202"/>
      <c r="N903" s="202"/>
      <c r="O903" s="202"/>
      <c r="P903" s="202"/>
      <c r="Q903" s="202"/>
    </row>
    <row r="904" spans="1:17" s="145" customFormat="1" ht="12.75">
      <c r="A904" s="201"/>
      <c r="B904" s="373"/>
      <c r="C904" s="374"/>
      <c r="D904" s="373"/>
      <c r="E904" s="374"/>
      <c r="F904" s="374"/>
      <c r="G904" s="375"/>
      <c r="H904" s="374"/>
      <c r="I904" s="374"/>
      <c r="J904" s="374"/>
      <c r="K904" s="374"/>
      <c r="L904" s="202"/>
      <c r="M904" s="202"/>
      <c r="N904" s="202"/>
      <c r="O904" s="202"/>
      <c r="P904" s="202"/>
      <c r="Q904" s="202"/>
    </row>
    <row r="905" spans="1:17" s="145" customFormat="1" ht="12.75">
      <c r="A905" s="201"/>
      <c r="B905" s="373"/>
      <c r="C905" s="374"/>
      <c r="D905" s="373"/>
      <c r="E905" s="374"/>
      <c r="F905" s="374"/>
      <c r="G905" s="375"/>
      <c r="H905" s="374"/>
      <c r="I905" s="374"/>
      <c r="J905" s="374"/>
      <c r="K905" s="374"/>
      <c r="L905" s="202"/>
      <c r="M905" s="202"/>
      <c r="N905" s="202"/>
      <c r="O905" s="202"/>
      <c r="P905" s="202"/>
      <c r="Q905" s="202"/>
    </row>
    <row r="906" spans="1:17" s="145" customFormat="1" ht="12.75">
      <c r="A906" s="201"/>
      <c r="B906" s="373"/>
      <c r="C906" s="374"/>
      <c r="D906" s="373"/>
      <c r="E906" s="374"/>
      <c r="F906" s="374"/>
      <c r="G906" s="375"/>
      <c r="H906" s="374"/>
      <c r="I906" s="374"/>
      <c r="J906" s="374"/>
      <c r="K906" s="374"/>
      <c r="L906" s="202"/>
      <c r="M906" s="202"/>
      <c r="N906" s="202"/>
      <c r="O906" s="202"/>
      <c r="P906" s="202"/>
      <c r="Q906" s="202"/>
    </row>
    <row r="907" spans="1:17" s="145" customFormat="1" ht="12.75">
      <c r="A907" s="201"/>
      <c r="B907" s="373"/>
      <c r="C907" s="374"/>
      <c r="D907" s="373"/>
      <c r="E907" s="374"/>
      <c r="F907" s="374"/>
      <c r="G907" s="375"/>
      <c r="H907" s="374"/>
      <c r="I907" s="374"/>
      <c r="J907" s="374"/>
      <c r="K907" s="374"/>
      <c r="L907" s="202"/>
      <c r="M907" s="202"/>
      <c r="N907" s="202"/>
      <c r="O907" s="202"/>
      <c r="P907" s="202"/>
      <c r="Q907" s="202"/>
    </row>
    <row r="908" spans="1:17" s="145" customFormat="1" ht="12.75">
      <c r="A908" s="201"/>
      <c r="B908" s="373"/>
      <c r="C908" s="374"/>
      <c r="D908" s="373"/>
      <c r="E908" s="374"/>
      <c r="F908" s="374"/>
      <c r="G908" s="375"/>
      <c r="H908" s="374"/>
      <c r="I908" s="374"/>
      <c r="J908" s="374"/>
      <c r="K908" s="374"/>
      <c r="L908" s="202"/>
      <c r="M908" s="202"/>
      <c r="N908" s="202"/>
      <c r="O908" s="202"/>
      <c r="P908" s="202"/>
      <c r="Q908" s="202"/>
    </row>
    <row r="909" spans="1:17" s="145" customFormat="1" ht="12.75">
      <c r="A909" s="201"/>
      <c r="B909" s="373"/>
      <c r="C909" s="374"/>
      <c r="D909" s="373"/>
      <c r="E909" s="374"/>
      <c r="F909" s="374"/>
      <c r="G909" s="375"/>
      <c r="H909" s="374"/>
      <c r="I909" s="374"/>
      <c r="J909" s="374"/>
      <c r="K909" s="374"/>
      <c r="L909" s="202"/>
      <c r="M909" s="202"/>
      <c r="N909" s="202"/>
      <c r="O909" s="202"/>
      <c r="P909" s="202"/>
      <c r="Q909" s="202"/>
    </row>
    <row r="910" spans="1:17" s="145" customFormat="1" ht="12.75">
      <c r="A910" s="201"/>
      <c r="B910" s="373"/>
      <c r="C910" s="374"/>
      <c r="D910" s="373"/>
      <c r="E910" s="374"/>
      <c r="F910" s="374"/>
      <c r="G910" s="375"/>
      <c r="H910" s="374"/>
      <c r="I910" s="374"/>
      <c r="J910" s="374"/>
      <c r="K910" s="374"/>
      <c r="L910" s="202"/>
      <c r="M910" s="202"/>
      <c r="N910" s="202"/>
      <c r="O910" s="202"/>
      <c r="P910" s="202"/>
      <c r="Q910" s="202"/>
    </row>
    <row r="911" spans="1:17" s="145" customFormat="1" ht="12.75">
      <c r="A911" s="201"/>
      <c r="B911" s="373"/>
      <c r="C911" s="374"/>
      <c r="D911" s="373"/>
      <c r="E911" s="374"/>
      <c r="F911" s="374"/>
      <c r="G911" s="375"/>
      <c r="H911" s="374"/>
      <c r="I911" s="374"/>
      <c r="J911" s="374"/>
      <c r="K911" s="374"/>
      <c r="L911" s="202"/>
      <c r="M911" s="202"/>
      <c r="N911" s="202"/>
      <c r="O911" s="202"/>
      <c r="P911" s="202"/>
      <c r="Q911" s="202"/>
    </row>
    <row r="912" spans="1:17" s="145" customFormat="1" ht="12.75">
      <c r="A912" s="201"/>
      <c r="B912" s="373"/>
      <c r="C912" s="374"/>
      <c r="D912" s="373"/>
      <c r="E912" s="374"/>
      <c r="F912" s="374"/>
      <c r="G912" s="375"/>
      <c r="H912" s="374"/>
      <c r="I912" s="374"/>
      <c r="J912" s="374"/>
      <c r="K912" s="374"/>
      <c r="L912" s="202"/>
      <c r="M912" s="202"/>
      <c r="N912" s="202"/>
      <c r="O912" s="202"/>
      <c r="P912" s="202"/>
      <c r="Q912" s="202"/>
    </row>
    <row r="913" spans="1:17" s="145" customFormat="1" ht="12.75">
      <c r="A913" s="201"/>
      <c r="B913" s="373"/>
      <c r="C913" s="374"/>
      <c r="D913" s="373"/>
      <c r="E913" s="374"/>
      <c r="F913" s="374"/>
      <c r="G913" s="375"/>
      <c r="H913" s="374"/>
      <c r="I913" s="374"/>
      <c r="J913" s="374"/>
      <c r="K913" s="374"/>
      <c r="L913" s="202"/>
      <c r="M913" s="202"/>
      <c r="N913" s="202"/>
      <c r="O913" s="202"/>
      <c r="P913" s="202"/>
      <c r="Q913" s="202"/>
    </row>
    <row r="914" spans="1:17" s="145" customFormat="1" ht="12.75">
      <c r="A914" s="201"/>
      <c r="B914" s="373"/>
      <c r="C914" s="374"/>
      <c r="D914" s="373"/>
      <c r="E914" s="374"/>
      <c r="F914" s="374"/>
      <c r="G914" s="375"/>
      <c r="H914" s="374"/>
      <c r="I914" s="374"/>
      <c r="J914" s="374"/>
      <c r="K914" s="374"/>
      <c r="L914" s="202"/>
      <c r="M914" s="202"/>
      <c r="N914" s="202"/>
      <c r="O914" s="202"/>
      <c r="P914" s="202"/>
      <c r="Q914" s="202"/>
    </row>
    <row r="915" spans="1:17" s="145" customFormat="1" ht="12.75">
      <c r="A915" s="201"/>
      <c r="B915" s="373"/>
      <c r="C915" s="374"/>
      <c r="D915" s="373"/>
      <c r="E915" s="374"/>
      <c r="F915" s="374"/>
      <c r="G915" s="375"/>
      <c r="H915" s="374"/>
      <c r="I915" s="374"/>
      <c r="J915" s="374"/>
      <c r="K915" s="374"/>
      <c r="L915" s="202"/>
      <c r="M915" s="202"/>
      <c r="N915" s="202"/>
      <c r="O915" s="202"/>
      <c r="P915" s="202"/>
      <c r="Q915" s="202"/>
    </row>
    <row r="916" spans="1:17" s="145" customFormat="1" ht="12.75">
      <c r="A916" s="201"/>
      <c r="B916" s="373"/>
      <c r="C916" s="374"/>
      <c r="D916" s="373"/>
      <c r="E916" s="374"/>
      <c r="F916" s="374"/>
      <c r="G916" s="375"/>
      <c r="H916" s="374"/>
      <c r="I916" s="374"/>
      <c r="J916" s="374"/>
      <c r="K916" s="374"/>
      <c r="L916" s="202"/>
      <c r="M916" s="202"/>
      <c r="N916" s="202"/>
      <c r="O916" s="202"/>
      <c r="P916" s="202"/>
      <c r="Q916" s="202"/>
    </row>
    <row r="917" spans="1:17" s="145" customFormat="1" ht="12.75">
      <c r="A917" s="201"/>
      <c r="B917" s="373"/>
      <c r="C917" s="374"/>
      <c r="D917" s="373"/>
      <c r="E917" s="374"/>
      <c r="F917" s="374"/>
      <c r="G917" s="375"/>
      <c r="H917" s="374"/>
      <c r="I917" s="374"/>
      <c r="J917" s="374"/>
      <c r="K917" s="374"/>
      <c r="L917" s="202"/>
      <c r="M917" s="202"/>
      <c r="N917" s="202"/>
      <c r="O917" s="202"/>
      <c r="P917" s="202"/>
      <c r="Q917" s="202"/>
    </row>
    <row r="918" spans="1:17" s="145" customFormat="1" ht="12.75">
      <c r="A918" s="201"/>
      <c r="B918" s="373"/>
      <c r="C918" s="374"/>
      <c r="D918" s="373"/>
      <c r="E918" s="374"/>
      <c r="F918" s="374"/>
      <c r="G918" s="375"/>
      <c r="H918" s="374"/>
      <c r="I918" s="374"/>
      <c r="J918" s="374"/>
      <c r="K918" s="374"/>
      <c r="L918" s="202"/>
      <c r="M918" s="202"/>
      <c r="N918" s="202"/>
      <c r="O918" s="202"/>
      <c r="P918" s="202"/>
      <c r="Q918" s="202"/>
    </row>
    <row r="919" spans="1:17" s="145" customFormat="1" ht="12.75">
      <c r="A919" s="201"/>
      <c r="B919" s="373"/>
      <c r="C919" s="374"/>
      <c r="D919" s="373"/>
      <c r="E919" s="374"/>
      <c r="F919" s="374"/>
      <c r="G919" s="375"/>
      <c r="H919" s="374"/>
      <c r="I919" s="374"/>
      <c r="J919" s="374"/>
      <c r="K919" s="374"/>
      <c r="L919" s="202"/>
      <c r="M919" s="202"/>
      <c r="N919" s="202"/>
      <c r="O919" s="202"/>
      <c r="P919" s="202"/>
      <c r="Q919" s="202"/>
    </row>
    <row r="920" spans="1:17" s="145" customFormat="1" ht="12.75">
      <c r="A920" s="201"/>
      <c r="B920" s="373"/>
      <c r="C920" s="374"/>
      <c r="D920" s="373"/>
      <c r="E920" s="374"/>
      <c r="F920" s="374"/>
      <c r="G920" s="375"/>
      <c r="H920" s="374"/>
      <c r="I920" s="374"/>
      <c r="J920" s="374"/>
      <c r="K920" s="374"/>
      <c r="L920" s="202"/>
      <c r="M920" s="202"/>
      <c r="N920" s="202"/>
      <c r="O920" s="202"/>
      <c r="P920" s="202"/>
      <c r="Q920" s="202"/>
    </row>
    <row r="921" spans="1:17" s="145" customFormat="1" ht="12.75">
      <c r="A921" s="201"/>
      <c r="B921" s="373"/>
      <c r="C921" s="374"/>
      <c r="D921" s="373"/>
      <c r="E921" s="374"/>
      <c r="F921" s="374"/>
      <c r="G921" s="375"/>
      <c r="H921" s="374"/>
      <c r="I921" s="374"/>
      <c r="J921" s="374"/>
      <c r="K921" s="374"/>
      <c r="L921" s="202"/>
      <c r="M921" s="202"/>
      <c r="N921" s="202"/>
      <c r="O921" s="202"/>
      <c r="P921" s="202"/>
      <c r="Q921" s="202"/>
    </row>
    <row r="922" spans="1:17" s="145" customFormat="1" ht="12.75">
      <c r="A922" s="201"/>
      <c r="B922" s="373"/>
      <c r="C922" s="374"/>
      <c r="D922" s="373"/>
      <c r="E922" s="374"/>
      <c r="F922" s="374"/>
      <c r="G922" s="375"/>
      <c r="H922" s="374"/>
      <c r="I922" s="374"/>
      <c r="J922" s="374"/>
      <c r="K922" s="374"/>
      <c r="L922" s="202"/>
      <c r="M922" s="202"/>
      <c r="N922" s="202"/>
      <c r="O922" s="202"/>
      <c r="P922" s="202"/>
      <c r="Q922" s="202"/>
    </row>
    <row r="923" spans="1:17" s="145" customFormat="1" ht="12.75">
      <c r="A923" s="201"/>
      <c r="B923" s="373"/>
      <c r="C923" s="374"/>
      <c r="D923" s="373"/>
      <c r="E923" s="374"/>
      <c r="F923" s="374"/>
      <c r="G923" s="375"/>
      <c r="H923" s="374"/>
      <c r="I923" s="374"/>
      <c r="J923" s="374"/>
      <c r="K923" s="374"/>
      <c r="L923" s="202"/>
      <c r="M923" s="202"/>
      <c r="N923" s="202"/>
      <c r="O923" s="202"/>
      <c r="P923" s="202"/>
      <c r="Q923" s="202"/>
    </row>
    <row r="924" spans="1:17" s="145" customFormat="1" ht="12.75">
      <c r="A924" s="201"/>
      <c r="B924" s="373"/>
      <c r="C924" s="374"/>
      <c r="D924" s="373"/>
      <c r="E924" s="374"/>
      <c r="F924" s="374"/>
      <c r="G924" s="375"/>
      <c r="H924" s="374"/>
      <c r="I924" s="374"/>
      <c r="J924" s="374"/>
      <c r="K924" s="374"/>
      <c r="L924" s="202"/>
      <c r="M924" s="202"/>
      <c r="N924" s="202"/>
      <c r="O924" s="202"/>
      <c r="P924" s="202"/>
      <c r="Q924" s="202"/>
    </row>
    <row r="925" spans="1:17" s="145" customFormat="1" ht="12.75">
      <c r="A925" s="201"/>
      <c r="B925" s="373"/>
      <c r="C925" s="374"/>
      <c r="D925" s="373"/>
      <c r="E925" s="374"/>
      <c r="F925" s="374"/>
      <c r="G925" s="375"/>
      <c r="H925" s="374"/>
      <c r="I925" s="374"/>
      <c r="J925" s="374"/>
      <c r="K925" s="374"/>
      <c r="L925" s="202"/>
      <c r="M925" s="202"/>
      <c r="N925" s="202"/>
      <c r="O925" s="202"/>
      <c r="P925" s="202"/>
      <c r="Q925" s="202"/>
    </row>
    <row r="926" spans="1:17" s="145" customFormat="1" ht="12.75">
      <c r="A926" s="201"/>
      <c r="B926" s="373"/>
      <c r="C926" s="374"/>
      <c r="D926" s="373"/>
      <c r="E926" s="374"/>
      <c r="F926" s="374"/>
      <c r="G926" s="375"/>
      <c r="H926" s="374"/>
      <c r="I926" s="374"/>
      <c r="J926" s="374"/>
      <c r="K926" s="374"/>
      <c r="L926" s="202"/>
      <c r="M926" s="202"/>
      <c r="N926" s="202"/>
      <c r="O926" s="202"/>
      <c r="P926" s="202"/>
      <c r="Q926" s="202"/>
    </row>
    <row r="927" spans="1:17" s="145" customFormat="1" ht="12.75">
      <c r="A927" s="201"/>
      <c r="B927" s="373"/>
      <c r="C927" s="374"/>
      <c r="D927" s="373"/>
      <c r="E927" s="374"/>
      <c r="F927" s="374"/>
      <c r="G927" s="375"/>
      <c r="H927" s="374"/>
      <c r="I927" s="374"/>
      <c r="J927" s="374"/>
      <c r="K927" s="374"/>
      <c r="L927" s="202"/>
      <c r="M927" s="202"/>
      <c r="N927" s="202"/>
      <c r="O927" s="202"/>
      <c r="P927" s="202"/>
      <c r="Q927" s="202"/>
    </row>
    <row r="928" spans="1:17" s="145" customFormat="1" ht="12.75">
      <c r="A928" s="201"/>
      <c r="B928" s="373"/>
      <c r="C928" s="374"/>
      <c r="D928" s="373"/>
      <c r="E928" s="374"/>
      <c r="F928" s="374"/>
      <c r="G928" s="375"/>
      <c r="H928" s="374"/>
      <c r="I928" s="374"/>
      <c r="J928" s="374"/>
      <c r="K928" s="374"/>
      <c r="L928" s="202"/>
      <c r="M928" s="202"/>
      <c r="N928" s="202"/>
      <c r="O928" s="202"/>
      <c r="P928" s="202"/>
      <c r="Q928" s="202"/>
    </row>
    <row r="929" spans="1:17" s="145" customFormat="1" ht="12.75">
      <c r="A929" s="201"/>
      <c r="B929" s="373"/>
      <c r="C929" s="374"/>
      <c r="D929" s="373"/>
      <c r="E929" s="374"/>
      <c r="F929" s="374"/>
      <c r="G929" s="375"/>
      <c r="H929" s="374"/>
      <c r="I929" s="374"/>
      <c r="J929" s="374"/>
      <c r="K929" s="374"/>
      <c r="L929" s="202"/>
      <c r="M929" s="202"/>
      <c r="N929" s="202"/>
      <c r="O929" s="202"/>
      <c r="P929" s="202"/>
      <c r="Q929" s="202"/>
    </row>
    <row r="930" spans="1:17" s="145" customFormat="1" ht="12.75">
      <c r="A930" s="201"/>
      <c r="B930" s="373"/>
      <c r="C930" s="374"/>
      <c r="D930" s="373"/>
      <c r="E930" s="374"/>
      <c r="F930" s="374"/>
      <c r="G930" s="375"/>
      <c r="H930" s="374"/>
      <c r="I930" s="374"/>
      <c r="J930" s="374"/>
      <c r="K930" s="374"/>
      <c r="L930" s="202"/>
      <c r="M930" s="202"/>
      <c r="N930" s="202"/>
      <c r="O930" s="202"/>
      <c r="P930" s="202"/>
      <c r="Q930" s="202"/>
    </row>
    <row r="931" spans="1:17" s="145" customFormat="1" ht="12.75">
      <c r="A931" s="201"/>
      <c r="B931" s="373"/>
      <c r="C931" s="374"/>
      <c r="D931" s="373"/>
      <c r="E931" s="374"/>
      <c r="F931" s="374"/>
      <c r="G931" s="375"/>
      <c r="H931" s="374"/>
      <c r="I931" s="374"/>
      <c r="J931" s="374"/>
      <c r="K931" s="374"/>
      <c r="L931" s="202"/>
      <c r="M931" s="202"/>
      <c r="N931" s="202"/>
      <c r="O931" s="202"/>
      <c r="P931" s="202"/>
      <c r="Q931" s="202"/>
    </row>
    <row r="932" spans="1:17" s="145" customFormat="1" ht="12.75">
      <c r="A932" s="201"/>
      <c r="B932" s="373"/>
      <c r="C932" s="374"/>
      <c r="D932" s="373"/>
      <c r="E932" s="374"/>
      <c r="F932" s="374"/>
      <c r="G932" s="375"/>
      <c r="H932" s="374"/>
      <c r="I932" s="374"/>
      <c r="J932" s="374"/>
      <c r="K932" s="374"/>
      <c r="L932" s="202"/>
      <c r="M932" s="202"/>
      <c r="N932" s="202"/>
      <c r="O932" s="202"/>
      <c r="P932" s="202"/>
      <c r="Q932" s="202"/>
    </row>
    <row r="933" spans="1:17" s="145" customFormat="1" ht="12.75">
      <c r="A933" s="201"/>
      <c r="B933" s="373"/>
      <c r="C933" s="374"/>
      <c r="D933" s="373"/>
      <c r="E933" s="374"/>
      <c r="F933" s="374"/>
      <c r="G933" s="375"/>
      <c r="H933" s="374"/>
      <c r="I933" s="374"/>
      <c r="J933" s="374"/>
      <c r="K933" s="374"/>
      <c r="L933" s="202"/>
      <c r="M933" s="202"/>
      <c r="N933" s="202"/>
      <c r="O933" s="202"/>
      <c r="P933" s="202"/>
      <c r="Q933" s="202"/>
    </row>
    <row r="934" spans="1:17" s="145" customFormat="1" ht="12.75">
      <c r="A934" s="201"/>
      <c r="B934" s="373"/>
      <c r="C934" s="374"/>
      <c r="D934" s="373"/>
      <c r="E934" s="374"/>
      <c r="F934" s="374"/>
      <c r="G934" s="375"/>
      <c r="H934" s="374"/>
      <c r="I934" s="374"/>
      <c r="J934" s="374"/>
      <c r="K934" s="374"/>
      <c r="L934" s="202"/>
      <c r="M934" s="202"/>
      <c r="N934" s="202"/>
      <c r="O934" s="202"/>
      <c r="P934" s="202"/>
      <c r="Q934" s="202"/>
    </row>
    <row r="935" spans="1:17" s="145" customFormat="1" ht="12.75">
      <c r="A935" s="201"/>
      <c r="B935" s="373"/>
      <c r="C935" s="374"/>
      <c r="D935" s="373"/>
      <c r="E935" s="374"/>
      <c r="F935" s="374"/>
      <c r="G935" s="375"/>
      <c r="H935" s="374"/>
      <c r="I935" s="374"/>
      <c r="J935" s="374"/>
      <c r="K935" s="374"/>
      <c r="L935" s="202"/>
      <c r="M935" s="202"/>
      <c r="N935" s="202"/>
      <c r="O935" s="202"/>
      <c r="P935" s="202"/>
      <c r="Q935" s="202"/>
    </row>
    <row r="936" spans="1:17" s="145" customFormat="1" ht="12.75">
      <c r="A936" s="201"/>
      <c r="B936" s="373"/>
      <c r="C936" s="374"/>
      <c r="D936" s="373"/>
      <c r="E936" s="374"/>
      <c r="F936" s="374"/>
      <c r="G936" s="375"/>
      <c r="H936" s="374"/>
      <c r="I936" s="374"/>
      <c r="J936" s="374"/>
      <c r="K936" s="374"/>
      <c r="L936" s="202"/>
      <c r="M936" s="202"/>
      <c r="N936" s="202"/>
      <c r="O936" s="202"/>
      <c r="P936" s="202"/>
      <c r="Q936" s="202"/>
    </row>
    <row r="937" spans="1:17" s="145" customFormat="1" ht="12.75">
      <c r="A937" s="201"/>
      <c r="B937" s="373"/>
      <c r="C937" s="374"/>
      <c r="D937" s="373"/>
      <c r="E937" s="374"/>
      <c r="F937" s="374"/>
      <c r="G937" s="375"/>
      <c r="H937" s="374"/>
      <c r="I937" s="374"/>
      <c r="J937" s="374"/>
      <c r="K937" s="374"/>
      <c r="L937" s="202"/>
      <c r="M937" s="202"/>
      <c r="N937" s="202"/>
      <c r="O937" s="202"/>
      <c r="P937" s="202"/>
      <c r="Q937" s="202"/>
    </row>
    <row r="938" spans="1:17" s="145" customFormat="1" ht="12.75">
      <c r="A938" s="201"/>
      <c r="B938" s="373"/>
      <c r="C938" s="374"/>
      <c r="D938" s="373"/>
      <c r="E938" s="374"/>
      <c r="F938" s="374"/>
      <c r="G938" s="375"/>
      <c r="H938" s="374"/>
      <c r="I938" s="374"/>
      <c r="J938" s="374"/>
      <c r="K938" s="374"/>
      <c r="L938" s="202"/>
      <c r="M938" s="202"/>
      <c r="N938" s="202"/>
      <c r="O938" s="202"/>
      <c r="P938" s="202"/>
      <c r="Q938" s="202"/>
    </row>
    <row r="939" spans="1:17" s="145" customFormat="1" ht="12.75">
      <c r="A939" s="201"/>
      <c r="B939" s="373"/>
      <c r="C939" s="374"/>
      <c r="D939" s="373"/>
      <c r="E939" s="374"/>
      <c r="F939" s="374"/>
      <c r="G939" s="375"/>
      <c r="H939" s="374"/>
      <c r="I939" s="374"/>
      <c r="J939" s="374"/>
      <c r="K939" s="374"/>
      <c r="L939" s="202"/>
      <c r="M939" s="202"/>
      <c r="N939" s="202"/>
      <c r="O939" s="202"/>
      <c r="P939" s="202"/>
      <c r="Q939" s="202"/>
    </row>
    <row r="940" spans="1:17" s="145" customFormat="1" ht="12.75">
      <c r="A940" s="201"/>
      <c r="B940" s="373"/>
      <c r="C940" s="374"/>
      <c r="D940" s="373"/>
      <c r="E940" s="374"/>
      <c r="F940" s="374"/>
      <c r="G940" s="375"/>
      <c r="H940" s="374"/>
      <c r="I940" s="374"/>
      <c r="J940" s="374"/>
      <c r="K940" s="374"/>
      <c r="L940" s="202"/>
      <c r="M940" s="202"/>
      <c r="N940" s="202"/>
      <c r="O940" s="202"/>
      <c r="P940" s="202"/>
      <c r="Q940" s="202"/>
    </row>
    <row r="941" spans="1:17" s="145" customFormat="1" ht="12.75">
      <c r="A941" s="201"/>
      <c r="B941" s="373"/>
      <c r="C941" s="374"/>
      <c r="D941" s="373"/>
      <c r="E941" s="374"/>
      <c r="F941" s="374"/>
      <c r="G941" s="375"/>
      <c r="H941" s="374"/>
      <c r="I941" s="374"/>
      <c r="J941" s="374"/>
      <c r="K941" s="374"/>
      <c r="L941" s="202"/>
      <c r="M941" s="202"/>
      <c r="N941" s="202"/>
      <c r="O941" s="202"/>
      <c r="P941" s="202"/>
      <c r="Q941" s="202"/>
    </row>
    <row r="942" spans="1:17" s="145" customFormat="1" ht="12.75">
      <c r="A942" s="201"/>
      <c r="B942" s="373"/>
      <c r="C942" s="374"/>
      <c r="D942" s="373"/>
      <c r="E942" s="374"/>
      <c r="F942" s="374"/>
      <c r="G942" s="375"/>
      <c r="H942" s="374"/>
      <c r="I942" s="374"/>
      <c r="J942" s="374"/>
      <c r="K942" s="374"/>
      <c r="L942" s="202"/>
      <c r="M942" s="202"/>
      <c r="N942" s="202"/>
      <c r="O942" s="202"/>
      <c r="P942" s="202"/>
      <c r="Q942" s="202"/>
    </row>
    <row r="943" spans="1:17" s="145" customFormat="1" ht="12.75">
      <c r="A943" s="201"/>
      <c r="B943" s="373"/>
      <c r="C943" s="374"/>
      <c r="D943" s="373"/>
      <c r="E943" s="374"/>
      <c r="F943" s="374"/>
      <c r="G943" s="375"/>
      <c r="H943" s="374"/>
      <c r="I943" s="374"/>
      <c r="J943" s="374"/>
      <c r="K943" s="374"/>
      <c r="L943" s="202"/>
      <c r="M943" s="202"/>
      <c r="N943" s="202"/>
      <c r="O943" s="202"/>
      <c r="P943" s="202"/>
      <c r="Q943" s="202"/>
    </row>
    <row r="944" spans="1:17" s="145" customFormat="1" ht="12.75">
      <c r="A944" s="201"/>
      <c r="B944" s="373"/>
      <c r="C944" s="374"/>
      <c r="D944" s="373"/>
      <c r="E944" s="374"/>
      <c r="F944" s="374"/>
      <c r="G944" s="375"/>
      <c r="H944" s="374"/>
      <c r="I944" s="374"/>
      <c r="J944" s="374"/>
      <c r="K944" s="374"/>
      <c r="L944" s="202"/>
      <c r="M944" s="202"/>
      <c r="N944" s="202"/>
      <c r="O944" s="202"/>
      <c r="P944" s="202"/>
      <c r="Q944" s="202"/>
    </row>
    <row r="945" spans="1:17" s="145" customFormat="1" ht="12.75">
      <c r="A945" s="201"/>
      <c r="B945" s="373"/>
      <c r="C945" s="374"/>
      <c r="D945" s="373"/>
      <c r="E945" s="374"/>
      <c r="F945" s="374"/>
      <c r="G945" s="375"/>
      <c r="H945" s="374"/>
      <c r="I945" s="374"/>
      <c r="J945" s="374"/>
      <c r="K945" s="374"/>
      <c r="L945" s="202"/>
      <c r="M945" s="202"/>
      <c r="N945" s="202"/>
      <c r="O945" s="202"/>
      <c r="P945" s="202"/>
      <c r="Q945" s="202"/>
    </row>
    <row r="946" spans="1:17" s="145" customFormat="1" ht="12.75">
      <c r="A946" s="201"/>
      <c r="B946" s="373"/>
      <c r="C946" s="374"/>
      <c r="D946" s="373"/>
      <c r="E946" s="374"/>
      <c r="F946" s="374"/>
      <c r="G946" s="375"/>
      <c r="H946" s="374"/>
      <c r="I946" s="374"/>
      <c r="J946" s="374"/>
      <c r="K946" s="374"/>
      <c r="L946" s="202"/>
      <c r="M946" s="202"/>
      <c r="N946" s="202"/>
      <c r="O946" s="202"/>
      <c r="P946" s="202"/>
      <c r="Q946" s="202"/>
    </row>
    <row r="947" spans="1:17" s="145" customFormat="1" ht="12.75">
      <c r="A947" s="201"/>
      <c r="B947" s="373"/>
      <c r="C947" s="374"/>
      <c r="D947" s="373"/>
      <c r="E947" s="374"/>
      <c r="F947" s="374"/>
      <c r="G947" s="375"/>
      <c r="H947" s="374"/>
      <c r="I947" s="374"/>
      <c r="J947" s="374"/>
      <c r="K947" s="374"/>
      <c r="L947" s="202"/>
      <c r="M947" s="202"/>
      <c r="N947" s="202"/>
      <c r="O947" s="202"/>
      <c r="P947" s="202"/>
      <c r="Q947" s="202"/>
    </row>
    <row r="948" spans="1:17" s="145" customFormat="1" ht="12.75">
      <c r="A948" s="201"/>
      <c r="B948" s="373"/>
      <c r="C948" s="374"/>
      <c r="D948" s="373"/>
      <c r="E948" s="374"/>
      <c r="F948" s="374"/>
      <c r="G948" s="375"/>
      <c r="H948" s="374"/>
      <c r="I948" s="374"/>
      <c r="J948" s="374"/>
      <c r="K948" s="374"/>
      <c r="L948" s="202"/>
      <c r="M948" s="202"/>
      <c r="N948" s="202"/>
      <c r="O948" s="202"/>
      <c r="P948" s="202"/>
      <c r="Q948" s="202"/>
    </row>
    <row r="949" spans="1:17" s="145" customFormat="1" ht="12.75">
      <c r="A949" s="201"/>
      <c r="B949" s="373"/>
      <c r="C949" s="374"/>
      <c r="D949" s="373"/>
      <c r="E949" s="374"/>
      <c r="F949" s="374"/>
      <c r="G949" s="375"/>
      <c r="H949" s="374"/>
      <c r="I949" s="374"/>
      <c r="J949" s="374"/>
      <c r="K949" s="374"/>
      <c r="L949" s="202"/>
      <c r="M949" s="202"/>
      <c r="N949" s="202"/>
      <c r="O949" s="202"/>
      <c r="P949" s="202"/>
      <c r="Q949" s="202"/>
    </row>
    <row r="950" spans="1:17" s="145" customFormat="1" ht="12.75">
      <c r="A950" s="201"/>
      <c r="B950" s="373"/>
      <c r="C950" s="374"/>
      <c r="D950" s="373"/>
      <c r="E950" s="374"/>
      <c r="F950" s="374"/>
      <c r="G950" s="375"/>
      <c r="H950" s="374"/>
      <c r="I950" s="374"/>
      <c r="J950" s="374"/>
      <c r="K950" s="374"/>
      <c r="L950" s="202"/>
      <c r="M950" s="202"/>
      <c r="N950" s="202"/>
      <c r="O950" s="202"/>
      <c r="P950" s="202"/>
      <c r="Q950" s="202"/>
    </row>
    <row r="951" spans="1:17" s="145" customFormat="1" ht="12.75">
      <c r="A951" s="201"/>
      <c r="B951" s="373"/>
      <c r="C951" s="374"/>
      <c r="D951" s="373"/>
      <c r="E951" s="374"/>
      <c r="F951" s="374"/>
      <c r="G951" s="375"/>
      <c r="H951" s="374"/>
      <c r="I951" s="374"/>
      <c r="J951" s="374"/>
      <c r="K951" s="374"/>
      <c r="L951" s="202"/>
      <c r="M951" s="202"/>
      <c r="N951" s="202"/>
      <c r="O951" s="202"/>
      <c r="P951" s="202"/>
      <c r="Q951" s="202"/>
    </row>
    <row r="952" spans="1:17" s="145" customFormat="1" ht="12.75">
      <c r="A952" s="201"/>
      <c r="B952" s="373"/>
      <c r="C952" s="374"/>
      <c r="D952" s="373"/>
      <c r="E952" s="374"/>
      <c r="F952" s="374"/>
      <c r="G952" s="375"/>
      <c r="H952" s="374"/>
      <c r="I952" s="374"/>
      <c r="J952" s="374"/>
      <c r="K952" s="374"/>
      <c r="L952" s="202"/>
      <c r="M952" s="202"/>
      <c r="N952" s="202"/>
      <c r="O952" s="202"/>
      <c r="P952" s="202"/>
      <c r="Q952" s="202"/>
    </row>
    <row r="953" spans="1:17" s="145" customFormat="1" ht="12.75">
      <c r="A953" s="201"/>
      <c r="B953" s="373"/>
      <c r="C953" s="374"/>
      <c r="D953" s="373"/>
      <c r="E953" s="374"/>
      <c r="F953" s="374"/>
      <c r="G953" s="375"/>
      <c r="H953" s="374"/>
      <c r="I953" s="374"/>
      <c r="J953" s="374"/>
      <c r="K953" s="374"/>
      <c r="L953" s="202"/>
      <c r="M953" s="202"/>
      <c r="N953" s="202"/>
      <c r="O953" s="202"/>
      <c r="P953" s="202"/>
      <c r="Q953" s="202"/>
    </row>
    <row r="954" spans="1:17" s="145" customFormat="1" ht="12.75">
      <c r="A954" s="201"/>
      <c r="B954" s="373"/>
      <c r="C954" s="374"/>
      <c r="D954" s="373"/>
      <c r="E954" s="374"/>
      <c r="F954" s="374"/>
      <c r="G954" s="375"/>
      <c r="H954" s="374"/>
      <c r="I954" s="374"/>
      <c r="J954" s="374"/>
      <c r="K954" s="374"/>
      <c r="L954" s="202"/>
      <c r="M954" s="202"/>
      <c r="N954" s="202"/>
      <c r="O954" s="202"/>
      <c r="P954" s="202"/>
      <c r="Q954" s="202"/>
    </row>
    <row r="955" spans="1:17" s="145" customFormat="1" ht="12.75">
      <c r="A955" s="201"/>
      <c r="B955" s="373"/>
      <c r="C955" s="374"/>
      <c r="D955" s="373"/>
      <c r="E955" s="374"/>
      <c r="F955" s="374"/>
      <c r="G955" s="375"/>
      <c r="H955" s="374"/>
      <c r="I955" s="374"/>
      <c r="J955" s="374"/>
      <c r="K955" s="374"/>
      <c r="L955" s="202"/>
      <c r="M955" s="202"/>
      <c r="N955" s="202"/>
      <c r="O955" s="202"/>
      <c r="P955" s="202"/>
      <c r="Q955" s="202"/>
    </row>
    <row r="956" spans="1:17" s="145" customFormat="1" ht="12.75">
      <c r="A956" s="201"/>
      <c r="B956" s="373"/>
      <c r="C956" s="374"/>
      <c r="D956" s="373"/>
      <c r="E956" s="374"/>
      <c r="F956" s="374"/>
      <c r="G956" s="375"/>
      <c r="H956" s="374"/>
      <c r="I956" s="374"/>
      <c r="J956" s="374"/>
      <c r="K956" s="374"/>
      <c r="L956" s="202"/>
      <c r="M956" s="202"/>
      <c r="N956" s="202"/>
      <c r="O956" s="202"/>
      <c r="P956" s="202"/>
      <c r="Q956" s="202"/>
    </row>
    <row r="957" spans="1:17" s="145" customFormat="1" ht="12.75">
      <c r="A957" s="201"/>
      <c r="B957" s="373"/>
      <c r="C957" s="374"/>
      <c r="D957" s="373"/>
      <c r="E957" s="374"/>
      <c r="F957" s="374"/>
      <c r="G957" s="375"/>
      <c r="H957" s="374"/>
      <c r="I957" s="374"/>
      <c r="J957" s="374"/>
      <c r="K957" s="374"/>
      <c r="L957" s="202"/>
      <c r="M957" s="202"/>
      <c r="N957" s="202"/>
      <c r="O957" s="202"/>
      <c r="P957" s="202"/>
      <c r="Q957" s="202"/>
    </row>
    <row r="958" spans="1:17" s="145" customFormat="1" ht="12.75">
      <c r="A958" s="201"/>
      <c r="B958" s="373"/>
      <c r="C958" s="374"/>
      <c r="D958" s="373"/>
      <c r="E958" s="374"/>
      <c r="F958" s="374"/>
      <c r="G958" s="375"/>
      <c r="H958" s="374"/>
      <c r="I958" s="374"/>
      <c r="J958" s="374"/>
      <c r="K958" s="374"/>
      <c r="L958" s="202"/>
      <c r="M958" s="202"/>
      <c r="N958" s="202"/>
      <c r="O958" s="202"/>
      <c r="P958" s="202"/>
      <c r="Q958" s="202"/>
    </row>
    <row r="959" spans="1:17" s="145" customFormat="1" ht="12.75">
      <c r="A959" s="201"/>
      <c r="B959" s="373"/>
      <c r="C959" s="374"/>
      <c r="D959" s="373"/>
      <c r="E959" s="374"/>
      <c r="F959" s="374"/>
      <c r="G959" s="375"/>
      <c r="H959" s="374"/>
      <c r="I959" s="374"/>
      <c r="J959" s="374"/>
      <c r="K959" s="374"/>
      <c r="L959" s="202"/>
      <c r="M959" s="202"/>
      <c r="N959" s="202"/>
      <c r="O959" s="202"/>
      <c r="P959" s="202"/>
      <c r="Q959" s="202"/>
    </row>
    <row r="960" spans="1:17" s="145" customFormat="1" ht="12.75">
      <c r="A960" s="201"/>
      <c r="B960" s="373"/>
      <c r="C960" s="374"/>
      <c r="D960" s="373"/>
      <c r="E960" s="374"/>
      <c r="F960" s="374"/>
      <c r="G960" s="375"/>
      <c r="H960" s="374"/>
      <c r="I960" s="374"/>
      <c r="J960" s="374"/>
      <c r="K960" s="374"/>
      <c r="L960" s="202"/>
      <c r="M960" s="202"/>
      <c r="N960" s="202"/>
      <c r="O960" s="202"/>
      <c r="P960" s="202"/>
      <c r="Q960" s="202"/>
    </row>
    <row r="961" spans="1:17" s="145" customFormat="1" ht="12.75">
      <c r="A961" s="201"/>
      <c r="B961" s="373"/>
      <c r="C961" s="374"/>
      <c r="D961" s="373"/>
      <c r="E961" s="374"/>
      <c r="F961" s="374"/>
      <c r="G961" s="375"/>
      <c r="H961" s="374"/>
      <c r="I961" s="374"/>
      <c r="J961" s="374"/>
      <c r="K961" s="374"/>
      <c r="L961" s="202"/>
      <c r="M961" s="202"/>
      <c r="N961" s="202"/>
      <c r="O961" s="202"/>
      <c r="P961" s="202"/>
      <c r="Q961" s="202"/>
    </row>
    <row r="962" spans="1:17" s="145" customFormat="1" ht="12.75">
      <c r="A962" s="201"/>
      <c r="B962" s="373"/>
      <c r="C962" s="374"/>
      <c r="D962" s="373"/>
      <c r="E962" s="374"/>
      <c r="F962" s="374"/>
      <c r="G962" s="375"/>
      <c r="H962" s="374"/>
      <c r="I962" s="374"/>
      <c r="J962" s="374"/>
      <c r="K962" s="374"/>
      <c r="L962" s="202"/>
      <c r="M962" s="202"/>
      <c r="N962" s="202"/>
      <c r="O962" s="202"/>
      <c r="P962" s="202"/>
      <c r="Q962" s="202"/>
    </row>
    <row r="963" spans="1:17" s="145" customFormat="1" ht="12.75">
      <c r="A963" s="201"/>
      <c r="B963" s="373"/>
      <c r="C963" s="374"/>
      <c r="D963" s="373"/>
      <c r="E963" s="374"/>
      <c r="F963" s="374"/>
      <c r="G963" s="375"/>
      <c r="H963" s="374"/>
      <c r="I963" s="374"/>
      <c r="J963" s="374"/>
      <c r="K963" s="374"/>
      <c r="L963" s="202"/>
      <c r="M963" s="202"/>
      <c r="N963" s="202"/>
      <c r="O963" s="202"/>
      <c r="P963" s="202"/>
      <c r="Q963" s="202"/>
    </row>
    <row r="964" spans="1:17" s="145" customFormat="1" ht="12.75">
      <c r="A964" s="201"/>
      <c r="B964" s="373"/>
      <c r="C964" s="374"/>
      <c r="D964" s="373"/>
      <c r="E964" s="374"/>
      <c r="F964" s="374"/>
      <c r="G964" s="375"/>
      <c r="H964" s="374"/>
      <c r="I964" s="374"/>
      <c r="J964" s="374"/>
      <c r="K964" s="374"/>
      <c r="L964" s="202"/>
      <c r="M964" s="202"/>
      <c r="N964" s="202"/>
      <c r="O964" s="202"/>
      <c r="P964" s="202"/>
      <c r="Q964" s="202"/>
    </row>
    <row r="965" spans="1:17" s="145" customFormat="1" ht="12.75">
      <c r="A965" s="201"/>
      <c r="B965" s="373"/>
      <c r="C965" s="374"/>
      <c r="D965" s="373"/>
      <c r="E965" s="374"/>
      <c r="F965" s="374"/>
      <c r="G965" s="375"/>
      <c r="H965" s="374"/>
      <c r="I965" s="374"/>
      <c r="J965" s="374"/>
      <c r="K965" s="374"/>
      <c r="L965" s="202"/>
      <c r="M965" s="202"/>
      <c r="N965" s="202"/>
      <c r="O965" s="202"/>
      <c r="P965" s="202"/>
      <c r="Q965" s="202"/>
    </row>
    <row r="966" spans="1:17" s="145" customFormat="1" ht="12.75">
      <c r="A966" s="201"/>
      <c r="B966" s="373"/>
      <c r="C966" s="374"/>
      <c r="D966" s="373"/>
      <c r="E966" s="374"/>
      <c r="F966" s="374"/>
      <c r="G966" s="375"/>
      <c r="H966" s="374"/>
      <c r="I966" s="374"/>
      <c r="J966" s="374"/>
      <c r="K966" s="374"/>
      <c r="L966" s="202"/>
      <c r="M966" s="202"/>
      <c r="N966" s="202"/>
      <c r="O966" s="202"/>
      <c r="P966" s="202"/>
      <c r="Q966" s="202"/>
    </row>
    <row r="967" spans="1:17" s="145" customFormat="1" ht="12.75">
      <c r="A967" s="201"/>
      <c r="B967" s="373"/>
      <c r="C967" s="374"/>
      <c r="D967" s="373"/>
      <c r="E967" s="374"/>
      <c r="F967" s="374"/>
      <c r="G967" s="375"/>
      <c r="H967" s="374"/>
      <c r="I967" s="374"/>
      <c r="J967" s="374"/>
      <c r="K967" s="374"/>
      <c r="L967" s="202"/>
      <c r="M967" s="202"/>
      <c r="N967" s="202"/>
      <c r="O967" s="202"/>
      <c r="P967" s="202"/>
      <c r="Q967" s="202"/>
    </row>
    <row r="968" spans="1:17" s="145" customFormat="1" ht="12.75">
      <c r="A968" s="201"/>
      <c r="B968" s="373"/>
      <c r="C968" s="374"/>
      <c r="D968" s="373"/>
      <c r="E968" s="374"/>
      <c r="F968" s="374"/>
      <c r="G968" s="375"/>
      <c r="H968" s="374"/>
      <c r="I968" s="374"/>
      <c r="J968" s="374"/>
      <c r="K968" s="374"/>
      <c r="L968" s="202"/>
      <c r="M968" s="202"/>
      <c r="N968" s="202"/>
      <c r="O968" s="202"/>
      <c r="P968" s="202"/>
      <c r="Q968" s="202"/>
    </row>
    <row r="969" spans="1:17" s="145" customFormat="1" ht="12.75">
      <c r="A969" s="201"/>
      <c r="B969" s="373"/>
      <c r="C969" s="374"/>
      <c r="D969" s="373"/>
      <c r="E969" s="374"/>
      <c r="F969" s="374"/>
      <c r="G969" s="375"/>
      <c r="H969" s="374"/>
      <c r="I969" s="374"/>
      <c r="J969" s="374"/>
      <c r="K969" s="374"/>
      <c r="L969" s="202"/>
      <c r="M969" s="202"/>
      <c r="N969" s="202"/>
      <c r="O969" s="202"/>
      <c r="P969" s="202"/>
      <c r="Q969" s="202"/>
    </row>
    <row r="970" spans="1:17" s="145" customFormat="1" ht="12.75">
      <c r="A970" s="201"/>
      <c r="B970" s="373"/>
      <c r="C970" s="374"/>
      <c r="D970" s="373"/>
      <c r="E970" s="374"/>
      <c r="F970" s="374"/>
      <c r="G970" s="375"/>
      <c r="H970" s="374"/>
      <c r="I970" s="374"/>
      <c r="J970" s="374"/>
      <c r="K970" s="374"/>
      <c r="L970" s="202"/>
      <c r="M970" s="202"/>
      <c r="N970" s="202"/>
      <c r="O970" s="202"/>
      <c r="P970" s="202"/>
      <c r="Q970" s="202"/>
    </row>
    <row r="971" spans="1:17" s="145" customFormat="1" ht="12.75">
      <c r="A971" s="201"/>
      <c r="B971" s="373"/>
      <c r="C971" s="374"/>
      <c r="D971" s="373"/>
      <c r="E971" s="374"/>
      <c r="F971" s="374"/>
      <c r="G971" s="375"/>
      <c r="H971" s="374"/>
      <c r="I971" s="374"/>
      <c r="J971" s="374"/>
      <c r="K971" s="374"/>
      <c r="L971" s="202"/>
      <c r="M971" s="202"/>
      <c r="N971" s="202"/>
      <c r="O971" s="202"/>
      <c r="P971" s="202"/>
      <c r="Q971" s="202"/>
    </row>
    <row r="972" spans="1:17" s="145" customFormat="1" ht="12.75">
      <c r="A972" s="201"/>
      <c r="B972" s="373"/>
      <c r="C972" s="374"/>
      <c r="D972" s="373"/>
      <c r="E972" s="374"/>
      <c r="F972" s="374"/>
      <c r="G972" s="375"/>
      <c r="H972" s="374"/>
      <c r="I972" s="374"/>
      <c r="J972" s="374"/>
      <c r="K972" s="374"/>
      <c r="L972" s="202"/>
      <c r="M972" s="202"/>
      <c r="N972" s="202"/>
      <c r="O972" s="202"/>
      <c r="P972" s="202"/>
      <c r="Q972" s="202"/>
    </row>
    <row r="973" spans="1:17" s="145" customFormat="1" ht="12.75">
      <c r="A973" s="201"/>
      <c r="B973" s="373"/>
      <c r="C973" s="374"/>
      <c r="D973" s="373"/>
      <c r="E973" s="374"/>
      <c r="F973" s="374"/>
      <c r="G973" s="375"/>
      <c r="H973" s="374"/>
      <c r="I973" s="374"/>
      <c r="J973" s="374"/>
      <c r="K973" s="374"/>
      <c r="L973" s="202"/>
      <c r="M973" s="202"/>
      <c r="N973" s="202"/>
      <c r="O973" s="202"/>
      <c r="P973" s="202"/>
      <c r="Q973" s="202"/>
    </row>
    <row r="974" spans="1:17" s="145" customFormat="1" ht="12.75">
      <c r="A974" s="201"/>
      <c r="B974" s="373"/>
      <c r="C974" s="374"/>
      <c r="D974" s="373"/>
      <c r="E974" s="374"/>
      <c r="F974" s="374"/>
      <c r="G974" s="375"/>
      <c r="H974" s="374"/>
      <c r="I974" s="374"/>
      <c r="J974" s="374"/>
      <c r="K974" s="374"/>
      <c r="L974" s="202"/>
      <c r="M974" s="202"/>
      <c r="N974" s="202"/>
      <c r="O974" s="202"/>
      <c r="P974" s="202"/>
      <c r="Q974" s="202"/>
    </row>
    <row r="975" spans="1:17" s="145" customFormat="1" ht="12.75">
      <c r="A975" s="201"/>
      <c r="B975" s="373"/>
      <c r="C975" s="374"/>
      <c r="D975" s="373"/>
      <c r="E975" s="374"/>
      <c r="F975" s="374"/>
      <c r="G975" s="375"/>
      <c r="H975" s="374"/>
      <c r="I975" s="374"/>
      <c r="J975" s="374"/>
      <c r="K975" s="374"/>
      <c r="L975" s="202"/>
      <c r="M975" s="202"/>
      <c r="N975" s="202"/>
      <c r="O975" s="202"/>
      <c r="P975" s="202"/>
      <c r="Q975" s="202"/>
    </row>
    <row r="976" spans="1:17" s="145" customFormat="1" ht="12.75">
      <c r="A976" s="201"/>
      <c r="B976" s="373"/>
      <c r="C976" s="374"/>
      <c r="D976" s="373"/>
      <c r="E976" s="374"/>
      <c r="F976" s="374"/>
      <c r="G976" s="375"/>
      <c r="H976" s="374"/>
      <c r="I976" s="374"/>
      <c r="J976" s="374"/>
      <c r="K976" s="374"/>
      <c r="L976" s="202"/>
      <c r="M976" s="202"/>
      <c r="N976" s="202"/>
      <c r="O976" s="202"/>
      <c r="P976" s="202"/>
      <c r="Q976" s="202"/>
    </row>
    <row r="977" spans="1:17" s="145" customFormat="1" ht="12.75">
      <c r="A977" s="201"/>
      <c r="B977" s="373"/>
      <c r="C977" s="374"/>
      <c r="D977" s="373"/>
      <c r="E977" s="374"/>
      <c r="F977" s="374"/>
      <c r="G977" s="375"/>
      <c r="H977" s="374"/>
      <c r="I977" s="374"/>
      <c r="J977" s="374"/>
      <c r="K977" s="374"/>
      <c r="L977" s="202"/>
      <c r="M977" s="202"/>
      <c r="N977" s="202"/>
      <c r="O977" s="202"/>
      <c r="P977" s="202"/>
      <c r="Q977" s="202"/>
    </row>
    <row r="978" spans="1:17" s="145" customFormat="1" ht="12.75">
      <c r="A978" s="201"/>
      <c r="B978" s="373"/>
      <c r="C978" s="374"/>
      <c r="D978" s="373"/>
      <c r="E978" s="374"/>
      <c r="F978" s="374"/>
      <c r="G978" s="375"/>
      <c r="H978" s="374"/>
      <c r="I978" s="374"/>
      <c r="J978" s="374"/>
      <c r="K978" s="374"/>
      <c r="L978" s="202"/>
      <c r="M978" s="202"/>
      <c r="N978" s="202"/>
      <c r="O978" s="202"/>
      <c r="P978" s="202"/>
      <c r="Q978" s="202"/>
    </row>
    <row r="979" spans="1:17" s="145" customFormat="1" ht="12.75">
      <c r="A979" s="201"/>
      <c r="B979" s="373"/>
      <c r="C979" s="374"/>
      <c r="D979" s="373"/>
      <c r="E979" s="374"/>
      <c r="F979" s="374"/>
      <c r="G979" s="375"/>
      <c r="H979" s="374"/>
      <c r="I979" s="374"/>
      <c r="J979" s="374"/>
      <c r="K979" s="374"/>
      <c r="L979" s="202"/>
      <c r="M979" s="202"/>
      <c r="N979" s="202"/>
      <c r="O979" s="202"/>
      <c r="P979" s="202"/>
      <c r="Q979" s="202"/>
    </row>
    <row r="980" spans="1:17" s="145" customFormat="1" ht="12.75">
      <c r="A980" s="201"/>
      <c r="B980" s="373"/>
      <c r="C980" s="374"/>
      <c r="D980" s="373"/>
      <c r="E980" s="374"/>
      <c r="F980" s="374"/>
      <c r="G980" s="375"/>
      <c r="H980" s="374"/>
      <c r="I980" s="374"/>
      <c r="J980" s="374"/>
      <c r="K980" s="374"/>
      <c r="L980" s="202"/>
      <c r="M980" s="202"/>
      <c r="N980" s="202"/>
      <c r="O980" s="202"/>
      <c r="P980" s="202"/>
      <c r="Q980" s="202"/>
    </row>
    <row r="981" spans="1:17" s="145" customFormat="1" ht="12.75">
      <c r="A981" s="201"/>
      <c r="B981" s="373"/>
      <c r="C981" s="374"/>
      <c r="D981" s="373"/>
      <c r="E981" s="374"/>
      <c r="F981" s="374"/>
      <c r="G981" s="375"/>
      <c r="H981" s="374"/>
      <c r="I981" s="374"/>
      <c r="J981" s="374"/>
      <c r="K981" s="374"/>
      <c r="L981" s="202"/>
      <c r="M981" s="202"/>
      <c r="N981" s="202"/>
      <c r="O981" s="202"/>
      <c r="P981" s="202"/>
      <c r="Q981" s="202"/>
    </row>
    <row r="982" spans="1:17" s="145" customFormat="1" ht="12.75">
      <c r="A982" s="201"/>
      <c r="B982" s="373"/>
      <c r="C982" s="374"/>
      <c r="D982" s="373"/>
      <c r="E982" s="374"/>
      <c r="F982" s="374"/>
      <c r="G982" s="375"/>
      <c r="H982" s="374"/>
      <c r="I982" s="374"/>
      <c r="J982" s="374"/>
      <c r="K982" s="374"/>
      <c r="L982" s="202"/>
      <c r="M982" s="202"/>
      <c r="N982" s="202"/>
      <c r="O982" s="202"/>
      <c r="P982" s="202"/>
      <c r="Q982" s="202"/>
    </row>
    <row r="983" spans="1:17" s="145" customFormat="1" ht="12.75">
      <c r="A983" s="201"/>
      <c r="B983" s="373"/>
      <c r="C983" s="374"/>
      <c r="D983" s="373"/>
      <c r="E983" s="374"/>
      <c r="F983" s="374"/>
      <c r="G983" s="375"/>
      <c r="H983" s="374"/>
      <c r="I983" s="374"/>
      <c r="J983" s="374"/>
      <c r="K983" s="374"/>
      <c r="L983" s="202"/>
      <c r="M983" s="202"/>
      <c r="N983" s="202"/>
      <c r="O983" s="202"/>
      <c r="P983" s="202"/>
      <c r="Q983" s="202"/>
    </row>
    <row r="984" spans="1:17" s="145" customFormat="1" ht="12.75">
      <c r="A984" s="201"/>
      <c r="B984" s="373"/>
      <c r="C984" s="374"/>
      <c r="D984" s="373"/>
      <c r="E984" s="374"/>
      <c r="F984" s="374"/>
      <c r="G984" s="375"/>
      <c r="H984" s="374"/>
      <c r="I984" s="374"/>
      <c r="J984" s="374"/>
      <c r="K984" s="374"/>
      <c r="L984" s="202"/>
      <c r="M984" s="202"/>
      <c r="N984" s="202"/>
      <c r="O984" s="202"/>
      <c r="P984" s="202"/>
      <c r="Q984" s="202"/>
    </row>
    <row r="985" spans="1:17" s="145" customFormat="1" ht="12.75">
      <c r="A985" s="201"/>
      <c r="B985" s="373"/>
      <c r="C985" s="374"/>
      <c r="D985" s="373"/>
      <c r="E985" s="374"/>
      <c r="F985" s="374"/>
      <c r="G985" s="375"/>
      <c r="H985" s="374"/>
      <c r="I985" s="374"/>
      <c r="J985" s="374"/>
      <c r="K985" s="374"/>
      <c r="L985" s="202"/>
      <c r="M985" s="202"/>
      <c r="N985" s="202"/>
      <c r="O985" s="202"/>
      <c r="P985" s="202"/>
      <c r="Q985" s="202"/>
    </row>
    <row r="986" spans="1:17" s="145" customFormat="1" ht="12.75">
      <c r="A986" s="201"/>
      <c r="B986" s="373"/>
      <c r="C986" s="374"/>
      <c r="D986" s="373"/>
      <c r="E986" s="374"/>
      <c r="F986" s="374"/>
      <c r="G986" s="375"/>
      <c r="H986" s="374"/>
      <c r="I986" s="374"/>
      <c r="J986" s="374"/>
      <c r="K986" s="374"/>
      <c r="L986" s="202"/>
      <c r="M986" s="202"/>
      <c r="N986" s="202"/>
      <c r="O986" s="202"/>
      <c r="P986" s="202"/>
      <c r="Q986" s="202"/>
    </row>
    <row r="987" spans="1:17" s="145" customFormat="1" ht="12.75">
      <c r="A987" s="201"/>
      <c r="B987" s="373"/>
      <c r="C987" s="374"/>
      <c r="D987" s="373"/>
      <c r="E987" s="374"/>
      <c r="F987" s="374"/>
      <c r="G987" s="375"/>
      <c r="H987" s="374"/>
      <c r="I987" s="374"/>
      <c r="J987" s="374"/>
      <c r="K987" s="374"/>
      <c r="L987" s="202"/>
      <c r="M987" s="202"/>
      <c r="N987" s="202"/>
      <c r="O987" s="202"/>
      <c r="P987" s="202"/>
      <c r="Q987" s="202"/>
    </row>
    <row r="988" spans="1:17" s="145" customFormat="1" ht="12.75">
      <c r="A988" s="201"/>
      <c r="B988" s="373"/>
      <c r="C988" s="374"/>
      <c r="D988" s="373"/>
      <c r="E988" s="374"/>
      <c r="F988" s="374"/>
      <c r="G988" s="375"/>
      <c r="H988" s="374"/>
      <c r="I988" s="374"/>
      <c r="J988" s="374"/>
      <c r="K988" s="374"/>
      <c r="L988" s="202"/>
      <c r="M988" s="202"/>
      <c r="N988" s="202"/>
      <c r="O988" s="202"/>
      <c r="P988" s="202"/>
      <c r="Q988" s="202"/>
    </row>
    <row r="989" spans="1:17" s="145" customFormat="1" ht="12.75">
      <c r="A989" s="201"/>
      <c r="B989" s="373"/>
      <c r="C989" s="374"/>
      <c r="D989" s="373"/>
      <c r="E989" s="374"/>
      <c r="F989" s="374"/>
      <c r="G989" s="375"/>
      <c r="H989" s="374"/>
      <c r="I989" s="374"/>
      <c r="J989" s="374"/>
      <c r="K989" s="374"/>
      <c r="L989" s="202"/>
      <c r="M989" s="202"/>
      <c r="N989" s="202"/>
      <c r="O989" s="202"/>
      <c r="P989" s="202"/>
      <c r="Q989" s="202"/>
    </row>
    <row r="990" spans="1:17" s="145" customFormat="1" ht="12.75">
      <c r="A990" s="201"/>
      <c r="B990" s="373"/>
      <c r="C990" s="374"/>
      <c r="D990" s="373"/>
      <c r="E990" s="374"/>
      <c r="F990" s="374"/>
      <c r="G990" s="375"/>
      <c r="H990" s="374"/>
      <c r="I990" s="374"/>
      <c r="J990" s="374"/>
      <c r="K990" s="374"/>
      <c r="L990" s="202"/>
      <c r="M990" s="202"/>
      <c r="N990" s="202"/>
      <c r="O990" s="202"/>
      <c r="P990" s="202"/>
      <c r="Q990" s="202"/>
    </row>
    <row r="991" spans="1:17" s="145" customFormat="1" ht="12.75">
      <c r="A991" s="201"/>
      <c r="B991" s="373"/>
      <c r="C991" s="374"/>
      <c r="D991" s="373"/>
      <c r="E991" s="374"/>
      <c r="F991" s="374"/>
      <c r="G991" s="375"/>
      <c r="H991" s="374"/>
      <c r="I991" s="374"/>
      <c r="J991" s="374"/>
      <c r="K991" s="374"/>
      <c r="L991" s="202"/>
      <c r="M991" s="202"/>
      <c r="N991" s="202"/>
      <c r="O991" s="202"/>
      <c r="P991" s="202"/>
      <c r="Q991" s="202"/>
    </row>
    <row r="992" spans="1:17" s="145" customFormat="1" ht="12.75">
      <c r="A992" s="201"/>
      <c r="B992" s="373"/>
      <c r="C992" s="374"/>
      <c r="D992" s="373"/>
      <c r="E992" s="374"/>
      <c r="F992" s="374"/>
      <c r="G992" s="375"/>
      <c r="H992" s="374"/>
      <c r="I992" s="374"/>
      <c r="J992" s="374"/>
      <c r="K992" s="374"/>
      <c r="L992" s="202"/>
      <c r="M992" s="202"/>
      <c r="N992" s="202"/>
      <c r="O992" s="202"/>
      <c r="P992" s="202"/>
      <c r="Q992" s="202"/>
    </row>
    <row r="993" spans="1:17" s="145" customFormat="1" ht="12.75">
      <c r="A993" s="201"/>
      <c r="B993" s="373"/>
      <c r="C993" s="374"/>
      <c r="D993" s="373"/>
      <c r="E993" s="374"/>
      <c r="F993" s="374"/>
      <c r="G993" s="375"/>
      <c r="H993" s="374"/>
      <c r="I993" s="374"/>
      <c r="J993" s="374"/>
      <c r="K993" s="374"/>
      <c r="L993" s="202"/>
      <c r="M993" s="202"/>
      <c r="N993" s="202"/>
      <c r="O993" s="202"/>
      <c r="P993" s="202"/>
      <c r="Q993" s="202"/>
    </row>
    <row r="994" spans="1:17" s="145" customFormat="1" ht="12.75">
      <c r="A994" s="201"/>
      <c r="B994" s="373"/>
      <c r="C994" s="374"/>
      <c r="D994" s="373"/>
      <c r="E994" s="374"/>
      <c r="F994" s="374"/>
      <c r="G994" s="375"/>
      <c r="H994" s="374"/>
      <c r="I994" s="374"/>
      <c r="J994" s="374"/>
      <c r="K994" s="374"/>
      <c r="L994" s="202"/>
      <c r="M994" s="202"/>
      <c r="N994" s="202"/>
      <c r="O994" s="202"/>
      <c r="P994" s="202"/>
      <c r="Q994" s="202"/>
    </row>
    <row r="995" spans="1:17" s="145" customFormat="1" ht="12.75">
      <c r="A995" s="201"/>
      <c r="B995" s="373"/>
      <c r="C995" s="374"/>
      <c r="D995" s="373"/>
      <c r="E995" s="374"/>
      <c r="F995" s="374"/>
      <c r="G995" s="375"/>
      <c r="H995" s="374"/>
      <c r="I995" s="374"/>
      <c r="J995" s="374"/>
      <c r="K995" s="374"/>
      <c r="L995" s="202"/>
      <c r="M995" s="202"/>
      <c r="N995" s="202"/>
      <c r="O995" s="202"/>
      <c r="P995" s="202"/>
      <c r="Q995" s="202"/>
    </row>
    <row r="996" spans="1:17" s="145" customFormat="1" ht="12.75">
      <c r="A996" s="201"/>
      <c r="B996" s="373"/>
      <c r="C996" s="374"/>
      <c r="D996" s="373"/>
      <c r="E996" s="374"/>
      <c r="F996" s="374"/>
      <c r="G996" s="375"/>
      <c r="H996" s="374"/>
      <c r="I996" s="374"/>
      <c r="J996" s="374"/>
      <c r="K996" s="374"/>
      <c r="L996" s="202"/>
      <c r="M996" s="202"/>
      <c r="N996" s="202"/>
      <c r="O996" s="202"/>
      <c r="P996" s="202"/>
      <c r="Q996" s="202"/>
    </row>
    <row r="997" spans="1:17" s="145" customFormat="1" ht="12.75">
      <c r="A997" s="201"/>
      <c r="B997" s="373"/>
      <c r="C997" s="374"/>
      <c r="D997" s="373"/>
      <c r="E997" s="374"/>
      <c r="F997" s="374"/>
      <c r="G997" s="375"/>
      <c r="H997" s="374"/>
      <c r="I997" s="374"/>
      <c r="J997" s="374"/>
      <c r="K997" s="374"/>
      <c r="L997" s="202"/>
      <c r="M997" s="202"/>
      <c r="N997" s="202"/>
      <c r="O997" s="202"/>
      <c r="P997" s="202"/>
      <c r="Q997" s="202"/>
    </row>
    <row r="998" spans="1:17" s="145" customFormat="1" ht="12.75">
      <c r="A998" s="201"/>
      <c r="B998" s="373"/>
      <c r="C998" s="374"/>
      <c r="D998" s="373"/>
      <c r="E998" s="374"/>
      <c r="F998" s="374"/>
      <c r="G998" s="375"/>
      <c r="H998" s="374"/>
      <c r="I998" s="374"/>
      <c r="J998" s="374"/>
      <c r="K998" s="374"/>
      <c r="L998" s="202"/>
      <c r="M998" s="202"/>
      <c r="N998" s="202"/>
      <c r="O998" s="202"/>
      <c r="P998" s="202"/>
      <c r="Q998" s="202"/>
    </row>
    <row r="999" spans="1:17" s="145" customFormat="1" ht="12.75">
      <c r="A999" s="201"/>
      <c r="B999" s="373"/>
      <c r="C999" s="374"/>
      <c r="D999" s="373"/>
      <c r="E999" s="374"/>
      <c r="F999" s="374"/>
      <c r="G999" s="375"/>
      <c r="H999" s="374"/>
      <c r="I999" s="374"/>
      <c r="J999" s="374"/>
      <c r="K999" s="374"/>
      <c r="L999" s="202"/>
      <c r="M999" s="202"/>
      <c r="N999" s="202"/>
      <c r="O999" s="202"/>
      <c r="P999" s="202"/>
      <c r="Q999" s="202"/>
    </row>
    <row r="1000" spans="1:17" s="145" customFormat="1" ht="12.75">
      <c r="A1000" s="201"/>
      <c r="B1000" s="373"/>
      <c r="C1000" s="374"/>
      <c r="D1000" s="373"/>
      <c r="E1000" s="374"/>
      <c r="F1000" s="374"/>
      <c r="G1000" s="375"/>
      <c r="H1000" s="374"/>
      <c r="I1000" s="374"/>
      <c r="J1000" s="374"/>
      <c r="K1000" s="374"/>
      <c r="L1000" s="202"/>
      <c r="M1000" s="202"/>
      <c r="N1000" s="202"/>
      <c r="O1000" s="202"/>
      <c r="P1000" s="202"/>
      <c r="Q1000" s="202"/>
    </row>
    <row r="1001" spans="1:17" s="145" customFormat="1" ht="12.75">
      <c r="A1001" s="201"/>
      <c r="B1001" s="373"/>
      <c r="C1001" s="374"/>
      <c r="D1001" s="373"/>
      <c r="E1001" s="374"/>
      <c r="F1001" s="374"/>
      <c r="G1001" s="375"/>
      <c r="H1001" s="374"/>
      <c r="I1001" s="374"/>
      <c r="J1001" s="374"/>
      <c r="K1001" s="374"/>
      <c r="L1001" s="202"/>
      <c r="M1001" s="202"/>
      <c r="N1001" s="202"/>
      <c r="O1001" s="202"/>
      <c r="P1001" s="202"/>
      <c r="Q1001" s="202"/>
    </row>
    <row r="1002" spans="1:17" s="145" customFormat="1" ht="12.75">
      <c r="A1002" s="201"/>
      <c r="B1002" s="373"/>
      <c r="C1002" s="374"/>
      <c r="D1002" s="373"/>
      <c r="E1002" s="374"/>
      <c r="F1002" s="374"/>
      <c r="G1002" s="375"/>
      <c r="H1002" s="374"/>
      <c r="I1002" s="374"/>
      <c r="J1002" s="374"/>
      <c r="K1002" s="374"/>
      <c r="L1002" s="202"/>
      <c r="M1002" s="202"/>
      <c r="N1002" s="202"/>
      <c r="O1002" s="202"/>
      <c r="P1002" s="202"/>
      <c r="Q1002" s="202"/>
    </row>
    <row r="1003" spans="1:17" s="145" customFormat="1" ht="12.75">
      <c r="A1003" s="201"/>
      <c r="B1003" s="373"/>
      <c r="C1003" s="374"/>
      <c r="D1003" s="373"/>
      <c r="E1003" s="374"/>
      <c r="F1003" s="374"/>
      <c r="G1003" s="375"/>
      <c r="H1003" s="374"/>
      <c r="I1003" s="374"/>
      <c r="J1003" s="374"/>
      <c r="K1003" s="374"/>
      <c r="L1003" s="202"/>
      <c r="M1003" s="202"/>
      <c r="N1003" s="202"/>
      <c r="O1003" s="202"/>
      <c r="P1003" s="202"/>
      <c r="Q1003" s="202"/>
    </row>
    <row r="1004" spans="1:17" s="145" customFormat="1" ht="12.75">
      <c r="A1004" s="201"/>
      <c r="B1004" s="373"/>
      <c r="C1004" s="374"/>
      <c r="D1004" s="373"/>
      <c r="E1004" s="374"/>
      <c r="F1004" s="374"/>
      <c r="G1004" s="375"/>
      <c r="H1004" s="374"/>
      <c r="I1004" s="374"/>
      <c r="J1004" s="374"/>
      <c r="K1004" s="374"/>
      <c r="L1004" s="202"/>
      <c r="M1004" s="202"/>
      <c r="N1004" s="202"/>
      <c r="O1004" s="202"/>
      <c r="P1004" s="202"/>
      <c r="Q1004" s="202"/>
    </row>
    <row r="1005" spans="1:17" s="145" customFormat="1" ht="12.75">
      <c r="A1005" s="201"/>
      <c r="B1005" s="373"/>
      <c r="C1005" s="374"/>
      <c r="D1005" s="373"/>
      <c r="E1005" s="374"/>
      <c r="F1005" s="374"/>
      <c r="G1005" s="375"/>
      <c r="H1005" s="374"/>
      <c r="I1005" s="374"/>
      <c r="J1005" s="374"/>
      <c r="K1005" s="374"/>
      <c r="L1005" s="202"/>
      <c r="M1005" s="202"/>
      <c r="N1005" s="202"/>
      <c r="O1005" s="202"/>
      <c r="P1005" s="202"/>
      <c r="Q1005" s="202"/>
    </row>
    <row r="1006" spans="1:17" s="145" customFormat="1" ht="12.75">
      <c r="A1006" s="201"/>
      <c r="B1006" s="373"/>
      <c r="C1006" s="374"/>
      <c r="D1006" s="373"/>
      <c r="E1006" s="374"/>
      <c r="F1006" s="374"/>
      <c r="G1006" s="375"/>
      <c r="H1006" s="374"/>
      <c r="I1006" s="374"/>
      <c r="J1006" s="374"/>
      <c r="K1006" s="374"/>
      <c r="L1006" s="202"/>
      <c r="M1006" s="202"/>
      <c r="N1006" s="202"/>
      <c r="O1006" s="202"/>
      <c r="P1006" s="202"/>
      <c r="Q1006" s="202"/>
    </row>
    <row r="1007" spans="1:17" s="145" customFormat="1" ht="12.75">
      <c r="A1007" s="201"/>
      <c r="B1007" s="373"/>
      <c r="C1007" s="374"/>
      <c r="D1007" s="373"/>
      <c r="E1007" s="374"/>
      <c r="F1007" s="374"/>
      <c r="G1007" s="375"/>
      <c r="H1007" s="374"/>
      <c r="I1007" s="374"/>
      <c r="J1007" s="374"/>
      <c r="K1007" s="374"/>
      <c r="L1007" s="202"/>
      <c r="M1007" s="202"/>
      <c r="N1007" s="202"/>
      <c r="O1007" s="202"/>
      <c r="P1007" s="202"/>
      <c r="Q1007" s="202"/>
    </row>
    <row r="1008" spans="1:17" s="145" customFormat="1" ht="12.75">
      <c r="A1008" s="201"/>
      <c r="B1008" s="373"/>
      <c r="C1008" s="374"/>
      <c r="D1008" s="373"/>
      <c r="E1008" s="374"/>
      <c r="F1008" s="374"/>
      <c r="G1008" s="375"/>
      <c r="H1008" s="374"/>
      <c r="I1008" s="374"/>
      <c r="J1008" s="374"/>
      <c r="K1008" s="374"/>
      <c r="L1008" s="202"/>
      <c r="M1008" s="202"/>
      <c r="N1008" s="202"/>
      <c r="O1008" s="202"/>
      <c r="P1008" s="202"/>
      <c r="Q1008" s="202"/>
    </row>
    <row r="1009" spans="1:17" s="145" customFormat="1" ht="12.75">
      <c r="A1009" s="201"/>
      <c r="B1009" s="373"/>
      <c r="C1009" s="374"/>
      <c r="D1009" s="373"/>
      <c r="E1009" s="374"/>
      <c r="F1009" s="374"/>
      <c r="G1009" s="375"/>
      <c r="H1009" s="374"/>
      <c r="I1009" s="374"/>
      <c r="J1009" s="374"/>
      <c r="K1009" s="374"/>
      <c r="L1009" s="202"/>
      <c r="M1009" s="202"/>
      <c r="N1009" s="202"/>
      <c r="O1009" s="202"/>
      <c r="P1009" s="202"/>
      <c r="Q1009" s="202"/>
    </row>
    <row r="1010" spans="1:17" s="145" customFormat="1" ht="12.75">
      <c r="A1010" s="201"/>
      <c r="B1010" s="373"/>
      <c r="C1010" s="374"/>
      <c r="D1010" s="373"/>
      <c r="E1010" s="374"/>
      <c r="F1010" s="374"/>
      <c r="G1010" s="375"/>
      <c r="H1010" s="374"/>
      <c r="I1010" s="374"/>
      <c r="J1010" s="374"/>
      <c r="K1010" s="374"/>
      <c r="L1010" s="202"/>
      <c r="M1010" s="202"/>
      <c r="N1010" s="202"/>
      <c r="O1010" s="202"/>
      <c r="P1010" s="202"/>
      <c r="Q1010" s="202"/>
    </row>
    <row r="1011" spans="1:17" s="145" customFormat="1" ht="12.75">
      <c r="A1011" s="201"/>
      <c r="B1011" s="373"/>
      <c r="C1011" s="374"/>
      <c r="D1011" s="373"/>
      <c r="E1011" s="374"/>
      <c r="F1011" s="374"/>
      <c r="G1011" s="375"/>
      <c r="H1011" s="374"/>
      <c r="I1011" s="374"/>
      <c r="J1011" s="374"/>
      <c r="K1011" s="374"/>
      <c r="L1011" s="202"/>
      <c r="M1011" s="202"/>
      <c r="N1011" s="202"/>
      <c r="O1011" s="202"/>
      <c r="P1011" s="202"/>
      <c r="Q1011" s="202"/>
    </row>
    <row r="1012" spans="1:17" s="145" customFormat="1" ht="12.75">
      <c r="A1012" s="201"/>
      <c r="B1012" s="373"/>
      <c r="C1012" s="374"/>
      <c r="D1012" s="373"/>
      <c r="E1012" s="374"/>
      <c r="F1012" s="374"/>
      <c r="G1012" s="375"/>
      <c r="H1012" s="374"/>
      <c r="I1012" s="374"/>
      <c r="J1012" s="374"/>
      <c r="K1012" s="374"/>
      <c r="L1012" s="202"/>
      <c r="M1012" s="202"/>
      <c r="N1012" s="202"/>
      <c r="O1012" s="202"/>
      <c r="P1012" s="202"/>
      <c r="Q1012" s="202"/>
    </row>
    <row r="1013" spans="1:17" s="145" customFormat="1" ht="12.75">
      <c r="A1013" s="201"/>
      <c r="B1013" s="373"/>
      <c r="C1013" s="374"/>
      <c r="D1013" s="373"/>
      <c r="E1013" s="374"/>
      <c r="F1013" s="374"/>
      <c r="G1013" s="375"/>
      <c r="H1013" s="374"/>
      <c r="I1013" s="374"/>
      <c r="J1013" s="374"/>
      <c r="K1013" s="374"/>
      <c r="L1013" s="202"/>
      <c r="M1013" s="202"/>
      <c r="N1013" s="202"/>
      <c r="O1013" s="202"/>
      <c r="P1013" s="202"/>
      <c r="Q1013" s="202"/>
    </row>
    <row r="1014" spans="1:17" s="145" customFormat="1" ht="12.75">
      <c r="A1014" s="201"/>
      <c r="B1014" s="373"/>
      <c r="C1014" s="374"/>
      <c r="D1014" s="373"/>
      <c r="E1014" s="374"/>
      <c r="F1014" s="374"/>
      <c r="G1014" s="375"/>
      <c r="H1014" s="374"/>
      <c r="I1014" s="374"/>
      <c r="J1014" s="374"/>
      <c r="K1014" s="374"/>
      <c r="L1014" s="202"/>
      <c r="M1014" s="202"/>
      <c r="N1014" s="202"/>
      <c r="O1014" s="202"/>
      <c r="P1014" s="202"/>
      <c r="Q1014" s="202"/>
    </row>
    <row r="1015" spans="1:17" s="145" customFormat="1" ht="12.75">
      <c r="A1015" s="201"/>
      <c r="B1015" s="373"/>
      <c r="C1015" s="374"/>
      <c r="D1015" s="373"/>
      <c r="E1015" s="374"/>
      <c r="F1015" s="374"/>
      <c r="G1015" s="375"/>
      <c r="H1015" s="374"/>
      <c r="I1015" s="374"/>
      <c r="J1015" s="374"/>
      <c r="K1015" s="374"/>
      <c r="L1015" s="202"/>
      <c r="M1015" s="202"/>
      <c r="N1015" s="202"/>
      <c r="O1015" s="202"/>
      <c r="P1015" s="202"/>
      <c r="Q1015" s="202"/>
    </row>
    <row r="1016" spans="1:17" s="145" customFormat="1" ht="12.75">
      <c r="A1016" s="201"/>
      <c r="B1016" s="373"/>
      <c r="C1016" s="374"/>
      <c r="D1016" s="373"/>
      <c r="E1016" s="374"/>
      <c r="F1016" s="374"/>
      <c r="G1016" s="375"/>
      <c r="H1016" s="374"/>
      <c r="I1016" s="374"/>
      <c r="J1016" s="374"/>
      <c r="K1016" s="374"/>
      <c r="L1016" s="202"/>
      <c r="M1016" s="202"/>
      <c r="N1016" s="202"/>
      <c r="O1016" s="202"/>
      <c r="P1016" s="202"/>
      <c r="Q1016" s="202"/>
    </row>
    <row r="1017" spans="1:17" s="145" customFormat="1" ht="12.75">
      <c r="A1017" s="201"/>
      <c r="B1017" s="373"/>
      <c r="C1017" s="374"/>
      <c r="D1017" s="373"/>
      <c r="E1017" s="374"/>
      <c r="F1017" s="374"/>
      <c r="G1017" s="375"/>
      <c r="H1017" s="374"/>
      <c r="I1017" s="374"/>
      <c r="J1017" s="374"/>
      <c r="K1017" s="374"/>
      <c r="L1017" s="202"/>
      <c r="M1017" s="202"/>
      <c r="N1017" s="202"/>
      <c r="O1017" s="202"/>
      <c r="P1017" s="202"/>
      <c r="Q1017" s="202"/>
    </row>
    <row r="1018" spans="1:17" s="145" customFormat="1" ht="12.75">
      <c r="A1018" s="201"/>
      <c r="B1018" s="373"/>
      <c r="C1018" s="374"/>
      <c r="D1018" s="373"/>
      <c r="E1018" s="374"/>
      <c r="F1018" s="374"/>
      <c r="G1018" s="375"/>
      <c r="H1018" s="374"/>
      <c r="I1018" s="374"/>
      <c r="J1018" s="374"/>
      <c r="K1018" s="374"/>
      <c r="L1018" s="202"/>
      <c r="M1018" s="202"/>
      <c r="N1018" s="202"/>
      <c r="O1018" s="202"/>
      <c r="P1018" s="202"/>
      <c r="Q1018" s="202"/>
    </row>
    <row r="1019" spans="1:17" s="145" customFormat="1" ht="12.75">
      <c r="A1019" s="201"/>
      <c r="B1019" s="373"/>
      <c r="C1019" s="374"/>
      <c r="D1019" s="373"/>
      <c r="E1019" s="374"/>
      <c r="F1019" s="374"/>
      <c r="G1019" s="375"/>
      <c r="H1019" s="374"/>
      <c r="I1019" s="374"/>
      <c r="J1019" s="374"/>
      <c r="K1019" s="374"/>
      <c r="L1019" s="202"/>
      <c r="M1019" s="202"/>
      <c r="N1019" s="202"/>
      <c r="O1019" s="202"/>
      <c r="P1019" s="202"/>
      <c r="Q1019" s="202"/>
    </row>
    <row r="1020" spans="1:17" s="145" customFormat="1" ht="12.75">
      <c r="A1020" s="201"/>
      <c r="B1020" s="373"/>
      <c r="C1020" s="374"/>
      <c r="D1020" s="373"/>
      <c r="E1020" s="374"/>
      <c r="F1020" s="374"/>
      <c r="G1020" s="375"/>
      <c r="H1020" s="374"/>
      <c r="I1020" s="374"/>
      <c r="J1020" s="374"/>
      <c r="K1020" s="374"/>
      <c r="L1020" s="202"/>
      <c r="M1020" s="202"/>
      <c r="N1020" s="202"/>
      <c r="O1020" s="202"/>
      <c r="P1020" s="202"/>
      <c r="Q1020" s="202"/>
    </row>
    <row r="1021" spans="1:17" s="145" customFormat="1" ht="12.75">
      <c r="A1021" s="201"/>
      <c r="B1021" s="373"/>
      <c r="C1021" s="374"/>
      <c r="D1021" s="373"/>
      <c r="E1021" s="374"/>
      <c r="F1021" s="374"/>
      <c r="G1021" s="375"/>
      <c r="H1021" s="374"/>
      <c r="I1021" s="374"/>
      <c r="J1021" s="374"/>
      <c r="K1021" s="374"/>
      <c r="L1021" s="202"/>
      <c r="M1021" s="202"/>
      <c r="N1021" s="202"/>
      <c r="O1021" s="202"/>
      <c r="P1021" s="202"/>
      <c r="Q1021" s="202"/>
    </row>
    <row r="1022" spans="1:17" s="145" customFormat="1" ht="12.75">
      <c r="A1022" s="201"/>
      <c r="B1022" s="373"/>
      <c r="C1022" s="374"/>
      <c r="D1022" s="373"/>
      <c r="E1022" s="374"/>
      <c r="F1022" s="374"/>
      <c r="G1022" s="375"/>
      <c r="H1022" s="374"/>
      <c r="I1022" s="374"/>
      <c r="J1022" s="374"/>
      <c r="K1022" s="374"/>
      <c r="L1022" s="202"/>
      <c r="M1022" s="202"/>
      <c r="N1022" s="202"/>
      <c r="O1022" s="202"/>
      <c r="P1022" s="202"/>
      <c r="Q1022" s="202"/>
    </row>
    <row r="1023" spans="1:17" s="145" customFormat="1" ht="12.75">
      <c r="A1023" s="201"/>
      <c r="B1023" s="373"/>
      <c r="C1023" s="374"/>
      <c r="D1023" s="373"/>
      <c r="E1023" s="374"/>
      <c r="F1023" s="374"/>
      <c r="G1023" s="375"/>
      <c r="H1023" s="374"/>
      <c r="I1023" s="374"/>
      <c r="J1023" s="374"/>
      <c r="K1023" s="374"/>
      <c r="L1023" s="202"/>
      <c r="M1023" s="202"/>
      <c r="N1023" s="202"/>
      <c r="O1023" s="202"/>
      <c r="P1023" s="202"/>
      <c r="Q1023" s="202"/>
    </row>
    <row r="1024" spans="1:17" s="145" customFormat="1" ht="12.75">
      <c r="A1024" s="201"/>
      <c r="B1024" s="373"/>
      <c r="C1024" s="374"/>
      <c r="D1024" s="373"/>
      <c r="E1024" s="374"/>
      <c r="F1024" s="374"/>
      <c r="G1024" s="375"/>
      <c r="H1024" s="374"/>
      <c r="I1024" s="374"/>
      <c r="J1024" s="374"/>
      <c r="K1024" s="374"/>
      <c r="L1024" s="202"/>
      <c r="M1024" s="202"/>
      <c r="N1024" s="202"/>
      <c r="O1024" s="202"/>
      <c r="P1024" s="202"/>
      <c r="Q1024" s="202"/>
    </row>
    <row r="1025" spans="1:17" s="145" customFormat="1" ht="12.75">
      <c r="A1025" s="201"/>
      <c r="B1025" s="373"/>
      <c r="C1025" s="374"/>
      <c r="D1025" s="373"/>
      <c r="E1025" s="374"/>
      <c r="F1025" s="374"/>
      <c r="G1025" s="375"/>
      <c r="H1025" s="374"/>
      <c r="I1025" s="374"/>
      <c r="J1025" s="374"/>
      <c r="K1025" s="374"/>
      <c r="L1025" s="202"/>
      <c r="M1025" s="202"/>
      <c r="N1025" s="202"/>
      <c r="O1025" s="202"/>
      <c r="P1025" s="202"/>
      <c r="Q1025" s="202"/>
    </row>
    <row r="1026" spans="1:17" s="145" customFormat="1" ht="12.75">
      <c r="A1026" s="201"/>
      <c r="B1026" s="373"/>
      <c r="C1026" s="374"/>
      <c r="D1026" s="373"/>
      <c r="E1026" s="374"/>
      <c r="F1026" s="374"/>
      <c r="G1026" s="375"/>
      <c r="H1026" s="374"/>
      <c r="I1026" s="374"/>
      <c r="J1026" s="374"/>
      <c r="K1026" s="374"/>
      <c r="L1026" s="202"/>
      <c r="M1026" s="202"/>
      <c r="N1026" s="202"/>
      <c r="O1026" s="202"/>
      <c r="P1026" s="202"/>
      <c r="Q1026" s="202"/>
    </row>
    <row r="1027" spans="1:17" s="145" customFormat="1" ht="12.75">
      <c r="A1027" s="201"/>
      <c r="B1027" s="373"/>
      <c r="C1027" s="374"/>
      <c r="D1027" s="373"/>
      <c r="E1027" s="374"/>
      <c r="F1027" s="374"/>
      <c r="G1027" s="375"/>
      <c r="H1027" s="374"/>
      <c r="I1027" s="374"/>
      <c r="J1027" s="374"/>
      <c r="K1027" s="374"/>
      <c r="L1027" s="202"/>
      <c r="M1027" s="202"/>
      <c r="N1027" s="202"/>
      <c r="O1027" s="202"/>
      <c r="P1027" s="202"/>
      <c r="Q1027" s="202"/>
    </row>
    <row r="1028" spans="1:17" s="145" customFormat="1" ht="12.75">
      <c r="A1028" s="201"/>
      <c r="B1028" s="373"/>
      <c r="C1028" s="374"/>
      <c r="D1028" s="373"/>
      <c r="E1028" s="374"/>
      <c r="F1028" s="374"/>
      <c r="G1028" s="375"/>
      <c r="H1028" s="374"/>
      <c r="I1028" s="374"/>
      <c r="J1028" s="374"/>
      <c r="K1028" s="374"/>
      <c r="L1028" s="202"/>
      <c r="M1028" s="202"/>
      <c r="N1028" s="202"/>
      <c r="O1028" s="202"/>
      <c r="P1028" s="202"/>
      <c r="Q1028" s="202"/>
    </row>
    <row r="1029" ht="12.75">
      <c r="A1029" s="206"/>
    </row>
  </sheetData>
  <sheetProtection/>
  <autoFilter ref="B14:E800"/>
  <mergeCells count="7">
    <mergeCell ref="A12:G12"/>
    <mergeCell ref="B1:G1"/>
    <mergeCell ref="B3:G3"/>
    <mergeCell ref="B4:G4"/>
    <mergeCell ref="B5:G5"/>
    <mergeCell ref="B6:G6"/>
    <mergeCell ref="B9:G9"/>
  </mergeCells>
  <printOptions/>
  <pageMargins left="0.5905511811023623" right="0" top="0.2755905511811024" bottom="0.5118110236220472" header="0.2755905511811024" footer="0.4724409448818898"/>
  <pageSetup horizontalDpi="600" verticalDpi="600" orientation="portrait" paperSize="9" scale="80" r:id="rId1"/>
  <headerFooter alignWithMargins="0">
    <oddHeader>&amp;R&amp;P</oddHeader>
  </headerFooter>
  <rowBreaks count="7" manualBreakCount="7">
    <brk id="87" max="16" man="1"/>
    <brk id="138" max="16" man="1"/>
    <brk id="184" max="16" man="1"/>
    <brk id="234" max="16" man="1"/>
    <brk id="508" max="16" man="1"/>
    <brk id="565" max="16" man="1"/>
    <brk id="59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65"/>
  <sheetViews>
    <sheetView zoomScalePageLayoutView="0" workbookViewId="0" topLeftCell="A1">
      <selection activeCell="C7" sqref="C7:E7"/>
    </sheetView>
  </sheetViews>
  <sheetFormatPr defaultColWidth="9.140625" defaultRowHeight="12.75"/>
  <cols>
    <col min="1" max="1" width="4.00390625" style="290" customWidth="1"/>
    <col min="2" max="2" width="47.28125" style="74" bestFit="1" customWidth="1"/>
    <col min="3" max="3" width="64.57421875" style="75" bestFit="1" customWidth="1"/>
    <col min="4" max="4" width="9.28125" style="76" customWidth="1"/>
    <col min="5" max="6" width="10.00390625" style="74" customWidth="1"/>
    <col min="7" max="16384" width="9.140625" style="74" customWidth="1"/>
  </cols>
  <sheetData>
    <row r="1" spans="3:5" ht="12">
      <c r="C1" s="400" t="s">
        <v>533</v>
      </c>
      <c r="D1" s="400"/>
      <c r="E1" s="400"/>
    </row>
    <row r="2" spans="3:5" ht="12">
      <c r="C2" s="401" t="s">
        <v>749</v>
      </c>
      <c r="D2" s="401"/>
      <c r="E2" s="401"/>
    </row>
    <row r="3" spans="3:5" ht="12">
      <c r="C3" s="401" t="s">
        <v>62</v>
      </c>
      <c r="D3" s="401"/>
      <c r="E3" s="401"/>
    </row>
    <row r="4" spans="3:5" ht="12">
      <c r="C4" s="401" t="s">
        <v>51</v>
      </c>
      <c r="D4" s="401"/>
      <c r="E4" s="401"/>
    </row>
    <row r="5" spans="3:5" ht="12">
      <c r="C5" s="401" t="s">
        <v>747</v>
      </c>
      <c r="D5" s="401"/>
      <c r="E5" s="401"/>
    </row>
    <row r="6" spans="3:5" ht="12">
      <c r="C6" s="401" t="s">
        <v>652</v>
      </c>
      <c r="D6" s="401"/>
      <c r="E6" s="401"/>
    </row>
    <row r="7" spans="3:5" ht="12">
      <c r="C7" s="402" t="s">
        <v>51</v>
      </c>
      <c r="D7" s="402"/>
      <c r="E7" s="402"/>
    </row>
    <row r="8" spans="3:5" ht="12">
      <c r="C8" s="402"/>
      <c r="D8" s="402"/>
      <c r="E8" s="402"/>
    </row>
    <row r="9" spans="3:5" ht="12">
      <c r="C9" s="401" t="s">
        <v>641</v>
      </c>
      <c r="D9" s="401"/>
      <c r="E9" s="401"/>
    </row>
    <row r="10" spans="1:4" ht="12">
      <c r="A10" s="395" t="s">
        <v>227</v>
      </c>
      <c r="B10" s="395"/>
      <c r="C10" s="395"/>
      <c r="D10" s="395"/>
    </row>
    <row r="11" spans="1:6" ht="12">
      <c r="A11" s="395" t="s">
        <v>569</v>
      </c>
      <c r="B11" s="395"/>
      <c r="C11" s="395"/>
      <c r="D11" s="395"/>
      <c r="E11" s="78"/>
      <c r="F11" s="78"/>
    </row>
    <row r="12" spans="1:6" ht="12">
      <c r="A12" s="77"/>
      <c r="B12" s="77"/>
      <c r="C12" s="396" t="s">
        <v>149</v>
      </c>
      <c r="D12" s="396"/>
      <c r="E12" s="78"/>
      <c r="F12" s="78"/>
    </row>
    <row r="13" spans="1:6" ht="12" customHeight="1">
      <c r="A13" s="397" t="s">
        <v>224</v>
      </c>
      <c r="B13" s="397" t="s">
        <v>228</v>
      </c>
      <c r="C13" s="398" t="s">
        <v>229</v>
      </c>
      <c r="D13" s="399" t="s">
        <v>631</v>
      </c>
      <c r="E13" s="385" t="s">
        <v>632</v>
      </c>
      <c r="F13" s="385" t="s">
        <v>633</v>
      </c>
    </row>
    <row r="14" spans="1:6" s="79" customFormat="1" ht="12">
      <c r="A14" s="397"/>
      <c r="B14" s="397"/>
      <c r="C14" s="398"/>
      <c r="D14" s="399"/>
      <c r="E14" s="385"/>
      <c r="F14" s="385"/>
    </row>
    <row r="15" spans="1:6" ht="12">
      <c r="A15" s="392" t="s">
        <v>230</v>
      </c>
      <c r="B15" s="393"/>
      <c r="C15" s="394"/>
      <c r="D15" s="80">
        <f>D16+D23+D29+D34+D38+D41+D42+D45+D46+D49+D50+D51+D52+D53+D54+D58+D59+D60+D61</f>
        <v>430963.5999999999</v>
      </c>
      <c r="E15" s="80">
        <f>E16+E23+E29+E34+E38+E41+E42+E45+E46+E49+E50+E51+E52+E53+E54+E58+E59+E60+E61</f>
        <v>424981.0999999999</v>
      </c>
      <c r="F15" s="337">
        <f>SUM(E15/D15)*100</f>
        <v>98.61183171850244</v>
      </c>
    </row>
    <row r="16" spans="1:6" ht="33.75" customHeight="1">
      <c r="A16" s="389">
        <v>1</v>
      </c>
      <c r="B16" s="386" t="s">
        <v>443</v>
      </c>
      <c r="C16" s="102" t="s">
        <v>426</v>
      </c>
      <c r="D16" s="84">
        <f>SUM(D17:D22)</f>
        <v>312020.89999999997</v>
      </c>
      <c r="E16" s="84">
        <f>SUM(E17:E22)</f>
        <v>310477.39999999997</v>
      </c>
      <c r="F16" s="337">
        <f aca="true" t="shared" si="0" ref="F16:F63">SUM(E16/D16)*100</f>
        <v>99.50532159864932</v>
      </c>
    </row>
    <row r="17" spans="1:6" ht="12">
      <c r="A17" s="390"/>
      <c r="B17" s="387"/>
      <c r="C17" s="102" t="s">
        <v>739</v>
      </c>
      <c r="D17" s="84">
        <v>64552.8</v>
      </c>
      <c r="E17" s="134">
        <v>63457.7</v>
      </c>
      <c r="F17" s="337">
        <f t="shared" si="0"/>
        <v>98.30355925691836</v>
      </c>
    </row>
    <row r="18" spans="1:6" ht="12">
      <c r="A18" s="390"/>
      <c r="B18" s="387"/>
      <c r="C18" s="102" t="s">
        <v>740</v>
      </c>
      <c r="D18" s="84">
        <v>194046.5</v>
      </c>
      <c r="E18" s="134">
        <v>194046.5</v>
      </c>
      <c r="F18" s="337">
        <f t="shared" si="0"/>
        <v>100</v>
      </c>
    </row>
    <row r="19" spans="1:6" ht="12">
      <c r="A19" s="390"/>
      <c r="B19" s="387"/>
      <c r="C19" s="102" t="s">
        <v>741</v>
      </c>
      <c r="D19" s="84">
        <v>38679.7</v>
      </c>
      <c r="E19" s="134">
        <v>38231.3</v>
      </c>
      <c r="F19" s="337">
        <f t="shared" si="0"/>
        <v>98.84073557964516</v>
      </c>
    </row>
    <row r="20" spans="1:6" ht="12">
      <c r="A20" s="390"/>
      <c r="B20" s="387"/>
      <c r="C20" s="102" t="s">
        <v>742</v>
      </c>
      <c r="D20" s="84">
        <v>4272.1</v>
      </c>
      <c r="E20" s="134">
        <v>4272.1</v>
      </c>
      <c r="F20" s="337">
        <f t="shared" si="0"/>
        <v>100</v>
      </c>
    </row>
    <row r="21" spans="1:6" ht="33.75">
      <c r="A21" s="390"/>
      <c r="B21" s="387"/>
      <c r="C21" s="102" t="s">
        <v>743</v>
      </c>
      <c r="D21" s="84">
        <v>214.8</v>
      </c>
      <c r="E21" s="134">
        <v>214.8</v>
      </c>
      <c r="F21" s="337">
        <f t="shared" si="0"/>
        <v>100</v>
      </c>
    </row>
    <row r="22" spans="1:6" ht="22.5">
      <c r="A22" s="391"/>
      <c r="B22" s="388"/>
      <c r="C22" s="102" t="s">
        <v>744</v>
      </c>
      <c r="D22" s="84">
        <v>10255</v>
      </c>
      <c r="E22" s="134">
        <v>10255</v>
      </c>
      <c r="F22" s="337">
        <f t="shared" si="0"/>
        <v>100</v>
      </c>
    </row>
    <row r="23" spans="1:6" ht="33.75" customHeight="1">
      <c r="A23" s="389">
        <v>2</v>
      </c>
      <c r="B23" s="386" t="s">
        <v>444</v>
      </c>
      <c r="C23" s="39" t="s">
        <v>428</v>
      </c>
      <c r="D23" s="82">
        <f>D24+D25+D26+D27+D28</f>
        <v>27866.9</v>
      </c>
      <c r="E23" s="82">
        <f>E24+E25+E26+E27+E28</f>
        <v>27290</v>
      </c>
      <c r="F23" s="337">
        <f t="shared" si="0"/>
        <v>97.9298020231888</v>
      </c>
    </row>
    <row r="24" spans="1:6" ht="12">
      <c r="A24" s="390"/>
      <c r="B24" s="387"/>
      <c r="C24" s="39" t="s">
        <v>734</v>
      </c>
      <c r="D24" s="82">
        <v>7012.4</v>
      </c>
      <c r="E24" s="134">
        <v>6959.3</v>
      </c>
      <c r="F24" s="337">
        <f t="shared" si="0"/>
        <v>99.24276995037363</v>
      </c>
    </row>
    <row r="25" spans="1:6" ht="12">
      <c r="A25" s="390"/>
      <c r="B25" s="387"/>
      <c r="C25" s="39" t="s">
        <v>735</v>
      </c>
      <c r="D25" s="82">
        <v>11822.9</v>
      </c>
      <c r="E25" s="134">
        <v>11406.7</v>
      </c>
      <c r="F25" s="337">
        <f t="shared" si="0"/>
        <v>96.47971309915503</v>
      </c>
    </row>
    <row r="26" spans="1:6" ht="22.5">
      <c r="A26" s="390"/>
      <c r="B26" s="387"/>
      <c r="C26" s="39" t="s">
        <v>736</v>
      </c>
      <c r="D26" s="82">
        <v>98.7</v>
      </c>
      <c r="E26" s="134">
        <v>98.7</v>
      </c>
      <c r="F26" s="337">
        <f t="shared" si="0"/>
        <v>100</v>
      </c>
    </row>
    <row r="27" spans="1:6" ht="12">
      <c r="A27" s="390"/>
      <c r="B27" s="387"/>
      <c r="C27" s="39" t="s">
        <v>737</v>
      </c>
      <c r="D27" s="82">
        <v>50</v>
      </c>
      <c r="E27" s="134">
        <v>50</v>
      </c>
      <c r="F27" s="337">
        <f t="shared" si="0"/>
        <v>100</v>
      </c>
    </row>
    <row r="28" spans="1:6" ht="12">
      <c r="A28" s="391"/>
      <c r="B28" s="388"/>
      <c r="C28" s="39" t="s">
        <v>738</v>
      </c>
      <c r="D28" s="82">
        <v>8882.9</v>
      </c>
      <c r="E28" s="134">
        <v>8775.3</v>
      </c>
      <c r="F28" s="337">
        <f t="shared" si="0"/>
        <v>98.78868387576128</v>
      </c>
    </row>
    <row r="29" spans="1:6" ht="22.5" customHeight="1">
      <c r="A29" s="389">
        <v>3</v>
      </c>
      <c r="B29" s="386" t="s">
        <v>446</v>
      </c>
      <c r="C29" s="39" t="s">
        <v>231</v>
      </c>
      <c r="D29" s="82">
        <f>D30+D31+D32+D33</f>
        <v>3452.2</v>
      </c>
      <c r="E29" s="82">
        <f>E30+E31+E32+E33</f>
        <v>3426.2</v>
      </c>
      <c r="F29" s="337">
        <f t="shared" si="0"/>
        <v>99.24685707664678</v>
      </c>
    </row>
    <row r="30" spans="1:6" ht="12">
      <c r="A30" s="390"/>
      <c r="B30" s="387"/>
      <c r="C30" s="103" t="s">
        <v>730</v>
      </c>
      <c r="D30" s="82">
        <v>445</v>
      </c>
      <c r="E30" s="134">
        <v>445</v>
      </c>
      <c r="F30" s="337">
        <f t="shared" si="0"/>
        <v>100</v>
      </c>
    </row>
    <row r="31" spans="1:6" ht="12">
      <c r="A31" s="390"/>
      <c r="B31" s="387"/>
      <c r="C31" s="103" t="s">
        <v>731</v>
      </c>
      <c r="D31" s="82">
        <v>36.3</v>
      </c>
      <c r="E31" s="134">
        <v>36.3</v>
      </c>
      <c r="F31" s="337">
        <f t="shared" si="0"/>
        <v>100</v>
      </c>
    </row>
    <row r="32" spans="1:6" ht="22.5">
      <c r="A32" s="390"/>
      <c r="B32" s="387"/>
      <c r="C32" s="103" t="s">
        <v>732</v>
      </c>
      <c r="D32" s="82">
        <v>532.2</v>
      </c>
      <c r="E32" s="134">
        <v>532.2</v>
      </c>
      <c r="F32" s="337">
        <f t="shared" si="0"/>
        <v>100</v>
      </c>
    </row>
    <row r="33" spans="1:6" ht="12">
      <c r="A33" s="391"/>
      <c r="B33" s="388"/>
      <c r="C33" s="103" t="s">
        <v>733</v>
      </c>
      <c r="D33" s="82">
        <v>2438.7</v>
      </c>
      <c r="E33" s="134">
        <v>2412.7</v>
      </c>
      <c r="F33" s="337">
        <f t="shared" si="0"/>
        <v>98.93385820314103</v>
      </c>
    </row>
    <row r="34" spans="1:6" ht="33.75" customHeight="1">
      <c r="A34" s="389">
        <v>4</v>
      </c>
      <c r="B34" s="386" t="s">
        <v>445</v>
      </c>
      <c r="C34" s="103" t="s">
        <v>430</v>
      </c>
      <c r="D34" s="83">
        <f>D35+D36+D37</f>
        <v>66142.9</v>
      </c>
      <c r="E34" s="83">
        <f>E35+E36+E37</f>
        <v>65843.4</v>
      </c>
      <c r="F34" s="337">
        <f t="shared" si="0"/>
        <v>99.5471925180178</v>
      </c>
    </row>
    <row r="35" spans="1:6" ht="22.5">
      <c r="A35" s="390"/>
      <c r="B35" s="387"/>
      <c r="C35" s="103" t="s">
        <v>727</v>
      </c>
      <c r="D35" s="83">
        <v>50030</v>
      </c>
      <c r="E35" s="134">
        <v>49783.6</v>
      </c>
      <c r="F35" s="337">
        <f t="shared" si="0"/>
        <v>99.50749550269838</v>
      </c>
    </row>
    <row r="36" spans="1:6" ht="22.5">
      <c r="A36" s="390"/>
      <c r="B36" s="387"/>
      <c r="C36" s="103" t="s">
        <v>728</v>
      </c>
      <c r="D36" s="83">
        <v>12529.9</v>
      </c>
      <c r="E36" s="134">
        <v>12529.8</v>
      </c>
      <c r="F36" s="337">
        <f t="shared" si="0"/>
        <v>99.99920190903359</v>
      </c>
    </row>
    <row r="37" spans="1:6" ht="12">
      <c r="A37" s="391"/>
      <c r="B37" s="388"/>
      <c r="C37" s="103" t="s">
        <v>729</v>
      </c>
      <c r="D37" s="83">
        <v>3583</v>
      </c>
      <c r="E37" s="134">
        <v>3530</v>
      </c>
      <c r="F37" s="337">
        <f t="shared" si="0"/>
        <v>98.52079263187274</v>
      </c>
    </row>
    <row r="38" spans="1:6" ht="22.5">
      <c r="A38" s="389">
        <v>5</v>
      </c>
      <c r="B38" s="386" t="s">
        <v>223</v>
      </c>
      <c r="C38" s="31" t="s">
        <v>431</v>
      </c>
      <c r="D38" s="83">
        <f>D39+D40</f>
        <v>5398.2</v>
      </c>
      <c r="E38" s="83">
        <f>E39+E40</f>
        <v>5301</v>
      </c>
      <c r="F38" s="337">
        <f t="shared" si="0"/>
        <v>98.19939979993332</v>
      </c>
    </row>
    <row r="39" spans="1:6" ht="12">
      <c r="A39" s="390"/>
      <c r="B39" s="387"/>
      <c r="C39" s="31" t="s">
        <v>725</v>
      </c>
      <c r="D39" s="83">
        <v>16.9</v>
      </c>
      <c r="E39" s="134">
        <v>16.9</v>
      </c>
      <c r="F39" s="337">
        <f t="shared" si="0"/>
        <v>100</v>
      </c>
    </row>
    <row r="40" spans="1:6" ht="33.75">
      <c r="A40" s="391"/>
      <c r="B40" s="388"/>
      <c r="C40" s="31" t="s">
        <v>726</v>
      </c>
      <c r="D40" s="83">
        <v>5381.3</v>
      </c>
      <c r="E40" s="134">
        <v>5284.1</v>
      </c>
      <c r="F40" s="337">
        <f t="shared" si="0"/>
        <v>98.1937450058536</v>
      </c>
    </row>
    <row r="41" spans="1:6" ht="24">
      <c r="A41" s="81">
        <v>6</v>
      </c>
      <c r="B41" s="73" t="s">
        <v>447</v>
      </c>
      <c r="C41" s="63" t="s">
        <v>432</v>
      </c>
      <c r="D41" s="83">
        <v>120</v>
      </c>
      <c r="E41" s="134">
        <v>120</v>
      </c>
      <c r="F41" s="337">
        <f t="shared" si="0"/>
        <v>100</v>
      </c>
    </row>
    <row r="42" spans="1:6" ht="24">
      <c r="A42" s="389">
        <v>7</v>
      </c>
      <c r="B42" s="386" t="s">
        <v>447</v>
      </c>
      <c r="C42" s="104" t="s">
        <v>433</v>
      </c>
      <c r="D42" s="83">
        <f>D43+D44</f>
        <v>379.5</v>
      </c>
      <c r="E42" s="83">
        <f>E43+E44</f>
        <v>379.5</v>
      </c>
      <c r="F42" s="337">
        <f t="shared" si="0"/>
        <v>100</v>
      </c>
    </row>
    <row r="43" spans="1:6" ht="24">
      <c r="A43" s="390"/>
      <c r="B43" s="387"/>
      <c r="C43" s="104" t="s">
        <v>723</v>
      </c>
      <c r="D43" s="83">
        <v>49.5</v>
      </c>
      <c r="E43" s="134">
        <v>49.5</v>
      </c>
      <c r="F43" s="337">
        <f t="shared" si="0"/>
        <v>100</v>
      </c>
    </row>
    <row r="44" spans="1:6" ht="24">
      <c r="A44" s="391"/>
      <c r="B44" s="388"/>
      <c r="C44" s="104" t="s">
        <v>724</v>
      </c>
      <c r="D44" s="83">
        <v>330</v>
      </c>
      <c r="E44" s="134">
        <v>330</v>
      </c>
      <c r="F44" s="337">
        <f t="shared" si="0"/>
        <v>100</v>
      </c>
    </row>
    <row r="45" spans="1:6" ht="22.5">
      <c r="A45" s="81">
        <v>8</v>
      </c>
      <c r="B45" s="73" t="s">
        <v>447</v>
      </c>
      <c r="C45" s="105" t="s">
        <v>434</v>
      </c>
      <c r="D45" s="82">
        <v>1130.8</v>
      </c>
      <c r="E45" s="134">
        <v>907.9</v>
      </c>
      <c r="F45" s="337">
        <f t="shared" si="0"/>
        <v>80.2882914750619</v>
      </c>
    </row>
    <row r="46" spans="1:6" ht="36">
      <c r="A46" s="389">
        <v>9</v>
      </c>
      <c r="B46" s="386" t="s">
        <v>447</v>
      </c>
      <c r="C46" s="64" t="s">
        <v>539</v>
      </c>
      <c r="D46" s="82">
        <f>D47+D48</f>
        <v>63.8</v>
      </c>
      <c r="E46" s="82">
        <f>E47+E48</f>
        <v>63.8</v>
      </c>
      <c r="F46" s="337">
        <f t="shared" si="0"/>
        <v>100</v>
      </c>
    </row>
    <row r="47" spans="1:6" ht="24">
      <c r="A47" s="390"/>
      <c r="B47" s="387"/>
      <c r="C47" s="64" t="s">
        <v>721</v>
      </c>
      <c r="D47" s="82">
        <v>51.3</v>
      </c>
      <c r="E47" s="134">
        <v>51.3</v>
      </c>
      <c r="F47" s="337">
        <f t="shared" si="0"/>
        <v>100</v>
      </c>
    </row>
    <row r="48" spans="1:6" ht="24">
      <c r="A48" s="391"/>
      <c r="B48" s="388"/>
      <c r="C48" s="64" t="s">
        <v>722</v>
      </c>
      <c r="D48" s="82">
        <v>12.5</v>
      </c>
      <c r="E48" s="134">
        <v>12.5</v>
      </c>
      <c r="F48" s="337">
        <f t="shared" si="0"/>
        <v>100</v>
      </c>
    </row>
    <row r="49" spans="1:6" ht="22.5">
      <c r="A49" s="81">
        <v>10</v>
      </c>
      <c r="B49" s="73" t="s">
        <v>447</v>
      </c>
      <c r="C49" s="31" t="s">
        <v>436</v>
      </c>
      <c r="D49" s="82">
        <v>108.5</v>
      </c>
      <c r="E49" s="134">
        <v>108.5</v>
      </c>
      <c r="F49" s="337">
        <f t="shared" si="0"/>
        <v>100</v>
      </c>
    </row>
    <row r="50" spans="1:6" ht="24">
      <c r="A50" s="81">
        <v>11</v>
      </c>
      <c r="B50" s="73" t="s">
        <v>447</v>
      </c>
      <c r="C50" s="104" t="s">
        <v>437</v>
      </c>
      <c r="D50" s="82">
        <v>36.1</v>
      </c>
      <c r="E50" s="134">
        <v>36.1</v>
      </c>
      <c r="F50" s="337">
        <f t="shared" si="0"/>
        <v>100</v>
      </c>
    </row>
    <row r="51" spans="1:6" ht="22.5">
      <c r="A51" s="81">
        <v>12</v>
      </c>
      <c r="B51" s="73" t="s">
        <v>447</v>
      </c>
      <c r="C51" s="63" t="s">
        <v>240</v>
      </c>
      <c r="D51" s="82">
        <v>294.6</v>
      </c>
      <c r="E51" s="134">
        <v>294.6</v>
      </c>
      <c r="F51" s="337">
        <f t="shared" si="0"/>
        <v>100</v>
      </c>
    </row>
    <row r="52" spans="1:6" ht="24">
      <c r="A52" s="81">
        <v>13</v>
      </c>
      <c r="B52" s="73" t="s">
        <v>447</v>
      </c>
      <c r="C52" s="64" t="s">
        <v>438</v>
      </c>
      <c r="D52" s="82">
        <v>11.1</v>
      </c>
      <c r="E52" s="134">
        <v>11.1</v>
      </c>
      <c r="F52" s="337">
        <f t="shared" si="0"/>
        <v>100</v>
      </c>
    </row>
    <row r="53" spans="1:6" ht="24">
      <c r="A53" s="81">
        <v>14</v>
      </c>
      <c r="B53" s="73" t="s">
        <v>447</v>
      </c>
      <c r="C53" s="64" t="s">
        <v>439</v>
      </c>
      <c r="D53" s="82">
        <v>11986.7</v>
      </c>
      <c r="E53" s="134">
        <v>8782.3</v>
      </c>
      <c r="F53" s="337">
        <f t="shared" si="0"/>
        <v>73.26703763337699</v>
      </c>
    </row>
    <row r="54" spans="1:6" ht="24">
      <c r="A54" s="389">
        <v>15</v>
      </c>
      <c r="B54" s="386" t="s">
        <v>447</v>
      </c>
      <c r="C54" s="64" t="s">
        <v>545</v>
      </c>
      <c r="D54" s="82">
        <f>D55+D56+D57</f>
        <v>298</v>
      </c>
      <c r="E54" s="82">
        <f>E55+E56+E57</f>
        <v>298</v>
      </c>
      <c r="F54" s="337">
        <f t="shared" si="0"/>
        <v>100</v>
      </c>
    </row>
    <row r="55" spans="1:6" ht="24">
      <c r="A55" s="390"/>
      <c r="B55" s="387"/>
      <c r="C55" s="64" t="s">
        <v>718</v>
      </c>
      <c r="D55" s="82">
        <v>219</v>
      </c>
      <c r="E55" s="134">
        <v>219</v>
      </c>
      <c r="F55" s="337">
        <f t="shared" si="0"/>
        <v>100</v>
      </c>
    </row>
    <row r="56" spans="1:6" ht="24">
      <c r="A56" s="390"/>
      <c r="B56" s="387"/>
      <c r="C56" s="64" t="s">
        <v>719</v>
      </c>
      <c r="D56" s="82">
        <v>0</v>
      </c>
      <c r="E56" s="134">
        <v>0</v>
      </c>
      <c r="F56" s="337" t="e">
        <f t="shared" si="0"/>
        <v>#DIV/0!</v>
      </c>
    </row>
    <row r="57" spans="1:6" ht="12">
      <c r="A57" s="391"/>
      <c r="B57" s="388"/>
      <c r="C57" s="64" t="s">
        <v>720</v>
      </c>
      <c r="D57" s="82">
        <v>79</v>
      </c>
      <c r="E57" s="134">
        <v>79</v>
      </c>
      <c r="F57" s="337">
        <f t="shared" si="0"/>
        <v>100</v>
      </c>
    </row>
    <row r="58" spans="1:6" ht="22.5">
      <c r="A58" s="81">
        <v>16</v>
      </c>
      <c r="B58" s="73" t="s">
        <v>447</v>
      </c>
      <c r="C58" s="63" t="s">
        <v>440</v>
      </c>
      <c r="D58" s="83">
        <v>198</v>
      </c>
      <c r="E58" s="134">
        <v>198</v>
      </c>
      <c r="F58" s="337">
        <f t="shared" si="0"/>
        <v>100</v>
      </c>
    </row>
    <row r="59" spans="1:6" ht="24">
      <c r="A59" s="81">
        <v>17</v>
      </c>
      <c r="B59" s="73" t="s">
        <v>447</v>
      </c>
      <c r="C59" s="63" t="s">
        <v>441</v>
      </c>
      <c r="D59" s="85">
        <v>18.5</v>
      </c>
      <c r="E59" s="134">
        <v>18.5</v>
      </c>
      <c r="F59" s="337">
        <f t="shared" si="0"/>
        <v>100</v>
      </c>
    </row>
    <row r="60" spans="1:6" ht="24">
      <c r="A60" s="81">
        <v>18</v>
      </c>
      <c r="B60" s="108" t="s">
        <v>447</v>
      </c>
      <c r="C60" s="109" t="s">
        <v>442</v>
      </c>
      <c r="D60" s="83">
        <v>655.6</v>
      </c>
      <c r="E60" s="134">
        <v>655.6</v>
      </c>
      <c r="F60" s="337">
        <f t="shared" si="0"/>
        <v>100</v>
      </c>
    </row>
    <row r="61" spans="1:6" ht="22.5" customHeight="1">
      <c r="A61" s="404">
        <v>19</v>
      </c>
      <c r="B61" s="403" t="s">
        <v>447</v>
      </c>
      <c r="C61" s="110" t="s">
        <v>538</v>
      </c>
      <c r="D61" s="291">
        <f>D62+D63</f>
        <v>781.3</v>
      </c>
      <c r="E61" s="291">
        <f>E62+E63</f>
        <v>769.2</v>
      </c>
      <c r="F61" s="337">
        <f t="shared" si="0"/>
        <v>98.45129911685653</v>
      </c>
    </row>
    <row r="62" spans="1:6" ht="24">
      <c r="A62" s="404"/>
      <c r="B62" s="403"/>
      <c r="C62" s="63" t="s">
        <v>716</v>
      </c>
      <c r="D62" s="85">
        <v>631.3</v>
      </c>
      <c r="E62" s="292">
        <v>619.2</v>
      </c>
      <c r="F62" s="337">
        <f t="shared" si="0"/>
        <v>98.08332013305878</v>
      </c>
    </row>
    <row r="63" spans="1:6" ht="12">
      <c r="A63" s="404"/>
      <c r="B63" s="403"/>
      <c r="C63" s="63" t="s">
        <v>717</v>
      </c>
      <c r="D63" s="85">
        <v>150</v>
      </c>
      <c r="E63" s="292">
        <v>150</v>
      </c>
      <c r="F63" s="337">
        <f t="shared" si="0"/>
        <v>100</v>
      </c>
    </row>
    <row r="65" ht="12">
      <c r="C65" s="76"/>
    </row>
  </sheetData>
  <sheetProtection/>
  <mergeCells count="37">
    <mergeCell ref="A42:A44"/>
    <mergeCell ref="B38:B40"/>
    <mergeCell ref="A38:A40"/>
    <mergeCell ref="B61:B63"/>
    <mergeCell ref="A61:A63"/>
    <mergeCell ref="B54:B57"/>
    <mergeCell ref="A54:A57"/>
    <mergeCell ref="B46:B48"/>
    <mergeCell ref="A46:A48"/>
    <mergeCell ref="F13:F14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A15:C15"/>
    <mergeCell ref="A10:D10"/>
    <mergeCell ref="A11:D11"/>
    <mergeCell ref="C12:D12"/>
    <mergeCell ref="A13:A14"/>
    <mergeCell ref="B13:B14"/>
    <mergeCell ref="C13:C14"/>
    <mergeCell ref="D13:D14"/>
    <mergeCell ref="E13:E14"/>
    <mergeCell ref="B42:B44"/>
    <mergeCell ref="B34:B37"/>
    <mergeCell ref="A34:A37"/>
    <mergeCell ref="B29:B33"/>
    <mergeCell ref="A29:A33"/>
    <mergeCell ref="B23:B28"/>
    <mergeCell ref="A23:A28"/>
    <mergeCell ref="B16:B22"/>
    <mergeCell ref="A16:A22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4"/>
  <sheetViews>
    <sheetView view="pageBreakPreview" zoomScale="60" zoomScalePageLayoutView="0" workbookViewId="0" topLeftCell="A1">
      <selection activeCell="I7" sqref="I7"/>
    </sheetView>
  </sheetViews>
  <sheetFormatPr defaultColWidth="9.140625" defaultRowHeight="12.75"/>
  <cols>
    <col min="1" max="1" width="5.140625" style="241" customWidth="1"/>
    <col min="2" max="2" width="37.28125" style="241" customWidth="1"/>
    <col min="3" max="4" width="14.140625" style="241" customWidth="1"/>
    <col min="5" max="5" width="13.421875" style="241" customWidth="1"/>
    <col min="6" max="6" width="12.00390625" style="241" customWidth="1"/>
    <col min="7" max="16384" width="9.140625" style="241" customWidth="1"/>
  </cols>
  <sheetData>
    <row r="1" ht="12.75">
      <c r="C1" s="242" t="s">
        <v>715</v>
      </c>
    </row>
    <row r="2" spans="3:5" ht="12.75">
      <c r="C2" s="243" t="s">
        <v>749</v>
      </c>
      <c r="D2" s="244"/>
      <c r="E2" s="244"/>
    </row>
    <row r="3" spans="3:5" ht="12.75">
      <c r="C3" s="244" t="s">
        <v>62</v>
      </c>
      <c r="D3" s="244"/>
      <c r="E3" s="244"/>
    </row>
    <row r="4" spans="3:5" ht="12.75">
      <c r="C4" s="244" t="s">
        <v>51</v>
      </c>
      <c r="D4" s="244"/>
      <c r="E4" s="244"/>
    </row>
    <row r="5" spans="3:5" ht="12.75">
      <c r="C5" s="243" t="s">
        <v>754</v>
      </c>
      <c r="D5" s="244"/>
      <c r="E5" s="244"/>
    </row>
    <row r="6" spans="3:5" ht="12.75">
      <c r="C6" s="405" t="s">
        <v>652</v>
      </c>
      <c r="D6" s="405"/>
      <c r="E6" s="405"/>
    </row>
    <row r="7" spans="3:5" ht="12.75">
      <c r="C7" s="245" t="s">
        <v>51</v>
      </c>
      <c r="D7" s="246"/>
      <c r="E7" s="247"/>
    </row>
    <row r="8" spans="3:5" ht="12.75">
      <c r="C8" s="405" t="s">
        <v>653</v>
      </c>
      <c r="D8" s="405"/>
      <c r="E8" s="405"/>
    </row>
    <row r="9" ht="12.75">
      <c r="C9" s="248"/>
    </row>
    <row r="10" spans="1:5" ht="12.75">
      <c r="A10" s="406" t="s">
        <v>654</v>
      </c>
      <c r="B10" s="406"/>
      <c r="C10" s="406"/>
      <c r="D10" s="406"/>
      <c r="E10" s="406"/>
    </row>
    <row r="11" spans="1:256" ht="12.75">
      <c r="A11" s="407" t="s">
        <v>655</v>
      </c>
      <c r="B11" s="407"/>
      <c r="C11" s="407"/>
      <c r="D11" s="407"/>
      <c r="E11" s="407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49"/>
      <c r="GQ11" s="249"/>
      <c r="GR11" s="249"/>
      <c r="GS11" s="249"/>
      <c r="GT11" s="249"/>
      <c r="GU11" s="249"/>
      <c r="GV11" s="249"/>
      <c r="GW11" s="249"/>
      <c r="GX11" s="249"/>
      <c r="GY11" s="249"/>
      <c r="GZ11" s="249"/>
      <c r="HA11" s="249"/>
      <c r="HB11" s="249"/>
      <c r="HC11" s="249"/>
      <c r="HD11" s="249"/>
      <c r="HE11" s="249"/>
      <c r="HF11" s="249"/>
      <c r="HG11" s="249"/>
      <c r="HH11" s="249"/>
      <c r="HI11" s="249"/>
      <c r="HJ11" s="249"/>
      <c r="HK11" s="249"/>
      <c r="HL11" s="249"/>
      <c r="HM11" s="249"/>
      <c r="HN11" s="249"/>
      <c r="HO11" s="249"/>
      <c r="HP11" s="249"/>
      <c r="HQ11" s="249"/>
      <c r="HR11" s="249"/>
      <c r="HS11" s="249"/>
      <c r="HT11" s="249"/>
      <c r="HU11" s="249"/>
      <c r="HV11" s="249"/>
      <c r="HW11" s="249"/>
      <c r="HX11" s="249"/>
      <c r="HY11" s="249"/>
      <c r="HZ11" s="249"/>
      <c r="IA11" s="249"/>
      <c r="IB11" s="249"/>
      <c r="IC11" s="249"/>
      <c r="ID11" s="249"/>
      <c r="IE11" s="249"/>
      <c r="IF11" s="249"/>
      <c r="IG11" s="249"/>
      <c r="IH11" s="249"/>
      <c r="II11" s="249"/>
      <c r="IJ11" s="249"/>
      <c r="IK11" s="249"/>
      <c r="IL11" s="249"/>
      <c r="IM11" s="249"/>
      <c r="IN11" s="249"/>
      <c r="IO11" s="249"/>
      <c r="IP11" s="249"/>
      <c r="IQ11" s="249"/>
      <c r="IR11" s="249"/>
      <c r="IS11" s="249"/>
      <c r="IT11" s="249"/>
      <c r="IU11" s="249"/>
      <c r="IV11" s="249"/>
    </row>
    <row r="12" spans="3:5" ht="12.75">
      <c r="C12" s="250"/>
      <c r="D12" s="250" t="s">
        <v>656</v>
      </c>
      <c r="E12" s="250"/>
    </row>
    <row r="13" spans="1:256" ht="25.5">
      <c r="A13" s="213" t="s">
        <v>224</v>
      </c>
      <c r="B13" s="408" t="s">
        <v>657</v>
      </c>
      <c r="C13" s="409"/>
      <c r="D13" s="210" t="s">
        <v>634</v>
      </c>
      <c r="E13" s="251" t="s">
        <v>658</v>
      </c>
      <c r="F13" s="203" t="s">
        <v>635</v>
      </c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  <c r="IK13" s="252"/>
      <c r="IL13" s="252"/>
      <c r="IM13" s="252"/>
      <c r="IN13" s="252"/>
      <c r="IO13" s="252"/>
      <c r="IP13" s="252"/>
      <c r="IQ13" s="252"/>
      <c r="IR13" s="252"/>
      <c r="IS13" s="252"/>
      <c r="IT13" s="252"/>
      <c r="IU13" s="252"/>
      <c r="IV13" s="252"/>
    </row>
    <row r="14" spans="1:5" ht="12.75">
      <c r="A14" s="253" t="s">
        <v>659</v>
      </c>
      <c r="B14" s="410" t="s">
        <v>660</v>
      </c>
      <c r="C14" s="411"/>
      <c r="D14" s="412">
        <v>0</v>
      </c>
      <c r="E14" s="412"/>
    </row>
    <row r="15" spans="1:6" ht="15.75">
      <c r="A15" s="254">
        <v>1</v>
      </c>
      <c r="B15" s="415" t="s">
        <v>661</v>
      </c>
      <c r="C15" s="416"/>
      <c r="D15" s="255">
        <v>2735.5</v>
      </c>
      <c r="E15" s="255">
        <v>2735.5</v>
      </c>
      <c r="F15" s="256">
        <f>E15/D15*100%</f>
        <v>1</v>
      </c>
    </row>
    <row r="16" spans="1:6" ht="15.75">
      <c r="A16" s="254">
        <v>2</v>
      </c>
      <c r="B16" s="415" t="s">
        <v>662</v>
      </c>
      <c r="C16" s="416"/>
      <c r="D16" s="255">
        <v>1972.9</v>
      </c>
      <c r="E16" s="255">
        <v>1972.9</v>
      </c>
      <c r="F16" s="256">
        <f aca="true" t="shared" si="0" ref="F16:F21">E16/D16*100%</f>
        <v>1</v>
      </c>
    </row>
    <row r="17" spans="1:6" ht="15.75">
      <c r="A17" s="254">
        <v>3</v>
      </c>
      <c r="B17" s="415" t="s">
        <v>663</v>
      </c>
      <c r="C17" s="416"/>
      <c r="D17" s="255">
        <v>2044.3</v>
      </c>
      <c r="E17" s="255">
        <v>2044.3</v>
      </c>
      <c r="F17" s="256">
        <f t="shared" si="0"/>
        <v>1</v>
      </c>
    </row>
    <row r="18" spans="1:6" ht="15.75">
      <c r="A18" s="254">
        <v>4</v>
      </c>
      <c r="B18" s="415" t="s">
        <v>664</v>
      </c>
      <c r="C18" s="416"/>
      <c r="D18" s="255">
        <v>1762.7</v>
      </c>
      <c r="E18" s="255">
        <v>1762.7</v>
      </c>
      <c r="F18" s="256">
        <f t="shared" si="0"/>
        <v>1</v>
      </c>
    </row>
    <row r="19" spans="1:6" ht="15.75">
      <c r="A19" s="254">
        <v>5</v>
      </c>
      <c r="B19" s="415" t="s">
        <v>665</v>
      </c>
      <c r="C19" s="416"/>
      <c r="D19" s="255">
        <v>2898.6</v>
      </c>
      <c r="E19" s="255">
        <v>2898.6</v>
      </c>
      <c r="F19" s="256">
        <f t="shared" si="0"/>
        <v>1</v>
      </c>
    </row>
    <row r="20" spans="1:6" ht="15.75">
      <c r="A20" s="254">
        <v>6</v>
      </c>
      <c r="B20" s="415" t="s">
        <v>666</v>
      </c>
      <c r="C20" s="416"/>
      <c r="D20" s="255">
        <v>1824.7</v>
      </c>
      <c r="E20" s="255">
        <v>1824.7</v>
      </c>
      <c r="F20" s="256">
        <f t="shared" si="0"/>
        <v>1</v>
      </c>
    </row>
    <row r="21" spans="1:6" ht="15.75">
      <c r="A21" s="257"/>
      <c r="B21" s="413" t="s">
        <v>667</v>
      </c>
      <c r="C21" s="414"/>
      <c r="D21" s="259">
        <f>SUM(D14:D20)</f>
        <v>13238.7</v>
      </c>
      <c r="E21" s="260">
        <f>SUM(E14:E20)</f>
        <v>13238.7</v>
      </c>
      <c r="F21" s="256">
        <f t="shared" si="0"/>
        <v>1</v>
      </c>
    </row>
    <row r="22" spans="4:5" ht="12.75">
      <c r="D22" s="261" t="e">
        <f>+D21/C21%</f>
        <v>#DIV/0!</v>
      </c>
      <c r="E22" s="261">
        <f>+E21/D21%</f>
        <v>100</v>
      </c>
    </row>
    <row r="23" spans="4:5" ht="12.75">
      <c r="D23" s="241">
        <f>219+14010</f>
        <v>14229</v>
      </c>
      <c r="E23" s="241">
        <f>14977+180</f>
        <v>15157</v>
      </c>
    </row>
    <row r="24" spans="4:5" ht="12.75">
      <c r="D24" s="241">
        <f>+D23-D21</f>
        <v>990.2999999999993</v>
      </c>
      <c r="E24" s="241">
        <f>+E23-E21</f>
        <v>1918.2999999999993</v>
      </c>
    </row>
  </sheetData>
  <sheetProtection/>
  <mergeCells count="14">
    <mergeCell ref="B21:C21"/>
    <mergeCell ref="B15:C15"/>
    <mergeCell ref="B16:C16"/>
    <mergeCell ref="B17:C17"/>
    <mergeCell ref="B18:C18"/>
    <mergeCell ref="B19:C19"/>
    <mergeCell ref="B20:C20"/>
    <mergeCell ref="C6:E6"/>
    <mergeCell ref="C8:E8"/>
    <mergeCell ref="A10:E10"/>
    <mergeCell ref="A11:E11"/>
    <mergeCell ref="B13:C13"/>
    <mergeCell ref="B14:C14"/>
    <mergeCell ref="D14:E1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0"/>
  <sheetViews>
    <sheetView view="pageBreakPreview" zoomScale="60" zoomScalePageLayoutView="0" workbookViewId="0" topLeftCell="A1">
      <selection activeCell="L13" sqref="L13"/>
    </sheetView>
  </sheetViews>
  <sheetFormatPr defaultColWidth="9.140625" defaultRowHeight="12.75"/>
  <cols>
    <col min="1" max="1" width="4.7109375" style="241" customWidth="1"/>
    <col min="2" max="2" width="31.8515625" style="241" customWidth="1"/>
    <col min="3" max="4" width="14.57421875" style="241" customWidth="1"/>
    <col min="5" max="5" width="14.00390625" style="241" customWidth="1"/>
    <col min="6" max="16384" width="9.140625" style="241" customWidth="1"/>
  </cols>
  <sheetData>
    <row r="1" spans="2:3" ht="12.75">
      <c r="B1" s="248"/>
      <c r="C1" s="248" t="s">
        <v>714</v>
      </c>
    </row>
    <row r="2" spans="2:5" ht="12.75">
      <c r="B2" s="242"/>
      <c r="C2" s="243" t="s">
        <v>750</v>
      </c>
      <c r="D2" s="244"/>
      <c r="E2" s="244"/>
    </row>
    <row r="3" spans="2:5" ht="12.75">
      <c r="B3" s="242"/>
      <c r="C3" s="244" t="s">
        <v>62</v>
      </c>
      <c r="D3" s="244"/>
      <c r="E3" s="244"/>
    </row>
    <row r="4" spans="2:5" ht="12.75">
      <c r="B4" s="242"/>
      <c r="C4" s="244" t="s">
        <v>51</v>
      </c>
      <c r="D4" s="244"/>
      <c r="E4" s="244"/>
    </row>
    <row r="5" spans="2:5" ht="12.75">
      <c r="B5" s="242"/>
      <c r="C5" s="243" t="s">
        <v>755</v>
      </c>
      <c r="D5" s="244"/>
      <c r="E5" s="244"/>
    </row>
    <row r="6" spans="2:5" ht="12.75">
      <c r="B6" s="242"/>
      <c r="C6" s="405" t="s">
        <v>652</v>
      </c>
      <c r="D6" s="405"/>
      <c r="E6" s="405"/>
    </row>
    <row r="7" spans="2:5" ht="12.75">
      <c r="B7" s="242"/>
      <c r="C7" s="245" t="s">
        <v>51</v>
      </c>
      <c r="D7" s="246"/>
      <c r="E7" s="247"/>
    </row>
    <row r="8" spans="2:5" ht="12.75">
      <c r="B8" s="242"/>
      <c r="C8" s="405" t="s">
        <v>653</v>
      </c>
      <c r="D8" s="405"/>
      <c r="E8" s="405"/>
    </row>
    <row r="9" spans="2:5" ht="12.75">
      <c r="B9" s="242"/>
      <c r="C9" s="248"/>
      <c r="D9" s="248"/>
      <c r="E9" s="248"/>
    </row>
    <row r="10" spans="1:5" ht="39.75" customHeight="1">
      <c r="A10" s="407" t="s">
        <v>668</v>
      </c>
      <c r="B10" s="407"/>
      <c r="C10" s="407"/>
      <c r="D10" s="407"/>
      <c r="E10" s="407"/>
    </row>
    <row r="11" spans="1:5" ht="12.75">
      <c r="A11" s="406"/>
      <c r="B11" s="406"/>
      <c r="C11" s="406"/>
      <c r="D11" s="417" t="s">
        <v>656</v>
      </c>
      <c r="E11" s="417"/>
    </row>
    <row r="12" spans="1:256" ht="25.5">
      <c r="A12" s="213" t="s">
        <v>224</v>
      </c>
      <c r="B12" s="262" t="s">
        <v>657</v>
      </c>
      <c r="C12" s="210" t="s">
        <v>634</v>
      </c>
      <c r="D12" s="251" t="s">
        <v>658</v>
      </c>
      <c r="E12" s="251" t="s">
        <v>635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  <c r="IK12" s="252"/>
      <c r="IL12" s="252"/>
      <c r="IM12" s="252"/>
      <c r="IN12" s="252"/>
      <c r="IO12" s="252"/>
      <c r="IP12" s="252"/>
      <c r="IQ12" s="252"/>
      <c r="IR12" s="252"/>
      <c r="IS12" s="252"/>
      <c r="IT12" s="252"/>
      <c r="IU12" s="252"/>
      <c r="IV12" s="252"/>
    </row>
    <row r="13" spans="1:5" ht="15.75">
      <c r="A13" s="254">
        <v>1</v>
      </c>
      <c r="B13" s="263" t="s">
        <v>661</v>
      </c>
      <c r="C13" s="254">
        <v>93.7</v>
      </c>
      <c r="D13" s="254">
        <v>93.7</v>
      </c>
      <c r="E13" s="256">
        <f aca="true" t="shared" si="0" ref="E13:E19">D13/C13*100%</f>
        <v>1</v>
      </c>
    </row>
    <row r="14" spans="1:5" ht="15.75">
      <c r="A14" s="254">
        <v>2</v>
      </c>
      <c r="B14" s="263" t="s">
        <v>662</v>
      </c>
      <c r="C14" s="254">
        <v>93.7</v>
      </c>
      <c r="D14" s="254">
        <v>93.7</v>
      </c>
      <c r="E14" s="256">
        <f t="shared" si="0"/>
        <v>1</v>
      </c>
    </row>
    <row r="15" spans="1:5" ht="15.75">
      <c r="A15" s="254">
        <v>3</v>
      </c>
      <c r="B15" s="263" t="s">
        <v>663</v>
      </c>
      <c r="C15" s="254">
        <v>93.7</v>
      </c>
      <c r="D15" s="254">
        <v>93.7</v>
      </c>
      <c r="E15" s="256">
        <f t="shared" si="0"/>
        <v>1</v>
      </c>
    </row>
    <row r="16" spans="1:5" ht="15.75">
      <c r="A16" s="254">
        <v>4</v>
      </c>
      <c r="B16" s="263" t="s">
        <v>664</v>
      </c>
      <c r="C16" s="254">
        <v>77.8</v>
      </c>
      <c r="D16" s="254">
        <v>77.8</v>
      </c>
      <c r="E16" s="256">
        <f t="shared" si="0"/>
        <v>1</v>
      </c>
    </row>
    <row r="17" spans="1:5" ht="15.75">
      <c r="A17" s="254">
        <v>5</v>
      </c>
      <c r="B17" s="263" t="s">
        <v>665</v>
      </c>
      <c r="C17" s="254">
        <v>93.7</v>
      </c>
      <c r="D17" s="254">
        <v>93.7</v>
      </c>
      <c r="E17" s="256">
        <f t="shared" si="0"/>
        <v>1</v>
      </c>
    </row>
    <row r="18" spans="1:5" ht="15.75">
      <c r="A18" s="254">
        <v>6</v>
      </c>
      <c r="B18" s="263" t="s">
        <v>666</v>
      </c>
      <c r="C18" s="254">
        <v>77.8</v>
      </c>
      <c r="D18" s="254">
        <v>77.8</v>
      </c>
      <c r="E18" s="256">
        <f t="shared" si="0"/>
        <v>1</v>
      </c>
    </row>
    <row r="19" spans="1:5" ht="15.75">
      <c r="A19" s="257"/>
      <c r="B19" s="264" t="s">
        <v>669</v>
      </c>
      <c r="C19" s="258">
        <f>SUM(C13:C18)</f>
        <v>530.4</v>
      </c>
      <c r="D19" s="258">
        <f>SUM(D13:D18)</f>
        <v>530.4</v>
      </c>
      <c r="E19" s="256">
        <f t="shared" si="0"/>
        <v>1</v>
      </c>
    </row>
    <row r="20" spans="4:5" ht="12.75">
      <c r="D20" s="250"/>
      <c r="E20" s="250"/>
    </row>
  </sheetData>
  <sheetProtection/>
  <mergeCells count="5">
    <mergeCell ref="C6:E6"/>
    <mergeCell ref="C8:E8"/>
    <mergeCell ref="A10:E10"/>
    <mergeCell ref="A11:C11"/>
    <mergeCell ref="D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view="pageBreakPreview" zoomScale="60" zoomScalePageLayoutView="0" workbookViewId="0" topLeftCell="A1">
      <selection activeCell="A10" sqref="A10:F10"/>
    </sheetView>
  </sheetViews>
  <sheetFormatPr defaultColWidth="9.140625" defaultRowHeight="12.75"/>
  <cols>
    <col min="1" max="1" width="5.57421875" style="265" customWidth="1"/>
    <col min="2" max="2" width="24.00390625" style="265" customWidth="1"/>
    <col min="3" max="3" width="21.140625" style="265" customWidth="1"/>
    <col min="4" max="4" width="28.00390625" style="265" customWidth="1"/>
    <col min="5" max="5" width="16.7109375" style="285" customWidth="1"/>
    <col min="6" max="6" width="16.140625" style="265" bestFit="1" customWidth="1"/>
    <col min="7" max="7" width="9.140625" style="268" customWidth="1"/>
    <col min="8" max="8" width="6.140625" style="268" customWidth="1"/>
    <col min="9" max="9" width="11.57421875" style="268" customWidth="1"/>
    <col min="10" max="16384" width="9.140625" style="268" customWidth="1"/>
  </cols>
  <sheetData>
    <row r="1" spans="1:8" ht="12.75">
      <c r="A1" s="265" t="s">
        <v>4</v>
      </c>
      <c r="D1" s="266" t="s">
        <v>670</v>
      </c>
      <c r="E1" s="266"/>
      <c r="F1" s="266"/>
      <c r="G1" s="266"/>
      <c r="H1" s="267"/>
    </row>
    <row r="2" spans="4:9" ht="12.75">
      <c r="D2" s="418" t="s">
        <v>751</v>
      </c>
      <c r="E2" s="418"/>
      <c r="F2" s="418"/>
      <c r="G2" s="418"/>
      <c r="H2" s="418"/>
      <c r="I2" s="418"/>
    </row>
    <row r="3" spans="4:8" ht="12.75">
      <c r="D3" s="269" t="s">
        <v>671</v>
      </c>
      <c r="E3" s="269"/>
      <c r="F3" s="269"/>
      <c r="G3" s="269"/>
      <c r="H3" s="267"/>
    </row>
    <row r="4" spans="4:8" ht="12.75">
      <c r="D4" s="270" t="s">
        <v>756</v>
      </c>
      <c r="E4" s="269"/>
      <c r="F4" s="269"/>
      <c r="G4" s="269"/>
      <c r="H4" s="267"/>
    </row>
    <row r="5" spans="4:10" ht="12.75">
      <c r="D5" s="419" t="s">
        <v>652</v>
      </c>
      <c r="E5" s="419"/>
      <c r="F5" s="419"/>
      <c r="G5" s="419"/>
      <c r="H5" s="419"/>
      <c r="I5" s="419"/>
      <c r="J5" s="271"/>
    </row>
    <row r="6" spans="4:10" ht="12.75">
      <c r="D6" s="419" t="s">
        <v>672</v>
      </c>
      <c r="E6" s="419"/>
      <c r="F6" s="419"/>
      <c r="G6" s="419"/>
      <c r="H6" s="419"/>
      <c r="I6" s="419"/>
      <c r="J6" s="419"/>
    </row>
    <row r="7" spans="4:10" ht="12.75">
      <c r="D7" s="419" t="s">
        <v>673</v>
      </c>
      <c r="E7" s="419"/>
      <c r="F7" s="419"/>
      <c r="G7" s="419"/>
      <c r="H7" s="419"/>
      <c r="I7" s="419"/>
      <c r="J7" s="271"/>
    </row>
    <row r="8" spans="1:9" ht="12.75">
      <c r="A8" s="420"/>
      <c r="B8" s="420"/>
      <c r="C8" s="420"/>
      <c r="D8" s="420"/>
      <c r="E8" s="420"/>
      <c r="F8" s="420"/>
      <c r="G8" s="272"/>
      <c r="H8" s="272"/>
      <c r="I8" s="272"/>
    </row>
    <row r="9" spans="1:6" ht="15.75">
      <c r="A9" s="421" t="s">
        <v>674</v>
      </c>
      <c r="B9" s="421"/>
      <c r="C9" s="421"/>
      <c r="D9" s="421"/>
      <c r="E9" s="421"/>
      <c r="F9" s="421"/>
    </row>
    <row r="10" spans="1:6" ht="15.75">
      <c r="A10" s="421" t="s">
        <v>675</v>
      </c>
      <c r="B10" s="421"/>
      <c r="C10" s="421"/>
      <c r="D10" s="421"/>
      <c r="E10" s="421"/>
      <c r="F10" s="421"/>
    </row>
    <row r="11" spans="1:6" ht="15.75">
      <c r="A11" s="422"/>
      <c r="B11" s="422"/>
      <c r="C11" s="422"/>
      <c r="D11" s="422"/>
      <c r="E11" s="273"/>
      <c r="F11" s="274" t="s">
        <v>1</v>
      </c>
    </row>
    <row r="12" spans="1:9" ht="28.5">
      <c r="A12" s="275" t="s">
        <v>224</v>
      </c>
      <c r="B12" s="275" t="s">
        <v>676</v>
      </c>
      <c r="C12" s="275" t="s">
        <v>677</v>
      </c>
      <c r="D12" s="423" t="s">
        <v>678</v>
      </c>
      <c r="E12" s="423"/>
      <c r="F12" s="423"/>
      <c r="G12" s="423"/>
      <c r="H12" s="423"/>
      <c r="I12" s="251" t="s">
        <v>658</v>
      </c>
    </row>
    <row r="13" spans="1:9" ht="30">
      <c r="A13" s="276">
        <v>1</v>
      </c>
      <c r="B13" s="277" t="s">
        <v>679</v>
      </c>
      <c r="C13" s="278" t="s">
        <v>680</v>
      </c>
      <c r="D13" s="424" t="s">
        <v>681</v>
      </c>
      <c r="E13" s="425"/>
      <c r="F13" s="425"/>
      <c r="G13" s="425"/>
      <c r="H13" s="426"/>
      <c r="I13" s="279">
        <v>5</v>
      </c>
    </row>
    <row r="14" spans="1:9" ht="30">
      <c r="A14" s="276">
        <v>2</v>
      </c>
      <c r="B14" s="277" t="s">
        <v>682</v>
      </c>
      <c r="C14" s="278" t="s">
        <v>680</v>
      </c>
      <c r="D14" s="427" t="s">
        <v>683</v>
      </c>
      <c r="E14" s="428"/>
      <c r="F14" s="428"/>
      <c r="G14" s="428"/>
      <c r="H14" s="429"/>
      <c r="I14" s="279">
        <v>5</v>
      </c>
    </row>
    <row r="15" spans="1:9" ht="30">
      <c r="A15" s="276">
        <v>3</v>
      </c>
      <c r="B15" s="277" t="s">
        <v>684</v>
      </c>
      <c r="C15" s="278" t="s">
        <v>680</v>
      </c>
      <c r="D15" s="427" t="s">
        <v>683</v>
      </c>
      <c r="E15" s="428"/>
      <c r="F15" s="428"/>
      <c r="G15" s="428"/>
      <c r="H15" s="429"/>
      <c r="I15" s="280">
        <v>5</v>
      </c>
    </row>
    <row r="16" spans="1:9" ht="30">
      <c r="A16" s="276">
        <v>4</v>
      </c>
      <c r="B16" s="277" t="s">
        <v>685</v>
      </c>
      <c r="C16" s="278" t="s">
        <v>680</v>
      </c>
      <c r="D16" s="427" t="s">
        <v>686</v>
      </c>
      <c r="E16" s="430"/>
      <c r="F16" s="430"/>
      <c r="G16" s="430"/>
      <c r="H16" s="431"/>
      <c r="I16" s="280">
        <v>33.7</v>
      </c>
    </row>
    <row r="17" spans="1:11" ht="30">
      <c r="A17" s="276">
        <v>5</v>
      </c>
      <c r="B17" s="277" t="s">
        <v>687</v>
      </c>
      <c r="C17" s="278" t="s">
        <v>680</v>
      </c>
      <c r="D17" s="427" t="s">
        <v>683</v>
      </c>
      <c r="E17" s="428"/>
      <c r="F17" s="428"/>
      <c r="G17" s="428"/>
      <c r="H17" s="429"/>
      <c r="I17" s="280">
        <v>5</v>
      </c>
      <c r="K17" s="281"/>
    </row>
    <row r="18" spans="1:9" ht="30">
      <c r="A18" s="276">
        <v>6</v>
      </c>
      <c r="B18" s="277" t="s">
        <v>688</v>
      </c>
      <c r="C18" s="278" t="s">
        <v>680</v>
      </c>
      <c r="D18" s="427" t="s">
        <v>689</v>
      </c>
      <c r="E18" s="430"/>
      <c r="F18" s="430"/>
      <c r="G18" s="430"/>
      <c r="H18" s="431"/>
      <c r="I18" s="280">
        <v>10</v>
      </c>
    </row>
    <row r="19" spans="1:9" ht="30">
      <c r="A19" s="276">
        <v>7</v>
      </c>
      <c r="B19" s="277" t="s">
        <v>690</v>
      </c>
      <c r="C19" s="278" t="s">
        <v>680</v>
      </c>
      <c r="D19" s="427" t="s">
        <v>683</v>
      </c>
      <c r="E19" s="428"/>
      <c r="F19" s="428"/>
      <c r="G19" s="428"/>
      <c r="H19" s="429"/>
      <c r="I19" s="280">
        <v>10</v>
      </c>
    </row>
    <row r="20" spans="1:9" ht="30">
      <c r="A20" s="276">
        <v>8</v>
      </c>
      <c r="B20" s="277" t="s">
        <v>691</v>
      </c>
      <c r="C20" s="278" t="s">
        <v>680</v>
      </c>
      <c r="D20" s="427" t="s">
        <v>692</v>
      </c>
      <c r="E20" s="430"/>
      <c r="F20" s="430"/>
      <c r="G20" s="430"/>
      <c r="H20" s="431"/>
      <c r="I20" s="280">
        <v>10</v>
      </c>
    </row>
    <row r="21" spans="1:9" ht="30">
      <c r="A21" s="276">
        <v>9</v>
      </c>
      <c r="B21" s="277" t="s">
        <v>693</v>
      </c>
      <c r="C21" s="278" t="s">
        <v>680</v>
      </c>
      <c r="D21" s="427" t="s">
        <v>694</v>
      </c>
      <c r="E21" s="430"/>
      <c r="F21" s="430"/>
      <c r="G21" s="430"/>
      <c r="H21" s="431"/>
      <c r="I21" s="280">
        <v>15</v>
      </c>
    </row>
    <row r="22" spans="1:9" ht="30">
      <c r="A22" s="276"/>
      <c r="B22" s="277" t="s">
        <v>695</v>
      </c>
      <c r="C22" s="278" t="s">
        <v>680</v>
      </c>
      <c r="D22" s="427" t="s">
        <v>696</v>
      </c>
      <c r="E22" s="430"/>
      <c r="F22" s="430"/>
      <c r="G22" s="430"/>
      <c r="H22" s="431"/>
      <c r="I22" s="280">
        <v>90</v>
      </c>
    </row>
    <row r="23" spans="1:9" ht="30">
      <c r="A23" s="276">
        <v>10</v>
      </c>
      <c r="B23" s="277" t="s">
        <v>697</v>
      </c>
      <c r="C23" s="278" t="s">
        <v>680</v>
      </c>
      <c r="D23" s="427" t="s">
        <v>698</v>
      </c>
      <c r="E23" s="430"/>
      <c r="F23" s="430"/>
      <c r="G23" s="430"/>
      <c r="H23" s="431"/>
      <c r="I23" s="280">
        <v>14.9</v>
      </c>
    </row>
    <row r="24" spans="1:9" ht="30">
      <c r="A24" s="276">
        <v>11</v>
      </c>
      <c r="B24" s="277" t="s">
        <v>699</v>
      </c>
      <c r="C24" s="278" t="s">
        <v>680</v>
      </c>
      <c r="D24" s="427" t="s">
        <v>700</v>
      </c>
      <c r="E24" s="430"/>
      <c r="F24" s="430"/>
      <c r="G24" s="430"/>
      <c r="H24" s="431"/>
      <c r="I24" s="280">
        <v>72</v>
      </c>
    </row>
    <row r="25" spans="1:9" ht="30">
      <c r="A25" s="276">
        <v>12</v>
      </c>
      <c r="B25" s="277" t="s">
        <v>701</v>
      </c>
      <c r="C25" s="278" t="s">
        <v>680</v>
      </c>
      <c r="D25" s="427" t="s">
        <v>702</v>
      </c>
      <c r="E25" s="430"/>
      <c r="F25" s="430"/>
      <c r="G25" s="430"/>
      <c r="H25" s="431"/>
      <c r="I25" s="280">
        <v>611.1</v>
      </c>
    </row>
    <row r="26" spans="1:9" ht="30">
      <c r="A26" s="276">
        <v>13</v>
      </c>
      <c r="B26" s="277" t="s">
        <v>703</v>
      </c>
      <c r="C26" s="278" t="s">
        <v>680</v>
      </c>
      <c r="D26" s="427" t="s">
        <v>704</v>
      </c>
      <c r="E26" s="430"/>
      <c r="F26" s="430"/>
      <c r="G26" s="430"/>
      <c r="H26" s="431"/>
      <c r="I26" s="280">
        <v>21.2</v>
      </c>
    </row>
    <row r="27" spans="1:9" ht="12.75">
      <c r="A27" s="282"/>
      <c r="B27" s="283" t="s">
        <v>705</v>
      </c>
      <c r="C27" s="282"/>
      <c r="D27" s="432"/>
      <c r="E27" s="433"/>
      <c r="F27" s="433"/>
      <c r="G27" s="433"/>
      <c r="H27" s="434"/>
      <c r="I27" s="284">
        <f>SUM(I13:I26)</f>
        <v>907.9000000000001</v>
      </c>
    </row>
  </sheetData>
  <sheetProtection/>
  <mergeCells count="24">
    <mergeCell ref="D22:H22"/>
    <mergeCell ref="D23:H23"/>
    <mergeCell ref="D24:H24"/>
    <mergeCell ref="D25:H25"/>
    <mergeCell ref="D26:H26"/>
    <mergeCell ref="D27:H27"/>
    <mergeCell ref="D16:H16"/>
    <mergeCell ref="D17:H17"/>
    <mergeCell ref="D18:H18"/>
    <mergeCell ref="D19:H19"/>
    <mergeCell ref="D20:H20"/>
    <mergeCell ref="D21:H21"/>
    <mergeCell ref="A10:F10"/>
    <mergeCell ref="A11:D11"/>
    <mergeCell ref="D12:H12"/>
    <mergeCell ref="D13:H13"/>
    <mergeCell ref="D14:H14"/>
    <mergeCell ref="D15:H15"/>
    <mergeCell ref="D2:I2"/>
    <mergeCell ref="D5:I5"/>
    <mergeCell ref="D6:J6"/>
    <mergeCell ref="D7:I7"/>
    <mergeCell ref="A8:F8"/>
    <mergeCell ref="A9:F9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4"/>
  <sheetViews>
    <sheetView view="pageBreakPreview" zoomScale="60" zoomScalePageLayoutView="0" workbookViewId="0" topLeftCell="A1">
      <selection activeCell="I13" sqref="I13"/>
    </sheetView>
  </sheetViews>
  <sheetFormatPr defaultColWidth="9.140625" defaultRowHeight="12.75"/>
  <cols>
    <col min="1" max="1" width="5.140625" style="241" customWidth="1"/>
    <col min="2" max="2" width="33.7109375" style="241" customWidth="1"/>
    <col min="3" max="3" width="14.140625" style="241" customWidth="1"/>
    <col min="4" max="6" width="14.28125" style="241" customWidth="1"/>
    <col min="7" max="16384" width="9.140625" style="241" customWidth="1"/>
  </cols>
  <sheetData>
    <row r="1" spans="1:6" ht="12.75">
      <c r="A1" s="286"/>
      <c r="B1" s="286"/>
      <c r="C1" s="242" t="s">
        <v>534</v>
      </c>
      <c r="D1" s="242"/>
      <c r="E1" s="242"/>
      <c r="F1" s="242"/>
    </row>
    <row r="2" spans="1:6" ht="12.75">
      <c r="A2" s="286"/>
      <c r="B2" s="286"/>
      <c r="C2" s="243" t="s">
        <v>749</v>
      </c>
      <c r="D2" s="244"/>
      <c r="E2" s="244"/>
      <c r="F2" s="244"/>
    </row>
    <row r="3" spans="1:6" ht="12.75">
      <c r="A3" s="286"/>
      <c r="B3" s="286"/>
      <c r="C3" s="244" t="s">
        <v>62</v>
      </c>
      <c r="D3" s="244"/>
      <c r="E3" s="244"/>
      <c r="F3" s="244"/>
    </row>
    <row r="4" spans="1:6" ht="12.75">
      <c r="A4" s="286"/>
      <c r="B4" s="286"/>
      <c r="C4" s="244" t="s">
        <v>51</v>
      </c>
      <c r="D4" s="244"/>
      <c r="E4" s="244"/>
      <c r="F4" s="244"/>
    </row>
    <row r="5" spans="1:6" ht="12.75">
      <c r="A5" s="286"/>
      <c r="B5" s="286"/>
      <c r="C5" s="243" t="s">
        <v>755</v>
      </c>
      <c r="D5" s="244"/>
      <c r="E5" s="244"/>
      <c r="F5" s="244"/>
    </row>
    <row r="6" spans="1:6" ht="12.75">
      <c r="A6" s="286"/>
      <c r="B6" s="287" t="s">
        <v>706</v>
      </c>
      <c r="C6" s="405" t="s">
        <v>652</v>
      </c>
      <c r="D6" s="405"/>
      <c r="E6" s="405"/>
      <c r="F6" s="287"/>
    </row>
    <row r="7" spans="1:6" ht="12.75">
      <c r="A7" s="287" t="s">
        <v>707</v>
      </c>
      <c r="B7" s="287"/>
      <c r="C7" s="245" t="s">
        <v>51</v>
      </c>
      <c r="D7" s="246"/>
      <c r="E7" s="247"/>
      <c r="F7" s="287"/>
    </row>
    <row r="8" spans="1:6" ht="12.75">
      <c r="A8" s="287"/>
      <c r="B8" s="287"/>
      <c r="C8" s="405" t="s">
        <v>653</v>
      </c>
      <c r="D8" s="405"/>
      <c r="E8" s="405"/>
      <c r="F8" s="287"/>
    </row>
    <row r="9" ht="12.75">
      <c r="C9" s="248"/>
    </row>
    <row r="10" spans="1:6" ht="15.75">
      <c r="A10" s="435" t="s">
        <v>654</v>
      </c>
      <c r="B10" s="435"/>
      <c r="C10" s="435"/>
      <c r="D10" s="435"/>
      <c r="E10" s="435"/>
      <c r="F10" s="435"/>
    </row>
    <row r="11" spans="1:256" ht="33" customHeight="1">
      <c r="A11" s="436" t="s">
        <v>708</v>
      </c>
      <c r="B11" s="436"/>
      <c r="C11" s="436"/>
      <c r="D11" s="436"/>
      <c r="E11" s="436"/>
      <c r="F11" s="436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49"/>
      <c r="GQ11" s="249"/>
      <c r="GR11" s="249"/>
      <c r="GS11" s="249"/>
      <c r="GT11" s="249"/>
      <c r="GU11" s="249"/>
      <c r="GV11" s="249"/>
      <c r="GW11" s="249"/>
      <c r="GX11" s="249"/>
      <c r="GY11" s="249"/>
      <c r="GZ11" s="249"/>
      <c r="HA11" s="249"/>
      <c r="HB11" s="249"/>
      <c r="HC11" s="249"/>
      <c r="HD11" s="249"/>
      <c r="HE11" s="249"/>
      <c r="HF11" s="249"/>
      <c r="HG11" s="249"/>
      <c r="HH11" s="249"/>
      <c r="HI11" s="249"/>
      <c r="HJ11" s="249"/>
      <c r="HK11" s="249"/>
      <c r="HL11" s="249"/>
      <c r="HM11" s="249"/>
      <c r="HN11" s="249"/>
      <c r="HO11" s="249"/>
      <c r="HP11" s="249"/>
      <c r="HQ11" s="249"/>
      <c r="HR11" s="249"/>
      <c r="HS11" s="249"/>
      <c r="HT11" s="249"/>
      <c r="HU11" s="249"/>
      <c r="HV11" s="249"/>
      <c r="HW11" s="249"/>
      <c r="HX11" s="249"/>
      <c r="HY11" s="249"/>
      <c r="HZ11" s="249"/>
      <c r="IA11" s="249"/>
      <c r="IB11" s="249"/>
      <c r="IC11" s="249"/>
      <c r="ID11" s="249"/>
      <c r="IE11" s="249"/>
      <c r="IF11" s="249"/>
      <c r="IG11" s="249"/>
      <c r="IH11" s="249"/>
      <c r="II11" s="249"/>
      <c r="IJ11" s="249"/>
      <c r="IK11" s="249"/>
      <c r="IL11" s="249"/>
      <c r="IM11" s="249"/>
      <c r="IN11" s="249"/>
      <c r="IO11" s="249"/>
      <c r="IP11" s="249"/>
      <c r="IQ11" s="249"/>
      <c r="IR11" s="249"/>
      <c r="IS11" s="249"/>
      <c r="IT11" s="249"/>
      <c r="IU11" s="249"/>
      <c r="IV11" s="249"/>
    </row>
    <row r="12" spans="3:6" ht="12.75">
      <c r="C12" s="250"/>
      <c r="D12" s="250" t="s">
        <v>656</v>
      </c>
      <c r="E12" s="250"/>
      <c r="F12" s="250"/>
    </row>
    <row r="13" spans="1:256" ht="31.5">
      <c r="A13" s="288" t="s">
        <v>224</v>
      </c>
      <c r="B13" s="437" t="s">
        <v>657</v>
      </c>
      <c r="C13" s="438"/>
      <c r="D13" s="210" t="s">
        <v>634</v>
      </c>
      <c r="E13" s="251" t="s">
        <v>658</v>
      </c>
      <c r="F13" s="203" t="s">
        <v>635</v>
      </c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  <c r="IK13" s="252"/>
      <c r="IL13" s="252"/>
      <c r="IM13" s="252"/>
      <c r="IN13" s="252"/>
      <c r="IO13" s="252"/>
      <c r="IP13" s="252"/>
      <c r="IQ13" s="252"/>
      <c r="IR13" s="252"/>
      <c r="IS13" s="252"/>
      <c r="IT13" s="252"/>
      <c r="IU13" s="252"/>
      <c r="IV13" s="252"/>
    </row>
    <row r="14" spans="1:6" ht="15.75">
      <c r="A14" s="289" t="s">
        <v>659</v>
      </c>
      <c r="B14" s="415" t="s">
        <v>664</v>
      </c>
      <c r="C14" s="416"/>
      <c r="D14" s="255">
        <v>149.877</v>
      </c>
      <c r="E14" s="255">
        <v>149.877</v>
      </c>
      <c r="F14" s="256">
        <f aca="true" t="shared" si="0" ref="F14:F21">E14/D14*100%</f>
        <v>1</v>
      </c>
    </row>
    <row r="15" spans="1:6" ht="15.75">
      <c r="A15" s="254" t="s">
        <v>709</v>
      </c>
      <c r="B15" s="415" t="s">
        <v>661</v>
      </c>
      <c r="C15" s="416"/>
      <c r="D15" s="255">
        <v>0</v>
      </c>
      <c r="E15" s="255">
        <v>0</v>
      </c>
      <c r="F15" s="256" t="e">
        <f t="shared" si="0"/>
        <v>#DIV/0!</v>
      </c>
    </row>
    <row r="16" spans="1:6" ht="15.75">
      <c r="A16" s="254" t="s">
        <v>710</v>
      </c>
      <c r="B16" s="415" t="s">
        <v>662</v>
      </c>
      <c r="C16" s="416"/>
      <c r="D16" s="255">
        <v>143.659</v>
      </c>
      <c r="E16" s="255">
        <v>143.659</v>
      </c>
      <c r="F16" s="256">
        <f t="shared" si="0"/>
        <v>1</v>
      </c>
    </row>
    <row r="17" spans="1:6" ht="15.75">
      <c r="A17" s="254" t="s">
        <v>711</v>
      </c>
      <c r="B17" s="415" t="s">
        <v>663</v>
      </c>
      <c r="C17" s="416"/>
      <c r="D17" s="255">
        <v>71.5</v>
      </c>
      <c r="E17" s="255">
        <v>71.5</v>
      </c>
      <c r="F17" s="256">
        <f t="shared" si="0"/>
        <v>1</v>
      </c>
    </row>
    <row r="18" spans="1:6" ht="15.75">
      <c r="A18" s="254" t="s">
        <v>711</v>
      </c>
      <c r="B18" s="415" t="s">
        <v>664</v>
      </c>
      <c r="C18" s="416"/>
      <c r="D18" s="255"/>
      <c r="E18" s="255"/>
      <c r="F18" s="256" t="e">
        <f t="shared" si="0"/>
        <v>#DIV/0!</v>
      </c>
    </row>
    <row r="19" spans="1:6" ht="15.75">
      <c r="A19" s="254" t="s">
        <v>712</v>
      </c>
      <c r="B19" s="415" t="s">
        <v>665</v>
      </c>
      <c r="C19" s="416"/>
      <c r="D19" s="255">
        <v>0</v>
      </c>
      <c r="E19" s="255">
        <v>0</v>
      </c>
      <c r="F19" s="256" t="e">
        <f t="shared" si="0"/>
        <v>#DIV/0!</v>
      </c>
    </row>
    <row r="20" spans="1:6" ht="15.75">
      <c r="A20" s="254" t="s">
        <v>713</v>
      </c>
      <c r="B20" s="415" t="s">
        <v>666</v>
      </c>
      <c r="C20" s="416"/>
      <c r="D20" s="255">
        <v>120</v>
      </c>
      <c r="E20" s="255">
        <v>120</v>
      </c>
      <c r="F20" s="256">
        <f t="shared" si="0"/>
        <v>1</v>
      </c>
    </row>
    <row r="21" spans="1:6" ht="15.75">
      <c r="A21" s="257"/>
      <c r="B21" s="413" t="s">
        <v>667</v>
      </c>
      <c r="C21" s="414"/>
      <c r="D21" s="260">
        <f>SUM(D14:D20)</f>
        <v>485.036</v>
      </c>
      <c r="E21" s="260">
        <f>SUM(E14:E20)</f>
        <v>485.036</v>
      </c>
      <c r="F21" s="256">
        <f t="shared" si="0"/>
        <v>1</v>
      </c>
    </row>
    <row r="22" ht="12.75">
      <c r="D22" s="261" t="e">
        <f>+D21/C21%</f>
        <v>#DIV/0!</v>
      </c>
    </row>
    <row r="23" ht="12.75">
      <c r="D23" s="241">
        <f>219+14010</f>
        <v>14229</v>
      </c>
    </row>
    <row r="24" ht="12.75">
      <c r="D24" s="241">
        <f>+D23-D21</f>
        <v>13743.964</v>
      </c>
    </row>
  </sheetData>
  <sheetProtection/>
  <mergeCells count="13">
    <mergeCell ref="B21:C21"/>
    <mergeCell ref="B15:C15"/>
    <mergeCell ref="B16:C16"/>
    <mergeCell ref="B17:C17"/>
    <mergeCell ref="B18:C18"/>
    <mergeCell ref="B19:C19"/>
    <mergeCell ref="B20:C20"/>
    <mergeCell ref="C6:E6"/>
    <mergeCell ref="C8:E8"/>
    <mergeCell ref="A10:F10"/>
    <mergeCell ref="A11:F11"/>
    <mergeCell ref="B13:C13"/>
    <mergeCell ref="B14:C14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2017-04-04T09:12:10Z</cp:lastPrinted>
  <dcterms:created xsi:type="dcterms:W3CDTF">2004-12-03T09:36:36Z</dcterms:created>
  <dcterms:modified xsi:type="dcterms:W3CDTF">2017-07-27T03:44:03Z</dcterms:modified>
  <cp:category/>
  <cp:version/>
  <cp:contentType/>
  <cp:contentStatus/>
</cp:coreProperties>
</file>