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Замеры и расчет себестоимости 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<sst xmlns="http://schemas.openxmlformats.org/spreadsheetml/2006/main" count="86" uniqueCount="74">
  <si>
    <t>высота ворот</t>
  </si>
  <si>
    <t>профильная труба 60x30x2</t>
  </si>
  <si>
    <t>профильная труба 15x30x2</t>
  </si>
  <si>
    <t>ед.изм.</t>
  </si>
  <si>
    <t>м.</t>
  </si>
  <si>
    <t>шт.</t>
  </si>
  <si>
    <t>ширина проема</t>
  </si>
  <si>
    <t>мм</t>
  </si>
  <si>
    <t>округление до м.</t>
  </si>
  <si>
    <t>расчет стоимости</t>
  </si>
  <si>
    <t>рублей</t>
  </si>
  <si>
    <t>примечание: менять только зеленые значения</t>
  </si>
  <si>
    <t>профильная труба 60x40x2</t>
  </si>
  <si>
    <t>40x20</t>
  </si>
  <si>
    <t xml:space="preserve">60x30 </t>
  </si>
  <si>
    <t xml:space="preserve">ролик концевой </t>
  </si>
  <si>
    <t xml:space="preserve">ловушка ниж </t>
  </si>
  <si>
    <t xml:space="preserve">ловушка верх </t>
  </si>
  <si>
    <t>метров</t>
  </si>
  <si>
    <t>Проектирование замеры проема</t>
  </si>
  <si>
    <t>1.1.3 длина зоны отката</t>
  </si>
  <si>
    <t>1.1.2 длина полотна ворот</t>
  </si>
  <si>
    <t>1.1.4 высота проема забора</t>
  </si>
  <si>
    <t>1.1.5 высота полотна ворот</t>
  </si>
  <si>
    <t xml:space="preserve">Расчет себестоимости полотна ворот и ходовой части </t>
  </si>
  <si>
    <t>цена</t>
  </si>
  <si>
    <t>необходимое кол-во профиля</t>
  </si>
  <si>
    <t>1.1.6 дорожный просвет нужный</t>
  </si>
  <si>
    <t>кол-во</t>
  </si>
  <si>
    <t>итого</t>
  </si>
  <si>
    <t>опорная несущая балка</t>
  </si>
  <si>
    <t>ед. изм.</t>
  </si>
  <si>
    <t>малый комплект</t>
  </si>
  <si>
    <t>средний комплект</t>
  </si>
  <si>
    <t>Rolling center</t>
  </si>
  <si>
    <t>CAME</t>
  </si>
  <si>
    <t>DoorHan</t>
  </si>
  <si>
    <t>Roltek</t>
  </si>
  <si>
    <t>80 мм</t>
  </si>
  <si>
    <t>85 мм</t>
  </si>
  <si>
    <t>99 мм</t>
  </si>
  <si>
    <t>83 мм</t>
  </si>
  <si>
    <t>78 мм</t>
  </si>
  <si>
    <t>110 мм</t>
  </si>
  <si>
    <t>74 мм</t>
  </si>
  <si>
    <t>70 мм</t>
  </si>
  <si>
    <t>Наименование комплекта</t>
  </si>
  <si>
    <t>90 мм</t>
  </si>
  <si>
    <t>87 мм</t>
  </si>
  <si>
    <t>88 мм</t>
  </si>
  <si>
    <t>1.1.7 дорожный просвет комплекта</t>
  </si>
  <si>
    <t>1.1.8 1.1.9 дорожный просвет увеличение уменьшение</t>
  </si>
  <si>
    <t>1.1.10 общая высота ворот</t>
  </si>
  <si>
    <t>1.1.11 направление отката ворот правая сторона</t>
  </si>
  <si>
    <t>1.1.11 направление отката ворот левая сторона</t>
  </si>
  <si>
    <t>1.2.3 глубина промерзания грунта</t>
  </si>
  <si>
    <t>1.2.3 глубина фундамента</t>
  </si>
  <si>
    <t xml:space="preserve">роликовые опорные тележки </t>
  </si>
  <si>
    <t xml:space="preserve"> 2 шт.</t>
  </si>
  <si>
    <t>кронштейн направляющий</t>
  </si>
  <si>
    <t>до 4000 мм до 400 кг</t>
  </si>
  <si>
    <t>до 6000 мм до 600 кг</t>
  </si>
  <si>
    <t xml:space="preserve">свыше 6000 мм и 600 кг </t>
  </si>
  <si>
    <t>зубчатая  рейка</t>
  </si>
  <si>
    <t>длина зубчатой рейки 1.3.6.7</t>
  </si>
  <si>
    <t>швеллер 18-20</t>
  </si>
  <si>
    <t>электроды, диски, шкурка, краска</t>
  </si>
  <si>
    <t>профильная труба 80x80x3</t>
  </si>
  <si>
    <t xml:space="preserve"> длина швеллера закладного элемента 1.2.4</t>
  </si>
  <si>
    <t>Величина дорожного просвета при условии что отметка фундамента 0.00 = отметке уровня грунта 0.00</t>
  </si>
  <si>
    <t>большой комплект</t>
  </si>
  <si>
    <t>Наименование материалов и комплектующих</t>
  </si>
  <si>
    <t>1.1.0 ширина проема ворот</t>
  </si>
  <si>
    <t>1.1.1 длина противовеса ворот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</si>
</sst>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wrapText="1"/>
    </xf>
    <xf numFmtId="14" fontId="0" fillId="3" borderId="3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9" fillId="7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4" fontId="0" fillId="3" borderId="15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9" fillId="4" borderId="18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9" fillId="7" borderId="19" xfId="0" applyFont="1" applyFill="1" applyBorder="1" applyAlignment="1">
      <alignment horizontal="center" wrapText="1"/>
    </xf>
    <xf numFmtId="0" fontId="9" fillId="7" borderId="18" xfId="0" applyFont="1" applyFill="1" applyBorder="1" applyAlignment="1">
      <alignment horizontal="center" wrapText="1"/>
    </xf>
    <xf numFmtId="0" fontId="9" fillId="6" borderId="19" xfId="0" applyFont="1" applyFill="1" applyBorder="1" applyAlignment="1">
      <alignment horizontal="center" wrapText="1"/>
    </xf>
    <xf numFmtId="0" fontId="9" fillId="6" borderId="18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0" fontId="9" fillId="8" borderId="19" xfId="0" applyFont="1" applyFill="1" applyBorder="1" applyAlignment="1">
      <alignment horizontal="center" wrapText="1"/>
    </xf>
    <xf numFmtId="0" fontId="9" fillId="8" borderId="18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4" fontId="0" fillId="3" borderId="22" xfId="0" applyNumberFormat="1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7" borderId="21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8" fillId="3" borderId="17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3" borderId="26" xfId="0" applyNumberFormat="1" applyFont="1" applyFill="1" applyBorder="1" applyAlignment="1">
      <alignment horizontal="center" wrapText="1"/>
    </xf>
    <xf numFmtId="14" fontId="0" fillId="3" borderId="13" xfId="0" applyNumberFormat="1" applyFont="1" applyFill="1" applyBorder="1" applyAlignment="1">
      <alignment horizontal="center" wrapText="1"/>
    </xf>
    <xf numFmtId="14" fontId="0" fillId="3" borderId="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workbookViewId="0" topLeftCell="A2">
      <selection activeCell="J4" sqref="J4"/>
    </sheetView>
  </sheetViews>
  <sheetFormatPr defaultColWidth="9.140625" defaultRowHeight="12.75"/>
  <cols>
    <col min="1" max="1" width="7.57421875" style="0" customWidth="1"/>
    <col min="2" max="2" width="9.421875" style="0" customWidth="1"/>
    <col min="3" max="3" width="10.8515625" style="0" customWidth="1"/>
    <col min="4" max="4" width="8.8515625" style="0" customWidth="1"/>
    <col min="5" max="5" width="9.57421875" style="0" customWidth="1"/>
    <col min="6" max="6" width="9.421875" style="0" customWidth="1"/>
    <col min="7" max="7" width="9.57421875" style="0" customWidth="1"/>
    <col min="8" max="8" width="11.57421875" style="0" customWidth="1"/>
    <col min="9" max="9" width="9.00390625" style="0" customWidth="1"/>
    <col min="10" max="10" width="13.28125" style="0" customWidth="1"/>
    <col min="11" max="11" width="12.00390625" style="0" customWidth="1"/>
    <col min="12" max="12" width="9.7109375" style="0" customWidth="1"/>
    <col min="13" max="13" width="10.28125" style="0" customWidth="1"/>
    <col min="18" max="18" width="10.7109375" style="0" bestFit="1" customWidth="1"/>
  </cols>
  <sheetData>
    <row r="1" spans="1:21" s="35" customFormat="1" ht="16.5" thickBot="1">
      <c r="A1" s="87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3"/>
      <c r="O1" s="3"/>
      <c r="P1" s="3"/>
      <c r="Q1" s="3"/>
      <c r="R1" s="3"/>
      <c r="S1" s="3"/>
      <c r="T1" s="3"/>
      <c r="U1" s="3"/>
    </row>
    <row r="2" spans="1:21" ht="26.25" customHeight="1" thickBot="1">
      <c r="A2" s="98" t="s">
        <v>71</v>
      </c>
      <c r="B2" s="99"/>
      <c r="C2" s="100"/>
      <c r="D2" s="39" t="s">
        <v>31</v>
      </c>
      <c r="E2" s="40" t="s">
        <v>25</v>
      </c>
      <c r="F2" s="41" t="s">
        <v>28</v>
      </c>
      <c r="G2" s="40" t="s">
        <v>29</v>
      </c>
      <c r="H2" s="24"/>
      <c r="I2" s="25"/>
      <c r="J2" s="12" t="s">
        <v>72</v>
      </c>
      <c r="K2" s="3"/>
      <c r="L2" s="75" t="s">
        <v>64</v>
      </c>
      <c r="M2" s="95" t="s">
        <v>68</v>
      </c>
      <c r="N2" s="3"/>
      <c r="O2" s="3"/>
      <c r="P2" s="3"/>
      <c r="Q2" s="3"/>
      <c r="R2" s="3"/>
      <c r="S2" s="84"/>
      <c r="T2" s="84"/>
      <c r="U2" s="3"/>
    </row>
    <row r="3" spans="1:21" ht="13.5" thickBot="1">
      <c r="A3" s="72" t="s">
        <v>1</v>
      </c>
      <c r="B3" s="73"/>
      <c r="C3" s="74"/>
      <c r="D3" s="9" t="s">
        <v>4</v>
      </c>
      <c r="E3" s="1">
        <v>72</v>
      </c>
      <c r="F3" s="9">
        <v>1</v>
      </c>
      <c r="G3" s="9">
        <f>E3*F3</f>
        <v>72</v>
      </c>
      <c r="H3" s="85" t="s">
        <v>6</v>
      </c>
      <c r="I3" s="86"/>
      <c r="J3" s="17">
        <v>4000</v>
      </c>
      <c r="K3" s="3" t="s">
        <v>7</v>
      </c>
      <c r="L3" s="76"/>
      <c r="M3" s="96"/>
      <c r="N3" s="3"/>
      <c r="O3" s="3"/>
      <c r="P3" s="3"/>
      <c r="Q3" s="3"/>
      <c r="R3" s="3"/>
      <c r="S3" s="84"/>
      <c r="T3" s="84"/>
      <c r="U3" s="3"/>
    </row>
    <row r="4" spans="1:21" ht="13.5" thickBot="1">
      <c r="A4" s="72" t="s">
        <v>2</v>
      </c>
      <c r="B4" s="73"/>
      <c r="C4" s="74"/>
      <c r="D4" s="9" t="s">
        <v>4</v>
      </c>
      <c r="E4" s="1">
        <v>48</v>
      </c>
      <c r="F4" s="9">
        <v>1</v>
      </c>
      <c r="G4" s="9">
        <f>E4*F4</f>
        <v>48</v>
      </c>
      <c r="H4" s="85" t="s">
        <v>0</v>
      </c>
      <c r="I4" s="86"/>
      <c r="J4" s="16">
        <v>2000</v>
      </c>
      <c r="K4" s="3" t="s">
        <v>7</v>
      </c>
      <c r="L4" s="76"/>
      <c r="M4" s="96"/>
      <c r="N4" s="3"/>
      <c r="O4" s="3"/>
      <c r="P4" s="3"/>
      <c r="Q4" s="3"/>
      <c r="R4" s="3"/>
      <c r="S4" s="84"/>
      <c r="T4" s="84"/>
      <c r="U4" s="3"/>
    </row>
    <row r="5" spans="1:21" ht="13.5" thickBot="1">
      <c r="A5" s="78" t="s">
        <v>30</v>
      </c>
      <c r="B5" s="79"/>
      <c r="C5" s="80"/>
      <c r="D5" s="9" t="s">
        <v>4</v>
      </c>
      <c r="E5" s="1">
        <v>931</v>
      </c>
      <c r="F5" s="9">
        <v>1</v>
      </c>
      <c r="G5" s="9">
        <f>E5*F5</f>
        <v>931</v>
      </c>
      <c r="H5" s="3"/>
      <c r="I5" s="3"/>
      <c r="J5" s="3"/>
      <c r="K5" s="3"/>
      <c r="L5" s="76"/>
      <c r="M5" s="96"/>
      <c r="N5" s="3"/>
      <c r="O5" s="3"/>
      <c r="P5" s="3"/>
      <c r="Q5" s="3"/>
      <c r="R5" s="3"/>
      <c r="S5" s="3"/>
      <c r="T5" s="3"/>
      <c r="U5" s="3"/>
    </row>
    <row r="6" spans="1:21" ht="13.5" thickBot="1">
      <c r="A6" s="78" t="s">
        <v>57</v>
      </c>
      <c r="B6" s="79"/>
      <c r="C6" s="80"/>
      <c r="D6" s="9" t="s">
        <v>58</v>
      </c>
      <c r="E6" s="1">
        <v>3283</v>
      </c>
      <c r="F6" s="9">
        <v>1</v>
      </c>
      <c r="G6" s="9">
        <f aca="true" t="shared" si="0" ref="G6:G14">E6*F6</f>
        <v>3283</v>
      </c>
      <c r="H6" s="90" t="s">
        <v>26</v>
      </c>
      <c r="I6" s="91"/>
      <c r="J6" s="89"/>
      <c r="K6" s="3"/>
      <c r="L6" s="76"/>
      <c r="M6" s="96"/>
      <c r="N6" s="3"/>
      <c r="O6" s="3"/>
      <c r="P6" s="3"/>
      <c r="Q6" s="3"/>
      <c r="R6" s="3"/>
      <c r="S6" s="3"/>
      <c r="T6" s="3"/>
      <c r="U6" s="3"/>
    </row>
    <row r="7" spans="1:21" ht="13.5" thickBot="1">
      <c r="A7" s="78" t="s">
        <v>15</v>
      </c>
      <c r="B7" s="79"/>
      <c r="C7" s="80"/>
      <c r="D7" s="9" t="s">
        <v>5</v>
      </c>
      <c r="E7" s="1">
        <v>1108</v>
      </c>
      <c r="F7" s="9">
        <v>1</v>
      </c>
      <c r="G7" s="9">
        <f t="shared" si="0"/>
        <v>1108</v>
      </c>
      <c r="H7" s="38" t="s">
        <v>14</v>
      </c>
      <c r="I7" s="27">
        <f>3*J3+3*J4+0.8*J4</f>
        <v>19600</v>
      </c>
      <c r="J7" s="19">
        <f>I7/1000</f>
        <v>19.6</v>
      </c>
      <c r="K7" s="3" t="s">
        <v>18</v>
      </c>
      <c r="L7" s="76"/>
      <c r="M7" s="96"/>
      <c r="N7" s="3"/>
      <c r="O7" s="3"/>
      <c r="P7" s="3"/>
      <c r="Q7" s="3"/>
      <c r="R7" s="3"/>
      <c r="S7" s="3"/>
      <c r="T7" s="3"/>
      <c r="U7" s="3"/>
    </row>
    <row r="8" spans="1:21" ht="13.5" thickBot="1">
      <c r="A8" s="78" t="s">
        <v>16</v>
      </c>
      <c r="B8" s="79"/>
      <c r="C8" s="80"/>
      <c r="D8" s="9" t="s">
        <v>5</v>
      </c>
      <c r="E8" s="1">
        <v>527</v>
      </c>
      <c r="F8" s="9">
        <v>1</v>
      </c>
      <c r="G8" s="9">
        <f t="shared" si="0"/>
        <v>527</v>
      </c>
      <c r="H8" s="38" t="s">
        <v>13</v>
      </c>
      <c r="I8" s="28">
        <f>3*J3+3*J4+SQRT((J3/2)^2+J4^2)</f>
        <v>20828.42712474619</v>
      </c>
      <c r="J8" s="20">
        <f>I8/1000</f>
        <v>20.82842712474619</v>
      </c>
      <c r="K8" s="3" t="s">
        <v>18</v>
      </c>
      <c r="L8" s="76"/>
      <c r="M8" s="96"/>
      <c r="N8" s="3"/>
      <c r="O8" s="3"/>
      <c r="P8" s="3"/>
      <c r="Q8" s="3"/>
      <c r="R8" s="3"/>
      <c r="S8" s="3"/>
      <c r="T8" s="3"/>
      <c r="U8" s="3"/>
    </row>
    <row r="9" spans="1:21" ht="12.75">
      <c r="A9" s="78" t="s">
        <v>17</v>
      </c>
      <c r="B9" s="79"/>
      <c r="C9" s="80"/>
      <c r="D9" s="9" t="s">
        <v>5</v>
      </c>
      <c r="E9" s="1">
        <v>369</v>
      </c>
      <c r="F9" s="9">
        <v>1</v>
      </c>
      <c r="G9" s="9">
        <f t="shared" si="0"/>
        <v>369</v>
      </c>
      <c r="H9" s="21"/>
      <c r="I9" s="21"/>
      <c r="J9" s="22"/>
      <c r="K9" s="3"/>
      <c r="L9" s="76"/>
      <c r="M9" s="96"/>
      <c r="N9" s="3"/>
      <c r="O9" s="3"/>
      <c r="P9" s="3"/>
      <c r="Q9" s="3"/>
      <c r="R9" s="3"/>
      <c r="S9" s="3"/>
      <c r="T9" s="3"/>
      <c r="U9" s="3"/>
    </row>
    <row r="10" spans="1:21" ht="12.75">
      <c r="A10" s="78" t="s">
        <v>59</v>
      </c>
      <c r="B10" s="79"/>
      <c r="C10" s="80"/>
      <c r="D10" s="9" t="s">
        <v>5</v>
      </c>
      <c r="E10" s="1">
        <v>1500</v>
      </c>
      <c r="F10" s="9">
        <v>1</v>
      </c>
      <c r="G10" s="9">
        <f t="shared" si="0"/>
        <v>1500</v>
      </c>
      <c r="H10" s="3"/>
      <c r="I10" s="3"/>
      <c r="J10" s="36"/>
      <c r="K10" s="3"/>
      <c r="L10" s="76"/>
      <c r="M10" s="96"/>
      <c r="N10" s="3"/>
      <c r="O10" s="3"/>
      <c r="P10" s="3"/>
      <c r="Q10" s="3"/>
      <c r="R10" s="3"/>
      <c r="S10" s="3"/>
      <c r="T10" s="3"/>
      <c r="U10" s="3"/>
    </row>
    <row r="11" spans="1:21" ht="12.75">
      <c r="A11" s="72" t="s">
        <v>67</v>
      </c>
      <c r="B11" s="73"/>
      <c r="C11" s="74"/>
      <c r="D11" s="9" t="s">
        <v>4</v>
      </c>
      <c r="E11" s="1">
        <v>300</v>
      </c>
      <c r="F11" s="9">
        <v>1</v>
      </c>
      <c r="G11" s="9">
        <f t="shared" si="0"/>
        <v>300</v>
      </c>
      <c r="H11" s="10" t="s">
        <v>8</v>
      </c>
      <c r="I11" s="10"/>
      <c r="J11" s="23">
        <f>ROUNDUP(J7,0)</f>
        <v>20</v>
      </c>
      <c r="K11" s="3"/>
      <c r="L11" s="76"/>
      <c r="M11" s="96"/>
      <c r="N11" s="3"/>
      <c r="O11" s="3"/>
      <c r="P11" s="3"/>
      <c r="Q11" s="3"/>
      <c r="R11" s="3"/>
      <c r="S11" s="3"/>
      <c r="T11" s="3"/>
      <c r="U11" s="3"/>
    </row>
    <row r="12" spans="1:21" ht="12.75">
      <c r="A12" s="81" t="s">
        <v>66</v>
      </c>
      <c r="B12" s="82"/>
      <c r="C12" s="83"/>
      <c r="D12" s="9" t="s">
        <v>3</v>
      </c>
      <c r="E12" s="1">
        <v>1000</v>
      </c>
      <c r="F12" s="9">
        <v>1</v>
      </c>
      <c r="G12" s="9">
        <f t="shared" si="0"/>
        <v>1000</v>
      </c>
      <c r="H12" s="29"/>
      <c r="I12" s="10"/>
      <c r="J12" s="23">
        <f>ROUNDUP(J8,0)</f>
        <v>21</v>
      </c>
      <c r="K12" s="3"/>
      <c r="L12" s="76"/>
      <c r="M12" s="96"/>
      <c r="N12" s="3"/>
      <c r="O12" s="3"/>
      <c r="P12" s="3"/>
      <c r="Q12" s="3"/>
      <c r="R12" s="3"/>
      <c r="S12" s="3"/>
      <c r="T12" s="3"/>
      <c r="U12" s="3"/>
    </row>
    <row r="13" spans="1:21" ht="13.5" thickBot="1">
      <c r="A13" s="72" t="s">
        <v>12</v>
      </c>
      <c r="B13" s="73"/>
      <c r="C13" s="74"/>
      <c r="D13" s="9" t="s">
        <v>4</v>
      </c>
      <c r="E13" s="1">
        <v>90</v>
      </c>
      <c r="F13" s="9">
        <v>1</v>
      </c>
      <c r="G13" s="9">
        <f t="shared" si="0"/>
        <v>90</v>
      </c>
      <c r="H13" s="7" t="s">
        <v>11</v>
      </c>
      <c r="I13" s="25"/>
      <c r="J13" s="26"/>
      <c r="K13" s="3"/>
      <c r="L13" s="77"/>
      <c r="M13" s="96"/>
      <c r="N13" s="5"/>
      <c r="O13" s="3"/>
      <c r="P13" s="3"/>
      <c r="Q13" s="3"/>
      <c r="R13" s="3"/>
      <c r="S13" s="3"/>
      <c r="T13" s="3"/>
      <c r="U13" s="3"/>
    </row>
    <row r="14" spans="1:21" ht="13.5" thickBot="1">
      <c r="A14" s="72" t="s">
        <v>63</v>
      </c>
      <c r="B14" s="73"/>
      <c r="C14" s="74"/>
      <c r="D14" s="9" t="s">
        <v>4</v>
      </c>
      <c r="E14" s="1">
        <v>1000</v>
      </c>
      <c r="F14" s="9">
        <v>1</v>
      </c>
      <c r="G14" s="9">
        <f t="shared" si="0"/>
        <v>1000</v>
      </c>
      <c r="H14" s="3"/>
      <c r="I14" s="3"/>
      <c r="J14" s="36"/>
      <c r="K14" s="3"/>
      <c r="L14" s="45">
        <f>B19+1000</f>
        <v>7200</v>
      </c>
      <c r="M14" s="97"/>
      <c r="N14" s="37"/>
      <c r="O14" s="3"/>
      <c r="P14" s="3"/>
      <c r="Q14" s="3"/>
      <c r="R14" s="3"/>
      <c r="S14" s="3"/>
      <c r="T14" s="3"/>
      <c r="U14" s="3"/>
    </row>
    <row r="15" spans="1:21" ht="13.5" thickBot="1">
      <c r="A15" s="92" t="s">
        <v>65</v>
      </c>
      <c r="B15" s="93"/>
      <c r="C15" s="94"/>
      <c r="D15" s="9" t="s">
        <v>4</v>
      </c>
      <c r="E15" s="1">
        <v>2000</v>
      </c>
      <c r="F15" s="9">
        <v>1</v>
      </c>
      <c r="G15" s="9">
        <f>E15*F15</f>
        <v>2000</v>
      </c>
      <c r="H15" s="44" t="s">
        <v>9</v>
      </c>
      <c r="I15" s="22"/>
      <c r="J15" s="30">
        <f>J11*G3+J12*G4+G5*(J3/1000)*1.5+2*G6+E7+G8+E9+2*G11+G12+G13+G10+G14+G15</f>
        <v>22794</v>
      </c>
      <c r="K15" s="3" t="s">
        <v>10</v>
      </c>
      <c r="L15" s="4"/>
      <c r="M15" s="46">
        <f>J3/2</f>
        <v>2000</v>
      </c>
      <c r="N15" s="5"/>
      <c r="O15" s="3"/>
      <c r="P15" s="3"/>
      <c r="Q15" s="3"/>
      <c r="R15" s="3"/>
      <c r="S15" s="3"/>
      <c r="T15" s="3"/>
      <c r="U15" s="3"/>
    </row>
    <row r="16" spans="1:21" ht="16.5" thickBot="1">
      <c r="A16" s="64" t="s">
        <v>19</v>
      </c>
      <c r="B16" s="65"/>
      <c r="C16" s="65"/>
      <c r="D16" s="65"/>
      <c r="E16" s="65"/>
      <c r="F16" s="65"/>
      <c r="G16" s="65"/>
      <c r="H16" s="66"/>
      <c r="I16" s="66"/>
      <c r="J16" s="66"/>
      <c r="K16" s="66"/>
      <c r="L16" s="66"/>
      <c r="M16" s="67"/>
      <c r="N16" s="3"/>
      <c r="O16" s="3"/>
      <c r="P16" s="3"/>
      <c r="Q16" s="3"/>
      <c r="R16" s="3"/>
      <c r="S16" s="3"/>
      <c r="T16" s="3"/>
      <c r="U16" s="3"/>
    </row>
    <row r="17" spans="1:21" ht="72.75" customHeight="1" thickBot="1">
      <c r="A17" s="52" t="s">
        <v>73</v>
      </c>
      <c r="B17" s="42" t="s">
        <v>21</v>
      </c>
      <c r="C17" s="42" t="s">
        <v>20</v>
      </c>
      <c r="D17" s="13" t="s">
        <v>22</v>
      </c>
      <c r="E17" s="42" t="s">
        <v>23</v>
      </c>
      <c r="F17" s="42" t="s">
        <v>27</v>
      </c>
      <c r="G17" s="13" t="s">
        <v>50</v>
      </c>
      <c r="H17" s="13" t="s">
        <v>51</v>
      </c>
      <c r="I17" s="13" t="s">
        <v>52</v>
      </c>
      <c r="J17" s="13" t="s">
        <v>53</v>
      </c>
      <c r="K17" s="13" t="s">
        <v>54</v>
      </c>
      <c r="L17" s="13" t="s">
        <v>55</v>
      </c>
      <c r="M17" s="42" t="s">
        <v>56</v>
      </c>
      <c r="N17" s="3"/>
      <c r="O17" s="3"/>
      <c r="P17" s="3"/>
      <c r="Q17" s="3"/>
      <c r="R17" s="3"/>
      <c r="S17" s="3"/>
      <c r="T17" s="3"/>
      <c r="U17" s="3"/>
    </row>
    <row r="18" spans="1:21" ht="13.5" thickBot="1">
      <c r="A18" s="50">
        <f>(J3+200)*0.4</f>
        <v>1680</v>
      </c>
      <c r="B18" s="50">
        <f>A18+J3+200</f>
        <v>5880</v>
      </c>
      <c r="C18" s="51">
        <f>J3</f>
        <v>4000</v>
      </c>
      <c r="D18" s="43">
        <v>2200</v>
      </c>
      <c r="E18" s="55">
        <f>D18-200</f>
        <v>2000</v>
      </c>
      <c r="F18" s="18">
        <v>100</v>
      </c>
      <c r="G18" s="11">
        <v>74</v>
      </c>
      <c r="H18" s="9">
        <f>F18-G18</f>
        <v>26</v>
      </c>
      <c r="I18" s="9">
        <f>F18+E18</f>
        <v>2100</v>
      </c>
      <c r="J18" s="9">
        <v>3000</v>
      </c>
      <c r="K18" s="9">
        <v>11000</v>
      </c>
      <c r="L18" s="3">
        <v>1700</v>
      </c>
      <c r="M18" s="18">
        <f>L18+200</f>
        <v>1900</v>
      </c>
      <c r="N18" s="3"/>
      <c r="O18" s="3"/>
      <c r="P18" s="3"/>
      <c r="Q18" s="3"/>
      <c r="R18" s="3"/>
      <c r="S18" s="3"/>
      <c r="T18" s="3"/>
      <c r="U18" s="3"/>
    </row>
    <row r="19" spans="1:21" ht="13.5" thickBot="1">
      <c r="A19" s="53">
        <f>J3*0.5</f>
        <v>2000</v>
      </c>
      <c r="B19" s="54">
        <f>J3*1.5+200</f>
        <v>6200</v>
      </c>
      <c r="C19" s="49">
        <f>J3*1.6</f>
        <v>6400</v>
      </c>
      <c r="D19" s="3"/>
      <c r="E19" s="2"/>
      <c r="F19" s="3"/>
      <c r="G19" s="3"/>
      <c r="H19" s="3"/>
      <c r="I19" s="3"/>
      <c r="J19" s="34">
        <f>J18-C18</f>
        <v>-1000</v>
      </c>
      <c r="K19" s="33">
        <f>K18-C18</f>
        <v>7000</v>
      </c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3.5" thickBot="1">
      <c r="A20" s="48"/>
      <c r="C20" s="5"/>
      <c r="D20" s="3"/>
      <c r="E20" s="2"/>
      <c r="F20" s="3"/>
      <c r="G20" s="3"/>
      <c r="H20" s="3"/>
      <c r="I20" s="3"/>
      <c r="J20" s="34">
        <f>J18-C19</f>
        <v>-3400</v>
      </c>
      <c r="K20" s="33">
        <f>K18-C19</f>
        <v>4600</v>
      </c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6.5" customHeight="1" thickBot="1">
      <c r="A21" s="68" t="s">
        <v>69</v>
      </c>
      <c r="B21" s="69"/>
      <c r="C21" s="69"/>
      <c r="D21" s="69"/>
      <c r="E21" s="69"/>
      <c r="F21" s="69"/>
      <c r="G21" s="69"/>
      <c r="H21" s="69"/>
      <c r="I21" s="70"/>
      <c r="J21" s="70"/>
      <c r="K21" s="70"/>
      <c r="L21" s="69"/>
      <c r="M21" s="71"/>
      <c r="N21" s="3"/>
      <c r="O21" s="3"/>
      <c r="P21" s="3"/>
      <c r="Q21" s="3"/>
      <c r="R21" s="3"/>
      <c r="S21" s="3"/>
      <c r="T21" s="3"/>
      <c r="U21" s="3"/>
    </row>
    <row r="22" spans="1:21" ht="24" customHeight="1">
      <c r="A22" s="57" t="s">
        <v>46</v>
      </c>
      <c r="B22" s="58"/>
      <c r="C22" s="31" t="s">
        <v>35</v>
      </c>
      <c r="D22" s="32" t="s">
        <v>34</v>
      </c>
      <c r="E22" s="31" t="s">
        <v>37</v>
      </c>
      <c r="F22" s="31" t="s">
        <v>36</v>
      </c>
      <c r="G22" s="3"/>
      <c r="H22" s="3"/>
      <c r="I22" s="56"/>
      <c r="J22" s="5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6.25" customHeight="1">
      <c r="A23" s="59" t="s">
        <v>32</v>
      </c>
      <c r="B23" s="60"/>
      <c r="C23" s="14" t="s">
        <v>38</v>
      </c>
      <c r="D23" s="15" t="s">
        <v>41</v>
      </c>
      <c r="E23" s="15" t="s">
        <v>44</v>
      </c>
      <c r="F23" s="14" t="s">
        <v>48</v>
      </c>
      <c r="G23" s="3" t="s">
        <v>60</v>
      </c>
      <c r="H23" s="3"/>
      <c r="I23" s="56"/>
      <c r="J23" s="56"/>
      <c r="K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26.25" customHeight="1">
      <c r="A24" s="61" t="s">
        <v>33</v>
      </c>
      <c r="B24" s="47"/>
      <c r="C24" s="15" t="s">
        <v>39</v>
      </c>
      <c r="D24" s="15" t="s">
        <v>42</v>
      </c>
      <c r="E24" s="15" t="s">
        <v>45</v>
      </c>
      <c r="F24" s="15" t="s">
        <v>49</v>
      </c>
      <c r="G24" s="3" t="s">
        <v>61</v>
      </c>
      <c r="H24" s="3"/>
      <c r="I24" s="56"/>
      <c r="J24" s="5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6.25" customHeight="1">
      <c r="A25" s="62" t="s">
        <v>70</v>
      </c>
      <c r="B25" s="63"/>
      <c r="C25" s="15" t="s">
        <v>40</v>
      </c>
      <c r="D25" s="15" t="s">
        <v>43</v>
      </c>
      <c r="E25" s="15" t="s">
        <v>47</v>
      </c>
      <c r="F25" s="15" t="s">
        <v>47</v>
      </c>
      <c r="G25" s="3" t="s">
        <v>62</v>
      </c>
      <c r="H25" s="3"/>
      <c r="I25" s="35"/>
      <c r="J25" s="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2.75">
      <c r="B26" s="5"/>
      <c r="C26" s="5"/>
      <c r="D26" s="3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2.75">
      <c r="B27" s="5"/>
      <c r="C27" s="5"/>
      <c r="D27" s="3"/>
      <c r="E27" s="2"/>
      <c r="F27" s="3"/>
      <c r="G27" s="3"/>
      <c r="H27" s="3"/>
      <c r="I27" s="3"/>
      <c r="J27" s="3"/>
      <c r="K27" s="3"/>
      <c r="L27" s="3"/>
      <c r="M27" s="5"/>
      <c r="N27" s="5"/>
      <c r="O27" s="3"/>
      <c r="P27" s="3"/>
      <c r="Q27" s="3"/>
      <c r="R27" s="3"/>
      <c r="S27" s="3"/>
      <c r="T27" s="3"/>
      <c r="U27" s="3"/>
    </row>
    <row r="28" spans="1:2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5"/>
      <c r="N28" s="5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5"/>
      <c r="B34" s="5"/>
      <c r="C34" s="5"/>
      <c r="D34" s="3"/>
      <c r="E34" s="2"/>
      <c r="F34" s="3"/>
      <c r="G34" s="3"/>
      <c r="H34" s="5"/>
      <c r="I34" s="5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5"/>
      <c r="B35" s="5"/>
      <c r="C35" s="5"/>
      <c r="D35" s="3"/>
      <c r="E35" s="2"/>
      <c r="F35" s="3"/>
      <c r="G35" s="3"/>
      <c r="H35" s="5"/>
      <c r="I35" s="5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5"/>
      <c r="B36" s="5"/>
      <c r="C36" s="5"/>
      <c r="D36" s="3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5"/>
      <c r="B37" s="5"/>
      <c r="C37" s="5"/>
      <c r="D37" s="3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5"/>
      <c r="B38" s="5"/>
      <c r="C38" s="5"/>
      <c r="D38" s="3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5"/>
      <c r="B39" s="5"/>
      <c r="C39" s="5"/>
      <c r="D39" s="3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5"/>
      <c r="B40" s="5"/>
      <c r="C40" s="5"/>
      <c r="D40" s="3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5"/>
      <c r="B41" s="5"/>
      <c r="C41" s="5"/>
      <c r="D41" s="3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5"/>
      <c r="B42" s="5"/>
      <c r="C42" s="5"/>
      <c r="D42" s="3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5"/>
      <c r="B43" s="5"/>
      <c r="C43" s="5"/>
      <c r="D43" s="5"/>
      <c r="E43" s="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5"/>
      <c r="B44" s="5"/>
      <c r="C44" s="5"/>
      <c r="D44" s="5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5"/>
      <c r="B45" s="5"/>
      <c r="C45" s="5"/>
      <c r="D45" s="5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"/>
      <c r="Q51" s="3"/>
      <c r="R51" s="3"/>
      <c r="S51" s="3"/>
      <c r="T51" s="3"/>
      <c r="U51" s="3"/>
    </row>
    <row r="52" spans="1:2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5"/>
      <c r="B53" s="5"/>
      <c r="C53" s="5"/>
      <c r="D53" s="3"/>
      <c r="E53" s="2"/>
      <c r="F53" s="3"/>
      <c r="G53" s="3"/>
      <c r="H53" s="5"/>
      <c r="I53" s="5"/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5"/>
      <c r="B54" s="5"/>
      <c r="C54" s="5"/>
      <c r="D54" s="3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5"/>
      <c r="B55" s="5"/>
      <c r="C55" s="5"/>
      <c r="D55" s="3"/>
      <c r="E55" s="2"/>
      <c r="F55" s="3"/>
      <c r="G55" s="3"/>
      <c r="H55" s="5"/>
      <c r="I55" s="5"/>
      <c r="J55" s="5"/>
      <c r="K55" s="3"/>
      <c r="L55" s="3"/>
      <c r="M55" s="4"/>
      <c r="N55" s="3"/>
      <c r="O55" s="3"/>
      <c r="P55" s="3"/>
      <c r="Q55" s="3"/>
      <c r="R55" s="3"/>
      <c r="S55" s="3"/>
      <c r="T55" s="3"/>
      <c r="U55" s="3"/>
    </row>
    <row r="56" spans="1:21" ht="12.75">
      <c r="A56" s="5"/>
      <c r="B56" s="5"/>
      <c r="C56" s="5"/>
      <c r="D56" s="3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5"/>
      <c r="B57" s="5"/>
      <c r="C57" s="5"/>
      <c r="D57" s="3"/>
      <c r="E57" s="2"/>
      <c r="F57" s="3"/>
      <c r="G57" s="3"/>
      <c r="H57" s="5"/>
      <c r="I57" s="5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5"/>
      <c r="B58" s="5"/>
      <c r="C58" s="5"/>
      <c r="D58" s="3"/>
      <c r="E58" s="2"/>
      <c r="F58" s="3"/>
      <c r="G58" s="3"/>
      <c r="H58" s="5"/>
      <c r="I58" s="5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5"/>
      <c r="B59" s="5"/>
      <c r="C59" s="5"/>
      <c r="D59" s="3"/>
      <c r="E59" s="2"/>
      <c r="F59" s="3"/>
      <c r="G59" s="3"/>
      <c r="H59" s="5"/>
      <c r="I59" s="5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s="5"/>
      <c r="B60" s="5"/>
      <c r="C60" s="5"/>
      <c r="D60" s="3"/>
      <c r="E60" s="2"/>
      <c r="F60" s="3"/>
      <c r="G60" s="3"/>
      <c r="H60" s="5"/>
      <c r="I60" s="5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5"/>
      <c r="B61" s="5"/>
      <c r="C61" s="5"/>
      <c r="D61" s="3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3"/>
      <c r="B63" s="3"/>
      <c r="C63" s="3"/>
      <c r="D63" s="3"/>
      <c r="E63" s="3"/>
      <c r="F63" s="3"/>
      <c r="G63" s="3"/>
      <c r="H63" s="5"/>
      <c r="I63" s="5"/>
      <c r="J63" s="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>
      <c r="A66" s="5"/>
      <c r="B66" s="5"/>
      <c r="C66" s="5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>
      <c r="A67" s="5"/>
      <c r="B67" s="5"/>
      <c r="C67" s="5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>
      <c r="A68" s="5"/>
      <c r="B68" s="5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>
      <c r="A71" s="3"/>
      <c r="B71" s="3"/>
      <c r="C71" s="3"/>
      <c r="D71" s="3"/>
      <c r="E71" s="3"/>
      <c r="F71" s="7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>
      <c r="A80" s="3"/>
      <c r="B80" s="3"/>
      <c r="C80" s="3"/>
      <c r="D80" s="3"/>
      <c r="E80" s="3"/>
      <c r="F80" s="7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>
      <c r="A81" s="3"/>
      <c r="B81" s="3"/>
      <c r="C81" s="3"/>
      <c r="D81" s="5"/>
      <c r="E81" s="5"/>
      <c r="F81" s="5"/>
      <c r="G81" s="5"/>
      <c r="H81" s="5"/>
      <c r="I81" s="5"/>
      <c r="J81" s="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>
      <c r="A87" s="5"/>
      <c r="B87" s="5"/>
      <c r="C87" s="5"/>
      <c r="D87" s="5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>
      <c r="A88" s="5"/>
      <c r="B88" s="5"/>
      <c r="C88" s="5"/>
      <c r="D88" s="5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>
      <c r="A89" s="5"/>
      <c r="B89" s="5"/>
      <c r="C89" s="5"/>
      <c r="D89" s="5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>
      <c r="A90" s="3"/>
      <c r="B90" s="3"/>
      <c r="C90" s="3"/>
      <c r="D90" s="5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>
      <c r="A91" s="5"/>
      <c r="B91" s="5"/>
      <c r="C91" s="5"/>
      <c r="D91" s="5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>
      <c r="A92" s="5"/>
      <c r="B92" s="5"/>
      <c r="C92" s="5"/>
      <c r="D92" s="5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>
      <c r="A93" s="5"/>
      <c r="B93" s="5"/>
      <c r="C93" s="5"/>
      <c r="D93" s="5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2.75">
      <c r="A118" s="3"/>
      <c r="B118" s="3"/>
      <c r="C118" s="3"/>
      <c r="D118" s="5"/>
      <c r="E118" s="5"/>
      <c r="F118" s="5"/>
      <c r="G118" s="5"/>
      <c r="H118" s="5"/>
      <c r="I118" s="5"/>
      <c r="J118" s="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2.75">
      <c r="A119" s="3"/>
      <c r="B119" s="5"/>
      <c r="C119" s="5"/>
      <c r="D119" s="5"/>
      <c r="E119" s="5"/>
      <c r="F119" s="5"/>
      <c r="G119" s="5"/>
      <c r="H119" s="5"/>
      <c r="I119" s="5"/>
      <c r="J119" s="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</sheetData>
  <mergeCells count="31">
    <mergeCell ref="A1:M1"/>
    <mergeCell ref="H6:J6"/>
    <mergeCell ref="A15:C15"/>
    <mergeCell ref="M2:M14"/>
    <mergeCell ref="A2:C2"/>
    <mergeCell ref="A4:C4"/>
    <mergeCell ref="A5:C5"/>
    <mergeCell ref="A6:C6"/>
    <mergeCell ref="A11:C11"/>
    <mergeCell ref="A3:C3"/>
    <mergeCell ref="S3:T3"/>
    <mergeCell ref="S4:T4"/>
    <mergeCell ref="S2:T2"/>
    <mergeCell ref="H3:I3"/>
    <mergeCell ref="H4:I4"/>
    <mergeCell ref="L2:L13"/>
    <mergeCell ref="A10:C10"/>
    <mergeCell ref="A7:C7"/>
    <mergeCell ref="A8:C8"/>
    <mergeCell ref="A9:C9"/>
    <mergeCell ref="A12:C12"/>
    <mergeCell ref="A13:C13"/>
    <mergeCell ref="A25:B25"/>
    <mergeCell ref="A16:M16"/>
    <mergeCell ref="A21:M21"/>
    <mergeCell ref="A14:C14"/>
    <mergeCell ref="I22:I24"/>
    <mergeCell ref="J22:J24"/>
    <mergeCell ref="A22:B22"/>
    <mergeCell ref="A23:B23"/>
    <mergeCell ref="A24:B2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2010-04-07T21:46:53Z</cp:lastPrinted>
  <dcterms:created xsi:type="dcterms:W3CDTF">2009-07-31T14:44:20Z</dcterms:created>
  <dcterms:modified xsi:type="dcterms:W3CDTF">2010-05-06T09:47:50Z</dcterms:modified>
  <cp:category/>
  <cp:version/>
  <cp:contentType/>
  <cp:contentStatus/>
</cp:coreProperties>
</file>