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295" tabRatio="929" activeTab="1"/>
  </bookViews>
  <sheets>
    <sheet name="Пр1 доход" sheetId="1" r:id="rId1"/>
    <sheet name="Пр2 функ" sheetId="2" r:id="rId2"/>
    <sheet name="Пр 7 функц" sheetId="3" state="hidden" r:id="rId3"/>
    <sheet name="Пр3 ведом" sheetId="4" r:id="rId4"/>
    <sheet name="Пр4 кцп" sheetId="5" r:id="rId5"/>
    <sheet name="Пр5 райФПП" sheetId="6" r:id="rId6"/>
    <sheet name="Пр6 вус" sheetId="7" r:id="rId7"/>
    <sheet name="Пр7 сбалан" sheetId="8" r:id="rId8"/>
    <sheet name="Пр8 алк" sheetId="9" r:id="rId9"/>
    <sheet name="Пр9 комм" sheetId="10" r:id="rId10"/>
    <sheet name="ПР10 рез.фонд" sheetId="11" r:id="rId11"/>
    <sheet name="Пр 11 ведом" sheetId="12" state="hidden" r:id="rId12"/>
  </sheets>
  <definedNames>
    <definedName name="_xlnm._FilterDatabase" localSheetId="11" hidden="1">'Пр 11 ведом'!$A$13:$G$231</definedName>
    <definedName name="_xlnm._FilterDatabase" localSheetId="3" hidden="1">'Пр3 ведом'!$C$12:$E$678</definedName>
    <definedName name="_xlnm.Print_Titles" localSheetId="11">'Пр 11 ведом'!$13:$13</definedName>
    <definedName name="_xlnm.Print_Titles" localSheetId="3">'Пр3 ведом'!$12:$12</definedName>
    <definedName name="_xlnm.Print_Area" localSheetId="11">'Пр 11 ведом'!$A$1:$G$662</definedName>
    <definedName name="_xlnm.Print_Area" localSheetId="2">'Пр 7 функц'!$A$1:$F$614</definedName>
    <definedName name="_xlnm.Print_Area" localSheetId="0">'Пр1 доход'!$A$1:$G$80</definedName>
    <definedName name="_xlnm.Print_Area" localSheetId="1">'Пр2 функ'!$A$1:$J$645</definedName>
    <definedName name="_xlnm.Print_Area" localSheetId="3">'Пр3 ведом'!$A$1:$K$678</definedName>
    <definedName name="_xlnm.Print_Area" localSheetId="4">'Пр4 кцп'!$A$1:$H$54</definedName>
    <definedName name="_xlnm.Print_Area" localSheetId="8">'Пр8 алк'!$A$1:$G$22</definedName>
  </definedNames>
  <calcPr fullCalcOnLoad="1"/>
</workbook>
</file>

<file path=xl/sharedStrings.xml><?xml version="1.0" encoding="utf-8"?>
<sst xmlns="http://schemas.openxmlformats.org/spreadsheetml/2006/main" count="12757" uniqueCount="762">
  <si>
    <t>Другие вопросы в области национальной безопасности и правоохранительной деятельности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</si>
  <si>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</si>
  <si>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</si>
  <si>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</si>
  <si>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</si>
  <si>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</si>
  <si>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</si>
  <si>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</si>
  <si>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</si>
  <si>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</si>
  <si>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</si>
  <si>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</si>
  <si>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</si>
  <si>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</si>
  <si>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</si>
  <si>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</si>
  <si>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10</t>
  </si>
  <si>
    <t>Уплата налога на имущество организаций и земельного налога</t>
  </si>
  <si>
    <t>13</t>
  </si>
  <si>
    <t>08</t>
  </si>
  <si>
    <t>Субвенции на реализацию Закона Республики Тыва "О порядке назначения выплаты ежемесячного пособия на ребенка"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</si>
  <si>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</si>
  <si>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предоставление гражданам субсидий на оплату жилого помещения и коммунальных услуг</t>
  </si>
  <si>
    <t>Единый налог на вмененный доход для отдельных видов деятельности</t>
  </si>
  <si>
    <t>Единый сельскохозяйственный налог</t>
  </si>
  <si>
    <t>008</t>
  </si>
  <si>
    <t>004</t>
  </si>
  <si>
    <t>006</t>
  </si>
  <si>
    <t>Дошкольное образование</t>
  </si>
  <si>
    <t>002</t>
  </si>
  <si>
    <t>Публичные нормативные социальные выплаты гражданам</t>
  </si>
  <si>
    <t>510</t>
  </si>
  <si>
    <t>511</t>
  </si>
  <si>
    <t>Социальная политика</t>
  </si>
  <si>
    <t>Социальное обеспечение населения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</si>
  <si>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</si>
  <si>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</si>
  <si>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</si>
  <si>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Культура и кинематография</t>
  </si>
  <si>
    <t>Культура</t>
  </si>
  <si>
    <t>Молодежная политика и оздоровление детей</t>
  </si>
  <si>
    <t>Здравоохранение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</si>
  <si>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</si>
  <si>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500</t>
  </si>
  <si>
    <t>520</t>
  </si>
  <si>
    <t>Другие вопросы в области здравоохранения</t>
  </si>
  <si>
    <t>Другие вопросы в области культуры, кинематографии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</si>
  <si>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</si>
  <si>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800</t>
  </si>
  <si>
    <t>Национальная экономика</t>
  </si>
  <si>
    <t>Другие вопросы в области национальной экономики</t>
  </si>
  <si>
    <t>12</t>
  </si>
  <si>
    <t>521</t>
  </si>
  <si>
    <t>Социальное обеспечение и иные выплаты населению</t>
  </si>
  <si>
    <t>300</t>
  </si>
  <si>
    <t>Субвенции</t>
  </si>
  <si>
    <t>Субсидии автономным учреждениям</t>
  </si>
  <si>
    <t>АДМИНИСТРАЦИЯ МУНИЦИПАЛЬНОГО РАЙОНА  "БАЙ-ТАЙГИНСКИЙ КОЖУУН РЕСПУБЛИКИ ТЫВА"</t>
  </si>
  <si>
    <t>Социальное обеспечение  населения</t>
  </si>
  <si>
    <t>МУНИЦИПАЛЬНОЕ УЧРЕЖДЕНИЕ УПРАВЛЕНИЕ СЕЛЬСКОГО ХОЗЯЙСТВА БАЙ-ТАЙГИНСКОГО КОЖУУНА</t>
  </si>
  <si>
    <t>ФИНАНСОВОЕ УПРАВЛЕНИЕ АДМИНИСТРАЦИИ МУНИЦИПАЛЬНОГО РАЙОНА "БАЙ-ТАЙГИНСКИЙ КОЖУУН РЕСПУБЛИКИ ТЫВА"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</si>
  <si>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</si>
  <si>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</si>
  <si>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Прочие межбюджетные трансферты общего характера</t>
  </si>
  <si>
    <t>1 08 00000 00 0000 000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</si>
  <si>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</si>
  <si>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</si>
  <si>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</si>
  <si>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</si>
  <si>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</si>
  <si>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</si>
  <si>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</si>
  <si>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</si>
  <si>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</si>
  <si>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</si>
  <si>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</si>
  <si>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</si>
  <si>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Образование</t>
  </si>
  <si>
    <t>07</t>
  </si>
  <si>
    <t>05</t>
  </si>
  <si>
    <t>1 12 01000 01 0000 120</t>
  </si>
  <si>
    <t>Иные межбюджетные трансферты</t>
  </si>
  <si>
    <t xml:space="preserve">ИТОГО ДОХОДОВ </t>
  </si>
  <si>
    <t>Предоставление гражданам субсидий на оплату жилого помещения и коммунальных услуг</t>
  </si>
  <si>
    <t>Поддержка мер по обеспечению сбалансированности бюджетов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</si>
  <si>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</si>
  <si>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11</t>
  </si>
  <si>
    <t>Субсидии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</si>
  <si>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</si>
  <si>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</si>
  <si>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</si>
  <si>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</si>
  <si>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</si>
  <si>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</si>
  <si>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</si>
  <si>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</si>
  <si>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</si>
  <si>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</si>
  <si>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09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</si>
  <si>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</si>
  <si>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</si>
  <si>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</si>
  <si>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</si>
  <si>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</si>
  <si>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</si>
  <si>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</si>
  <si>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</si>
  <si>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</si>
  <si>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</si>
  <si>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</si>
  <si>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</si>
  <si>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</si>
  <si>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</si>
  <si>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</si>
  <si>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</si>
  <si>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</si>
  <si>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</si>
  <si>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</si>
  <si>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</si>
  <si>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850</t>
  </si>
  <si>
    <t>851</t>
  </si>
  <si>
    <t>Уплата прочих налогов, сборов и иных платежей</t>
  </si>
  <si>
    <t>852</t>
  </si>
  <si>
    <t>Национальная безопасность и правоохранительная деятельность</t>
  </si>
  <si>
    <t>Субвенции на оплату жилищно-коммунальных услуг отдельным категориям граждан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</si>
  <si>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</si>
  <si>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</si>
  <si>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</si>
  <si>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</si>
  <si>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</si>
  <si>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</si>
  <si>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</si>
  <si>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</si>
  <si>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</si>
  <si>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</si>
  <si>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</si>
  <si>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</si>
  <si>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</si>
  <si>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1 06 02000 02 0000 110</t>
  </si>
  <si>
    <t>Налог на имущество организаций</t>
  </si>
  <si>
    <t>ГОСУДАРСТВЕННАЯ ПОШЛИНА</t>
  </si>
  <si>
    <t>Учреждения культуры и мероприятия в сфере культуры и кинематографии</t>
  </si>
  <si>
    <t>Расходы на выплаты персоналу казенных учреждений</t>
  </si>
  <si>
    <t xml:space="preserve">Образование </t>
  </si>
  <si>
    <t>007</t>
  </si>
  <si>
    <t>Другие вопросы в области социальной политики</t>
  </si>
  <si>
    <t>Физическая культура и спорт</t>
  </si>
  <si>
    <t>Ежемесячное пособие на ребенка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</si>
  <si>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</si>
  <si>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</si>
  <si>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</si>
  <si>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</si>
  <si>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</si>
  <si>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физической культуры и спорта</t>
  </si>
  <si>
    <t>Глава мунициального образования</t>
  </si>
  <si>
    <t>Обеспечение деятельности (оказание услуг) подведомственных учреждений</t>
  </si>
  <si>
    <t>Руководство и управление в сфере установленных функций органов местного самоуправления</t>
  </si>
  <si>
    <t>Уплата налогов, сборов и иных платежей</t>
  </si>
  <si>
    <t>Дотации</t>
  </si>
  <si>
    <t>Национальная оборона</t>
  </si>
  <si>
    <t>Мобилизация и невойсковая подготовка</t>
  </si>
  <si>
    <t>530</t>
  </si>
  <si>
    <t>Иные дотации</t>
  </si>
  <si>
    <t>Субсидии на долевое финансирование подготовки документов территориального планирования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</si>
  <si>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</si>
  <si>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Субвенции на реализацию Закона Республики Тыва "О погребении и похоронном деле в Республике Тыва"</t>
  </si>
  <si>
    <t>РАСПРЕДЕЛЕНИЕ БЮДЖЕТНЫХ АССИГНОВАНИЙ ПО РАЗДЕЛАМ И ПОДРАЗДЕЛАМ, ЦЕЛЕВЫМ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</si>
  <si>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</si>
  <si>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Субсидии на ремонт автомобильных дорог общего пользования населенных пунктов за счет средств дорожного фонда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</si>
  <si>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</si>
  <si>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1 11 05035 00 0000 120</t>
  </si>
  <si>
    <t>Программа "Развитие сельского хозяйства и продовольственного рынка РТ на 2013-2020гг."</t>
  </si>
  <si>
    <t>Программа "Развитие физической культуры и спорта в муниципальном районе "Бай-Тайгинский кожуун Республики Тыва""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</si>
  <si>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</si>
  <si>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Жилищно-коммунальное хозяйство</t>
  </si>
  <si>
    <t>Благоустройство</t>
  </si>
  <si>
    <t>Выравнивание бюджетной обеспеченности сельских (городских ) поселений из районного фонда финансовой поддержки</t>
  </si>
  <si>
    <t>001</t>
  </si>
  <si>
    <t>КОНТРОЛЬНО-СЧЕТНАЯ ПАЛАТА МУНИЦИПАЛЬНОГО РАЙОНА "БАЙ-ТАЙГИНСКИЙ КОЖУУН РТ"</t>
  </si>
  <si>
    <t>ХУРАЛ ПРЕДСТАВИТЕЛЕЙ МУНИЦИПАЛЬНОГО РАЙОНА "БАЙ-ТАЙГИНСКИЙ КОЖУУН РТ"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</si>
  <si>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</si>
  <si>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Непрограммные расходы</t>
  </si>
  <si>
    <t>Сумма на год</t>
  </si>
  <si>
    <t>026</t>
  </si>
  <si>
    <t>Прочие доходы от компенсации затрат бюджетов муниципальных районов</t>
  </si>
  <si>
    <t>1 13 01995 05 0000 130</t>
  </si>
  <si>
    <t>1 13 02995 05 0000 130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</si>
  <si>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</si>
  <si>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</si>
  <si>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</si>
  <si>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</si>
  <si>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</t>
  </si>
  <si>
    <t>2 19 05000 05 0000 151</t>
  </si>
  <si>
    <t>1 11 05013 10 0000 120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</si>
  <si>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</si>
  <si>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1 14 06013 10 0000 430</t>
  </si>
  <si>
    <t xml:space="preserve">                          "Бай-Тайгинский кожуун Республики Тыва"</t>
  </si>
  <si>
    <t xml:space="preserve">                          "О бюджете муниципального района</t>
  </si>
  <si>
    <t>Финансовое управление администрации муниципального района "Бай-Тайгинский кожуун Республики Тыва"</t>
  </si>
  <si>
    <t xml:space="preserve">                                                                                   к Решению Хурала представителей </t>
  </si>
  <si>
    <t xml:space="preserve">                                                                                   муниципального района </t>
  </si>
  <si>
    <t xml:space="preserve">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</si>
  <si>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"О бюджете муниципального района</t>
  </si>
  <si>
    <t>№ п/п</t>
  </si>
  <si>
    <t>Подпрограмма "Развитие дошкольного образования"</t>
  </si>
  <si>
    <t>Подпрограмма "Развитие общего образования"</t>
  </si>
  <si>
    <t xml:space="preserve">                           к Решению Хурала представителей </t>
  </si>
  <si>
    <t xml:space="preserve">                           муниципального района </t>
  </si>
  <si>
    <t>РАСПРЕДЕЛЕНИЕ</t>
  </si>
  <si>
    <t>Разработчики</t>
  </si>
  <si>
    <t>Наименование программ</t>
  </si>
  <si>
    <t xml:space="preserve">ВСЕГО </t>
  </si>
  <si>
    <t>Развитие сельского хозяйства и расширение рынка сельскохозяйственной продукции</t>
  </si>
  <si>
    <t>Подпрограмма "Создание условий для реализации муниципальной программы"</t>
  </si>
  <si>
    <t xml:space="preserve">04 </t>
  </si>
  <si>
    <t>Обеспечение деятельности муниципальных учреждений- средства республиканского бюджета</t>
  </si>
  <si>
    <t>Обеспечение деятельности муниципальных учреждений- местного бюджета</t>
  </si>
  <si>
    <t>Подпрограмма "Дополнительное образование и развитие детей"</t>
  </si>
  <si>
    <t>Подпрограмма "Организация досуга и предоставление услуг организаций культуры"</t>
  </si>
  <si>
    <t>Обеспечение деятельности муниципальных учреждений (оказание услуг)</t>
  </si>
  <si>
    <t>1 03 00000 00 0000 000</t>
  </si>
  <si>
    <t xml:space="preserve"> Создание условий для развития физической культуры и спорта </t>
  </si>
  <si>
    <t>Программа "Создание условий для развития физической культуры и спорта"</t>
  </si>
  <si>
    <t>02 0 00 00000</t>
  </si>
  <si>
    <t>02 1 00 00000</t>
  </si>
  <si>
    <t>02 1 01 00000</t>
  </si>
  <si>
    <t>02 1 01 00590</t>
  </si>
  <si>
    <t>02 2 00 00000</t>
  </si>
  <si>
    <t>02 5 00 00000</t>
  </si>
  <si>
    <t>02 2 00 00590</t>
  </si>
  <si>
    <t>01 0 00 00000</t>
  </si>
  <si>
    <t>01 1 00 00000</t>
  </si>
  <si>
    <t>01 1 00 76020</t>
  </si>
  <si>
    <t>01 1 00 00590</t>
  </si>
  <si>
    <t>01 2 00 00000</t>
  </si>
  <si>
    <t>01 2 00 00590</t>
  </si>
  <si>
    <t>01 5 00 00000</t>
  </si>
  <si>
    <t>01 3 00 00000</t>
  </si>
  <si>
    <t>01 3 00 00590</t>
  </si>
  <si>
    <t>97 0 00 00000</t>
  </si>
  <si>
    <t>02 5 01 00110</t>
  </si>
  <si>
    <t>02 5 01 00190</t>
  </si>
  <si>
    <t>02 5 02 00000</t>
  </si>
  <si>
    <t>02 5 02 00110</t>
  </si>
  <si>
    <t>02 5 02 00190</t>
  </si>
  <si>
    <t>01 9 00 00000</t>
  </si>
  <si>
    <t>01 9 01 00110</t>
  </si>
  <si>
    <t>01 9 03 72900</t>
  </si>
  <si>
    <t>01 9 02 00000</t>
  </si>
  <si>
    <t>01 9 02 00110</t>
  </si>
  <si>
    <t>01 9 02 00190</t>
  </si>
  <si>
    <t>Обеспечение реализации муниципальной программы "Развитие образования на 2016-2017 годы муниципального района "Бай-Тайгинский кожуун РТ"</t>
  </si>
  <si>
    <t>Организация деятельности централизованной бухгалтерии</t>
  </si>
  <si>
    <t>Обеспечение деятельности Управления образования муниципального района "Бай-Тайгинский кожуун РТ"</t>
  </si>
  <si>
    <t>01 2 00 76020</t>
  </si>
  <si>
    <t>Муниципальная программа "Развитие образования на 2016-2017 годы муниципального района "Бай-Тайгинский кожуун РТ""</t>
  </si>
  <si>
    <t>Муниципальная программа "Развитие культуры на 2014-2017 годы"</t>
  </si>
  <si>
    <t>Подпрограмма "Библиотечное обслуживание населения"</t>
  </si>
  <si>
    <t>02 2 01 00590</t>
  </si>
  <si>
    <t>Создание условий для обеспечения поселений, входящий в состав муниципального района, услугами по организации досуга и услугами организаций культуры</t>
  </si>
  <si>
    <t>Реализация мероприятий в сфере культуры, не отнесенных к другим подпрограммам муниципальной программы</t>
  </si>
  <si>
    <t>02 5 01 00000</t>
  </si>
  <si>
    <t>Обеспечение деятельности Управления культуры администрации Бай-Тайгинского кожууна</t>
  </si>
  <si>
    <t>02 5 02 70200</t>
  </si>
  <si>
    <t>Реализация мероприятий в сфере образования и воспитания, не отнесенных к другим подпрограммам муниципальной программы</t>
  </si>
  <si>
    <t>03 5 01 00000</t>
  </si>
  <si>
    <t>03 5 00 00000</t>
  </si>
  <si>
    <t>03 0 00 00000</t>
  </si>
  <si>
    <t>Программа "Развитие сельского хозяйства и расширение рынка сельскохозяйственной продукции</t>
  </si>
  <si>
    <t>Подпрограмма "Обеспечение реализации муниципальной программы"</t>
  </si>
  <si>
    <t>Обеспечение деятельности Управления сельского хозяйства администрации Бай-Тайгинского кожууна</t>
  </si>
  <si>
    <t>03 5 01 00110</t>
  </si>
  <si>
    <t>03 5 01 00190</t>
  </si>
  <si>
    <t>05 0 00 00000</t>
  </si>
  <si>
    <t>05 3 00 00000</t>
  </si>
  <si>
    <t>05 3 01 00000</t>
  </si>
  <si>
    <t>Обеспечение деятельности Финансового управления администрации Бай-Тайгинского кожууна</t>
  </si>
  <si>
    <t>Программа "Управление муниципальными финансами муниципального района "Бай-Тайгинский кожуун РТ" на 2016-2018гг"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</si>
  <si>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2016-2018годы""</t>
  </si>
  <si>
    <t>05 3 01 00110</t>
  </si>
  <si>
    <t>05 3 01 00190</t>
  </si>
  <si>
    <t>97 0 00 76050</t>
  </si>
  <si>
    <t>97 0 00 51180</t>
  </si>
  <si>
    <t>78 7 00 00000</t>
  </si>
  <si>
    <t>78 7 00 70010</t>
  </si>
  <si>
    <t>78 7 00 70020</t>
  </si>
  <si>
    <t>78 7 00 75060</t>
  </si>
  <si>
    <t>78 6 00 00110</t>
  </si>
  <si>
    <t>78 6 00 00000</t>
  </si>
  <si>
    <t>78 6 00 00190</t>
  </si>
  <si>
    <t>78 5 00 00000</t>
  </si>
  <si>
    <t>78 5 00 00110</t>
  </si>
  <si>
    <t>97 0 00 76130</t>
  </si>
  <si>
    <t>77 7 00 70160</t>
  </si>
  <si>
    <t>Обеспечение деятельности ЕДДС</t>
  </si>
  <si>
    <t>97 0 00 76100</t>
  </si>
  <si>
    <t>Фонд оплаты труда государственных (муниципальных)органов и взносы по обязательному социальному страхованию</t>
  </si>
  <si>
    <t>Подпрограмма "Отдых и оздоровление  детей"</t>
  </si>
  <si>
    <t>01 5 01 00000</t>
  </si>
  <si>
    <t>Организация отдыха детей в каникулярное время</t>
  </si>
  <si>
    <t>01 5 01 75040</t>
  </si>
  <si>
    <t>Подпрограмма "Развитие дополнительного образования детей"</t>
  </si>
  <si>
    <t>79 6 00 00000</t>
  </si>
  <si>
    <t>79 6 00 00110</t>
  </si>
  <si>
    <t>Расходы на выплаты по оплате труда работников органов местного самоуправления</t>
  </si>
  <si>
    <t>79 6 00 00190</t>
  </si>
  <si>
    <t>79 7 00 00000</t>
  </si>
  <si>
    <t>Секретарь Хурала Представителей</t>
  </si>
  <si>
    <t>79 7 00 00110</t>
  </si>
  <si>
    <t>79 7 00 00190</t>
  </si>
  <si>
    <t>79 8 00 00000</t>
  </si>
  <si>
    <t>Контрольно-счетный орган</t>
  </si>
  <si>
    <t>79 8 00 00110</t>
  </si>
  <si>
    <t>79 8 00 00190</t>
  </si>
  <si>
    <t>04 0 00 00000</t>
  </si>
  <si>
    <t>04 1 00 00000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</si>
  <si>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</si>
  <si>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04 1 02 00000</t>
  </si>
  <si>
    <t>04 1 02 53800</t>
  </si>
  <si>
    <t>04 1 01 76070</t>
  </si>
  <si>
    <t>04 1 03 76040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</si>
  <si>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</si>
  <si>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</si>
  <si>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</si>
  <si>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</si>
  <si>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</si>
  <si>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Субвенция на реализацию Закона РТ "О мерах социальной поддержки ветеранов труда и тружеников тыла"</t>
  </si>
  <si>
    <t>04 2 01 76060</t>
  </si>
  <si>
    <t>Обеспечение реализации Закона РТ "О порядке назначения и выплаты ежемесячного пособия на ребенка"</t>
  </si>
  <si>
    <t>04 1 01 00000</t>
  </si>
  <si>
    <t>Предоставление государственных пособий лицам, не подлежащим  обязательному социальному страхованию на случай временной нетрудоспособности и в связи с  материнством и лицам, уволенными в связи с ликвидацией организаций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</si>
  <si>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</si>
  <si>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</si>
  <si>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</si>
  <si>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</si>
  <si>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Субвенции на реализацию Закона Республики Тыва  "О погребении и похоронном деле в РТ"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</si>
  <si>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</si>
  <si>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</si>
  <si>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</si>
  <si>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</si>
  <si>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</si>
  <si>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</si>
  <si>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</si>
  <si>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Обеспечение равной доступности услуг общественного транспорта для отдельных категорий граждан</t>
  </si>
  <si>
    <t>Субвенция на обеспечение равной доступности услуг общественного транспорта для отдельных категорий граждан</t>
  </si>
  <si>
    <t>04 2 04 00000</t>
  </si>
  <si>
    <t>04 2 04 76110</t>
  </si>
  <si>
    <t>Обеспечение деятельности Управления труда и социального развития администрации Бай-Тайгинского кожууна</t>
  </si>
  <si>
    <t>04 4 00 00000</t>
  </si>
  <si>
    <t>04 4 01 00000</t>
  </si>
  <si>
    <t>04 4 01 00110</t>
  </si>
  <si>
    <t>04 4 01 00190</t>
  </si>
  <si>
    <t>04 1 03 00000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</si>
  <si>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</si>
  <si>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</si>
  <si>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01 1 07 00000</t>
  </si>
  <si>
    <t>01 1 07 76090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</si>
  <si>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</si>
  <si>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Налог на товары (работы,услуги), реализуемые на территории Российской Федерации</t>
  </si>
  <si>
    <t>1 05 02000 02 0000 110</t>
  </si>
  <si>
    <t>1 05 03000 02 0000 110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</si>
  <si>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</si>
  <si>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</si>
  <si>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</si>
  <si>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</si>
  <si>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муниципальных районов</t>
  </si>
  <si>
    <t xml:space="preserve">117 00000 00 0000 000 </t>
  </si>
  <si>
    <t>ПРОЧИЕ  НЕНАЛОГОВЫЕ ДОХОДЫ</t>
  </si>
  <si>
    <t xml:space="preserve">117 05050 05 0000 180 </t>
  </si>
  <si>
    <t>Прочие неналоговые доходы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</si>
  <si>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</si>
  <si>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</si>
  <si>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</si>
  <si>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</si>
  <si>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</si>
  <si>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</si>
  <si>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</si>
  <si>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мероприятия по проведению оздоровительной кампании детей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</si>
  <si>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</si>
  <si>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осуществление переданных полномочий по комиссии по делам несовершеннолетних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</si>
  <si>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</si>
  <si>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</si>
  <si>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Субвенции на осуществление полномочий по подготовке и проведению Всероссийской переписи населения 2016 года</t>
  </si>
  <si>
    <t>Субвенции на составление (изменение)списков кандидатов в присяжные заседатели федеральных судов общей юрисдикции в Российской Федерации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</si>
  <si>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</si>
  <si>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</si>
  <si>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</si>
  <si>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</si>
  <si>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Председатель администрации муниципального образования</t>
  </si>
  <si>
    <t>01 8 00 00000</t>
  </si>
  <si>
    <t>01 8 00 76140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</si>
  <si>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</si>
  <si>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Социальное обеспечение и  иные выплаты населению</t>
  </si>
  <si>
    <t>Муниципальная программа "Развитие образования на 2015-2017 годы муниципального района "Бай-Тайгинский кожуун РТ""</t>
  </si>
  <si>
    <t>Развитие культуры на 2014-2017 годы</t>
  </si>
  <si>
    <t>Программа "Социальная поддержка граждан в Бай-Тайгинском кожууне на 2016-2018годы"</t>
  </si>
  <si>
    <t>Социальная поддержка граждан в Бай-Тайгинском кожууне на 2016-2018годы</t>
  </si>
  <si>
    <t>Управление муниципальными финансами муниципального района "Бай-Тайгинский кожуун РТ" на 2016-2018гг</t>
  </si>
  <si>
    <t>Сохранение и формирование здорового образа жизни населения в Бай-Тайгинском кожууне на 2015-2017гг</t>
  </si>
  <si>
    <t>Создание благоприятных условий для ведения бизнеса в Бай-Тайгинском кожууне  на 2016-2018 годы</t>
  </si>
  <si>
    <t xml:space="preserve"> Предупреждение и ликвидация последствий чрезвычайных ситуаций, реализация мер пожарной безопасности  на территории Бай-Тайгинского кожууна на 2015-2020 годы</t>
  </si>
  <si>
    <t>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2015-2020 годы"</t>
  </si>
  <si>
    <t>Управление муниципальным имуществом и земельными ресурсами муниципального района "Бай-Тайгинский кожуун РТ" на 2016-2018гг</t>
  </si>
  <si>
    <t>Реализация молодежной политики  муниципального района "Бай-Тайгинский кожуун РТ" на 2016-2018гг</t>
  </si>
  <si>
    <t>Развитие информационного общества и средств массовой информации в Бай-Тайгинском кожууне на 2016-2018 годы</t>
  </si>
  <si>
    <t>Развитие и функционирование дорожно-транспортного хозяйства муниципального района "Бай-Тайгинский кожуун РТ" на 2015-2017гг</t>
  </si>
  <si>
    <t>Энергосбережение и повышение энергетической эффективности на 2015-2017 годы</t>
  </si>
  <si>
    <t>Развитие муниципальной службы и резерва управленческих кадров муниципального района "Бай-Тайгинский кожуун РТ" на 2015-2017гг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</si>
  <si>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</si>
  <si>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</si>
  <si>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Управление труда и социального развития администрации муниципального района "Бай-Тайгинский кожуун Республики Тыва"</t>
  </si>
  <si>
    <t>Муниципальное учреждение Управление сельского хозяйства Бай-Тайгинского кожууна</t>
  </si>
  <si>
    <t>Администрация муниципального района "Бай-Тайгинский кожуун Республики Тыва"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</si>
  <si>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</si>
  <si>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</si>
  <si>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Программа "Сохранение и формирование здорового образа жизни населения в Бай-Тайгинском кожууне на 2015-2017гг"</t>
  </si>
  <si>
    <t>02 3 01 70200</t>
  </si>
  <si>
    <t>Подпрограмма "Реализация национальной политики, развитие местного народного творчества"</t>
  </si>
  <si>
    <t>02 3 00 00000</t>
  </si>
  <si>
    <t>Создание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</si>
  <si>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Подпрограмма "Развитие отраслей сельского хозяйства"</t>
  </si>
  <si>
    <t>Развитие отрасли растениеводства, переработки и реализации продукции растениеводства</t>
  </si>
  <si>
    <t>Развитие мелиорации земель сельскохозяйственного назначения Бай-Тайгинского кожууна</t>
  </si>
  <si>
    <t>Развитие ветеринарии и обеспечение эпизоотического благополучия территории Бай-Тайгинского кожууна на территории Бай-Тайгинского кожууна</t>
  </si>
  <si>
    <t>Регулирование численности волков</t>
  </si>
  <si>
    <t>Организация мероприятий по проведении праздников животноводов "Наадым-2016" и дня работников сельского хозяйства</t>
  </si>
  <si>
    <t>Уничтожение дикорастущей конопли</t>
  </si>
  <si>
    <t>03 1 00 00000</t>
  </si>
  <si>
    <t>03 1 01 70200</t>
  </si>
  <si>
    <t>03 1 05 70200</t>
  </si>
  <si>
    <t>03 1 06 70200</t>
  </si>
  <si>
    <t>03 1 07 70200</t>
  </si>
  <si>
    <t>03 1 08 70200</t>
  </si>
  <si>
    <t>03 1 09 70200</t>
  </si>
  <si>
    <t>Подпрограмма "Устойчивое сельских территорий Бай-Тайгинского кожууна</t>
  </si>
  <si>
    <t>03 3 00 00000</t>
  </si>
  <si>
    <t>Улучшение жилищных условий граждан, проживающих в сельской местности, в том числе молодых специалистов</t>
  </si>
  <si>
    <t>03 3 01 00000</t>
  </si>
  <si>
    <t>Подпрограмма "Создание условий для оказания медицинской помощи населению, профилактика заболеваний и формирование здорового образа жизни"</t>
  </si>
  <si>
    <t>Реализация на территории муниципального образования мероприятий по профилактике заболеваний и формированию здрового образа жизни в соответсвии законом РТ</t>
  </si>
  <si>
    <t>06 0 00 00000</t>
  </si>
  <si>
    <t>06 1 00 00000</t>
  </si>
  <si>
    <t>06 1 05 70200</t>
  </si>
  <si>
    <t>Программа "Реализация молодежной политики муниципального района "Бай-Тайгинский кожуун Республики Тыва" на 2016-2018 годы</t>
  </si>
  <si>
    <t>Поддержка молодой семьи и организация досуговой деятельности молодожи"</t>
  </si>
  <si>
    <t>11 0 02 70200</t>
  </si>
  <si>
    <t>11 0 00 00000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</si>
  <si>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</si>
  <si>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</si>
  <si>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</si>
  <si>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10 0 00 00000</t>
  </si>
  <si>
    <t>Программа "Управление муниципальным имуществом и земельными ресурсами муниципального района "Бай-Тайгинский кожуун Республики Тыва" на 2015-2017 годы</t>
  </si>
  <si>
    <t>10 0 01 70200</t>
  </si>
  <si>
    <t>10 0 03 70200</t>
  </si>
  <si>
    <t>Организация эффективного управления земельными ресурсами на территории Бай-Тайгинского кожууна"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</si>
  <si>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</si>
  <si>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08 0 02 00000</t>
  </si>
  <si>
    <t>08 0 02 70080</t>
  </si>
  <si>
    <t>Программа "Обеспечение общественного порядка и противодействие преступности в Бай-Тайгинском кожууне на 2015-2017 годы"</t>
  </si>
  <si>
    <t>09 0 00 00000</t>
  </si>
  <si>
    <t>09 0 01 70200</t>
  </si>
  <si>
    <t>09 0 02 70200</t>
  </si>
  <si>
    <t>Программа "Развитие транспортной системы Бай-Тайгинского кожууна на 2016-2018 годы"</t>
  </si>
  <si>
    <t xml:space="preserve">3) 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</si>
  <si>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Программа "Создание благоприятных условий  для ведения бизнеса в Бай-Тайгинском кожууне на 2016 – 2018 годы"</t>
  </si>
  <si>
    <t>Создание благоприятной административной среды для инвесторов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</si>
  <si>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</si>
  <si>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Подпрограмма "Развитие малого и среднего предпринимательства в Бай-Тайгинском кожууне"</t>
  </si>
  <si>
    <t>Подпрограмма "Развитие инвестиционной привлекательности и улучшения инвестиционного климата Бай-Тайгинского кожууна"</t>
  </si>
  <si>
    <t>07 0 00 00000</t>
  </si>
  <si>
    <t>07 1 00 00000</t>
  </si>
  <si>
    <t>07 1 03 70200</t>
  </si>
  <si>
    <t>07 2 00 00000</t>
  </si>
  <si>
    <t>07 2 02 70200</t>
  </si>
  <si>
    <t>16 0 00 00000</t>
  </si>
  <si>
    <t>Программа "Развитие муниципальной службы и резерва управленческих кадров муниципального района Бай-Тайгинский кожуун Республики Тыва " на 2015-2017 годы"</t>
  </si>
  <si>
    <t>17 0 00 00000</t>
  </si>
  <si>
    <t>Средства массовой информации</t>
  </si>
  <si>
    <t xml:space="preserve"> Периодическая печать и издательства</t>
  </si>
  <si>
    <t>Программа "Развитие информационного общества и средств массовой информации в Бай-тайгинском кожууне на 2016-2018 годы"</t>
  </si>
  <si>
    <t>Развитие средств массовой информации в Бай-Тайгинском кожууне</t>
  </si>
  <si>
    <t>13 0 00 00000</t>
  </si>
  <si>
    <t>13 0 03 70200</t>
  </si>
  <si>
    <t>02 4 01 70200</t>
  </si>
  <si>
    <t>Программа "Развитие туризма в Бай-Тайгинском кожууне"</t>
  </si>
  <si>
    <t>02 4 00 00000</t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</si>
  <si>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Развитие туристско-рекреационного комплекса на территории Бай-Тайгинского кожууна;</t>
    </r>
  </si>
  <si>
    <t>Подпрограмма "Организация и проведение Всероссийской сельскохозяйственной переписи 2016 года на территории Бай-Тайгинского кожууна "Республики Тыва</t>
  </si>
  <si>
    <t>03 4 00 00000</t>
  </si>
  <si>
    <t>03 4 00 53910</t>
  </si>
  <si>
    <t>Обслуживание государственного и муниципального долга</t>
  </si>
  <si>
    <t>Обслуживание государственного  (муниципального) долга</t>
  </si>
  <si>
    <t>Обслуживание муниципального долга</t>
  </si>
  <si>
    <t>14 0 00 70140</t>
  </si>
  <si>
    <t>14 0 03 70140</t>
  </si>
  <si>
    <t>Обеспечение общественного порядка и противодействие преступности на территории муниципального района "Бай-Тайгинский кожуун республики Тыва" на 2016-2018гг</t>
  </si>
  <si>
    <t>19 0 01 75030</t>
  </si>
  <si>
    <t>Разработка карта (план) населенных пунктов Бай-Тайгинского кожууна</t>
  </si>
  <si>
    <t>19 0 02 70200</t>
  </si>
  <si>
    <t>Программа "Территориальное развитие Бай-Тайгинского кожууна в 2016 – 2018 годы"</t>
  </si>
  <si>
    <t>19 0 00 00000</t>
  </si>
  <si>
    <t>Программа "Повышение эффективности надежности функционирования жилищно-коммунального хозяйства в Бай-Тайгинском кожууне на 2016-2018 годы"</t>
  </si>
  <si>
    <t>Повышение профессиональной компетентности муниципальных служащих и лиц, включенных  в резерв управленческих кадров Бай-Тайгинского кожууна</t>
  </si>
  <si>
    <t>17 0 04 70200</t>
  </si>
  <si>
    <t>16 0 05 70150</t>
  </si>
  <si>
    <t>Переход во всех муниципальных учреждениях района к использованию энергосберегающих приборов освещения вместо ламп накаливания</t>
  </si>
  <si>
    <t>78 8 00 70200</t>
  </si>
  <si>
    <t>Членский взнос Ассоциации "Совет муниципальных образований"</t>
  </si>
  <si>
    <t>Программа "Энергосбережение и повышение энергетической эффективности муниципального района "Бай-Тайгинский кожуун Республики Тыва" до 2020 года"</t>
  </si>
  <si>
    <t>Обеспечение общественного порядка и противодействие преступности в Бай-Тайгинском кожууне</t>
  </si>
  <si>
    <t>Профилактика безнадзорности и правонарушений несовершеннолетних в Бай-Тайгинском кожууне</t>
  </si>
  <si>
    <t>05 2 03 70030</t>
  </si>
  <si>
    <t>Исполнение обязательств по обслуживанию муниципального долга в соответствии с программой муниципальных заимствований муниципального района 2Бай-Тайгиснкий кожуун Республики Тыва" и заключенными конрактами (соглашениями)</t>
  </si>
  <si>
    <t>05 2 00 00000</t>
  </si>
  <si>
    <t>15 0 00 00000</t>
  </si>
  <si>
    <t>Комплексное развитие и модернизация систем коммунальной инфраструктуры в Бай-Тайгинском кожууне</t>
  </si>
  <si>
    <t>15 0 01 70100</t>
  </si>
  <si>
    <t>Снабжение населения Бай-Тайгинского кожууна чистой водопроводной водой</t>
  </si>
  <si>
    <t>15 0 02 70110</t>
  </si>
  <si>
    <t>Организация утилизации и переработки бытовых и промышленных отходов</t>
  </si>
  <si>
    <t>15 0 03 70120</t>
  </si>
  <si>
    <t>15 0 03 70130</t>
  </si>
  <si>
    <t>Организация ритуальных услуг и содержание мест захоронения (для муниципальных районов-межпоселенческих)</t>
  </si>
  <si>
    <t>мун. Задание эвес</t>
  </si>
  <si>
    <t xml:space="preserve"> 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</si>
  <si>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</si>
  <si>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</si>
  <si>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</si>
  <si>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</si>
  <si>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 xml:space="preserve"> Дотации на выравнивание бюджетной обеспеченности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</si>
  <si>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</si>
  <si>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</si>
  <si>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 xml:space="preserve"> Уплата налогов, сборов и иных платежей</t>
  </si>
  <si>
    <t>Уплата прочих налогов, сборов</t>
  </si>
  <si>
    <t>Дорожное хозяйство (дорожные фонды)</t>
  </si>
  <si>
    <t xml:space="preserve">Культура, кинематография
</t>
  </si>
  <si>
    <t>Межбюджетные трансферты общего характера бюджетам бюджетной системы Российской Федерации</t>
  </si>
  <si>
    <t>025</t>
  </si>
  <si>
    <t>ПОСТУПЛЕНИЯ ДОХОДОВ, В ТОМ ЧИСЛЕ БЕЗВОЗМЕЗДНЫЕ ПОСТУПЛЕНИЯ, ПОЛУЧАЕМЫЕ ИЗ РЕСПУБЛИКАНСКОГО БЮДЖЕТА НА 2017 ГОД</t>
  </si>
  <si>
    <t>Уплата иных платежей</t>
  </si>
  <si>
    <t>Закупка товаров, работ, услуг в сфере информационно-коммуникационных технологий</t>
  </si>
  <si>
    <t>разделдерге турар</t>
  </si>
  <si>
    <t>Премии и гранты</t>
  </si>
  <si>
    <t>Подпрограмма "Устойчивое развитие сельских территорий Бай-Тайгинского кожууна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</si>
  <si>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</si>
  <si>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88 2 00 76240</t>
  </si>
  <si>
    <t>Льготы ЖКУ сельским специалистам учреждений культуры</t>
  </si>
  <si>
    <t xml:space="preserve">                                                                                   Приложение № 7</t>
  </si>
  <si>
    <t xml:space="preserve"> СТАТЬЯМ И ВИДАМ РАСХОДОВ КЛАССИФИКАЦИИ РАСХОДОВ БЮДЖЕТА НА 2017 ГОД</t>
  </si>
  <si>
    <t xml:space="preserve">                                                                                   на 2017 год и плановый приод 2018-2019 годов."</t>
  </si>
  <si>
    <t>ВЕДОМСТВЕННАЯ СТРУКТУРА РАСХОДОВ БЮДЖЕТА НА 2017 ГОД</t>
  </si>
  <si>
    <t xml:space="preserve">                           от "     "  _____________  2016 года № </t>
  </si>
  <si>
    <t xml:space="preserve">                           на 2017 год и плановый приод 2018-2019 годов."</t>
  </si>
  <si>
    <t>бюджетных ассигнований на реализацию муниципальных программ на 2017 год.</t>
  </si>
  <si>
    <t xml:space="preserve">                           Приложение № 10</t>
  </si>
  <si>
    <t>Программа "Обеспечение жителей Бай-Тайгинского кожууна доступным и комфортным жильем на 2016-2018гг."</t>
  </si>
  <si>
    <t>18 0 00 00000</t>
  </si>
  <si>
    <t>Обеспечение жильем молодых семей</t>
  </si>
  <si>
    <t>18 0 00 05402</t>
  </si>
  <si>
    <t xml:space="preserve"> Социальные выплаты гражданам, кроме публичных нормативных социальных выплат</t>
  </si>
  <si>
    <t>Субсидии гражданам на приобретение жилья</t>
  </si>
  <si>
    <t xml:space="preserve">                                                                                                                             от "    " ____________ 2016 года № </t>
  </si>
  <si>
    <t>2 02 10000 00 0000 151</t>
  </si>
  <si>
    <t>2 02 15001 05 0000 151</t>
  </si>
  <si>
    <t>2 02 15002 05 0000 151</t>
  </si>
  <si>
    <t>2 02 20000 00 0000 151</t>
  </si>
  <si>
    <t>2 02 29999 05 0000 151</t>
  </si>
  <si>
    <t>2 02 30000 00 0000 151</t>
  </si>
  <si>
    <t>2 02 35250 05 0000 151</t>
  </si>
  <si>
    <t>2 02 35120 00 0000 151</t>
  </si>
  <si>
    <t>2 02 30013 05 0000 151</t>
  </si>
  <si>
    <t>2 02 35118 05 0000 151</t>
  </si>
  <si>
    <t>2 02 30022 05 0000 151</t>
  </si>
  <si>
    <t>2 02 30024 05 0000 151</t>
  </si>
  <si>
    <t>2 02 30029 05 0000 151</t>
  </si>
  <si>
    <t>2 02 35380 05 0000 151</t>
  </si>
  <si>
    <t>2 02 40000 00 0000 151</t>
  </si>
  <si>
    <t xml:space="preserve">2 02 40014 05 0000 151 </t>
  </si>
  <si>
    <t>2 02 45144 02 0000 151</t>
  </si>
  <si>
    <t>Муниципальное казенное учреждение Управление культуры администрации муниципального района "Бай-Тайгинский кожуун Республики Тыва"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</si>
  <si>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</si>
  <si>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</si>
  <si>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 Иные выплаты персоналу учреждений, за исключением фонда оплаты труда</t>
  </si>
  <si>
    <t>Подпрограмма "Развитие туризма в Бай-Тайгинском кожууне"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</si>
  <si>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</si>
  <si>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</si>
  <si>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2.3. Подпрограмма "Реализация национальной политики, развитие местного народного творчества"</t>
  </si>
  <si>
    <t>2.4. Подпрограмма "Развитие туризма в Бай-Тайгинском кожууне"</t>
  </si>
  <si>
    <t>2.5. Подпрограмма "Создание условий для реализации муниципальной программы"</t>
  </si>
  <si>
    <t>Муниципальная программа "Социальная поддержка граждан в Бай-Тайгинском кожууне на 2016-2018годы"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</si>
  <si>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</si>
  <si>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</si>
  <si>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</si>
  <si>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1.1. Подпрограмма "Развитие дошкольного образования"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</si>
  <si>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</si>
  <si>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1.2. Подпрограмма "Развитие общего образования"</t>
  </si>
  <si>
    <t>Подпрограмма "Обеспечение реализации муниципальной программы "Развитие образования на 2016-2017 годы муниципального района "Бай-Тайгинский кожуун РТ"</t>
  </si>
  <si>
    <t>1.9. Подпрограмма "Обеспечение реализации муниципальной программы "Развитие образования на 2016-2017 годы муниципального района "Бай-Тайгинский кожуун РТ"</t>
  </si>
  <si>
    <t>1.3. Подпрограмма "Дополнительное образование и развитие детей"</t>
  </si>
  <si>
    <t>1.5. Подпрограмма "Отдых и оздоровление  детей"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</si>
  <si>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2016-2018годы""</t>
  </si>
  <si>
    <t>5.2. Управление муниципальным долгом</t>
  </si>
  <si>
    <t>3.5. Подпрограмма "Обеспечение реализации муниципальной программы"</t>
  </si>
  <si>
    <t>3.1. Подпрограмма "Развитие отраслей сельского хозяйства"</t>
  </si>
  <si>
    <t>Подпрограмма "Поддержка начинающим фермерам"</t>
  </si>
  <si>
    <t>03 2 01 50530</t>
  </si>
  <si>
    <t>3.2. Подпрограмма "Поддержка начинающим фермерам"</t>
  </si>
  <si>
    <t>03 3 01 75110</t>
  </si>
  <si>
    <t>3.3. Подпрограмма "Устойчивое развитие сельских территорий Бай-Тайгинского кожууна</t>
  </si>
  <si>
    <t>Расходы на выплаты персоналу учреждений</t>
  </si>
  <si>
    <t>Подпрограмма "Управление муниципальным долгом"</t>
  </si>
  <si>
    <r>
      <rPr>
        <sz val="7"/>
        <color indexed="10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Развитие туристско-рекреационного комплекса на территории Бай-Тайгинского кожууна;</t>
    </r>
  </si>
  <si>
    <t>Муниципальная программа "Развитие культуры на 2015-2017 годы"</t>
  </si>
  <si>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Развитие туристско-рекреационного комплекса на территории Бай-Тайгинского кожууна;</t>
    </r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</si>
  <si>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</si>
  <si>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Подпрограмма "Комплексное развитие и модернизация систем коммунальной инфраструктуры в Бай-Тайгинском кожууне"</t>
  </si>
  <si>
    <t>Подпрограмма "Снабжение населения Бай-Тайгинского кожууна чистой водопроводной водой"</t>
  </si>
  <si>
    <t>Подпрограмма "Организация утилизации и переработки бытовых и промышленных отходов"</t>
  </si>
  <si>
    <t>15 0 04 70130</t>
  </si>
  <si>
    <t>Подпрограмма "Организация ритуальных услуг и содержание мест захоронения (для меж поселенческих)"</t>
  </si>
  <si>
    <t>Муниципальная программа "Развитие образования на 2015-2017 годы муниципального района "Бай-Тайгинский кожуун Республики Тыва""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</si>
  <si>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</si>
  <si>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08 0 00 00000</t>
  </si>
  <si>
    <t>Подпрограмма "Поддержка молодой семьи и организация досуговой деятельности молодожи"</t>
  </si>
  <si>
    <t>05 3 01 00100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</si>
  <si>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</si>
  <si>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</si>
  <si>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ЭКОНОМИКА</t>
  </si>
  <si>
    <t>Совершенствование системы учета объектов муниципальной собственности Бай-Тайгинского кожууна</t>
  </si>
  <si>
    <t>Поддержка начинающим фермерам"</t>
  </si>
  <si>
    <t>Подпрограмма " Поддержка малых форм хозяйствования"</t>
  </si>
  <si>
    <t>03 2 00 00000</t>
  </si>
  <si>
    <t>КУЛЬТУРА, КИНЕМАТОГРАФИЯ</t>
  </si>
  <si>
    <t>ОБРАЗОВАНИЕ</t>
  </si>
  <si>
    <t>Подпрограмма "Обеспечение реализации муниципальной программы "Развитие образования на 2016-2017 годы муниципального района "Бай-Тайгинский кожуун Республика Тыва"</t>
  </si>
  <si>
    <t>НАЦИОНАЛЬНАЯ ОБОРОНА</t>
  </si>
  <si>
    <t>Мобилизационная и вневойсковая подготовка</t>
  </si>
  <si>
    <t>88 0 00 00000</t>
  </si>
  <si>
    <t>МЕЖБЮДЖЕТНЫЕ ТРАНСФЕРТЫ ОБЩЕГО ХАРАКТЕРА БЮДЖЕТАМ БЮДЖЕТНОЙ СИСТЕМЫ РОССИЙСКОЙ ФЕДЕРАЦИИ</t>
  </si>
  <si>
    <t>ОБЩЕГОСУДАРСТВЕННЫЕ ВОПРОСЫ</t>
  </si>
  <si>
    <t>Муниципальная программа "Развитие образования на 2015-2017 годы муниципального района "Бай-Тайгинский кожуун Республики Тыва"</t>
  </si>
  <si>
    <t>Дополнительное образование детей</t>
  </si>
  <si>
    <t>Молодежная политика</t>
  </si>
  <si>
    <t>НАЦИОНАЛЬНАЯ БЕЗОПАСНОСТЬ И ПРАВОХРАНИТЕЛЬНАЯ ДЕЯТЕЛЬНОСТЬ</t>
  </si>
  <si>
    <t>1 03 02000 01 0000 000</t>
  </si>
  <si>
    <t>Акцизы по подакцизным товарам (продукции) производимым на территории Российской Федерации</t>
  </si>
  <si>
    <t>Дотации бюджетам бюджетной системы Российской Федерации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</si>
  <si>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</si>
  <si>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 поддержку мер по обеспечению сбалансированности бюджетов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</si>
  <si>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</si>
  <si>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</si>
  <si>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</si>
  <si>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</si>
  <si>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обеспечение мер социальной поддержки реабилитированных лиц, признанных пострадавшими от политических репрессий</t>
  </si>
  <si>
    <t>Субвенции бюджетам муниципальных районов на осуществление полномочий  первичного воинского учета на территориях, где отсутствуют военные комиссариаты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</si>
  <si>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</si>
  <si>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</si>
  <si>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</si>
  <si>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Муниципальная программа  "Развитие сельского хозяйства и регулирование рынков сельскохозяйственной продукции в Бай-Тайгинском кожууне на 2016-2018 годы"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</si>
  <si>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2016-2018 годы"</t>
  </si>
  <si>
    <t>Муниципальная программа "Управление муниципальными финансами муниципального района "Бай-Тайгинский кожуун РТ" на 2016-2018гг"</t>
  </si>
  <si>
    <t>Муниципальная программа "Развитие муниципальной службы и резерва управленческих кадров муниципального района Бай-Тайгинский кожуун Республики Тыва " на 2015-2017 годы"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</si>
  <si>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2015-2020 годы"</t>
  </si>
  <si>
    <t>Муниципальная программа "Обеспечение общественного порядка и противодействие преступности в Бай-Тайгинском кожууне на 2015-2017 годы"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</si>
  <si>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2015-2017 годы"</t>
  </si>
  <si>
    <t>Муниципальная программа "Создание благоприятных условий  для ведения бизнеса в Бай-Тайгинском кожууне на 2016 – 2018 годы"</t>
  </si>
  <si>
    <t>Муниципальная программа "Управление муниципальным имуществом и земельными ресурсами муниципального района "Бай-Тайгинский кожуун Республики Тыва" на 2015-2017 годы</t>
  </si>
  <si>
    <t>Муниципальная программа "Территориальное развитие Бай-Тайгинского кожууна в 2016 – 2018 годы"</t>
  </si>
  <si>
    <t>Муниципальная программа "Энергосбережение и повышение энергетической эффективности на 2015-2017 годы"</t>
  </si>
  <si>
    <t>Муниципальная программа "Повышение эффективности надежности функционирования жилищно-коммунального хозяйства в Бай-Тайгинском кожууне на 2016-2018 годы"</t>
  </si>
  <si>
    <t>Муниципальная программа "Реализация молодежной политики муниципального района "Бай-Тайгинский кожуун Республики Тыва" на 2016-2018 годы</t>
  </si>
  <si>
    <t>Муниципальная программа "Сохранение и формирование здорового образа жизни населения в Бай-Тайгинском кожууне на 2015-2017гг"</t>
  </si>
  <si>
    <t>Муниципальная программа "Обеспечение жителей Бай-Тайгинского кожууна доступным и комфортным жильем на 2015-2017годы"</t>
  </si>
  <si>
    <t>Муниципальная программа "Развитие физической культуры и спорта в муниципальном районе "Бай-Тайгинский кожуун Республики Тыва" на 2016-2018 годы"</t>
  </si>
  <si>
    <t>Муниципальная программа "Развитие информационного общества и средств массовой информации в Бай-тайгинском кожууне на 2016-2018 годы"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</si>
  <si>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</si>
  <si>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Изменение "+,-"</t>
  </si>
  <si>
    <t>Утвержденный план на 2017 год</t>
  </si>
  <si>
    <t>Уточненный бюджет на 2017 год</t>
  </si>
  <si>
    <t>Комплектование книжных фондов библиотек муниципальных образований</t>
  </si>
  <si>
    <t>02 1 02 51440</t>
  </si>
  <si>
    <t>Иные межбюджетные трансферты на подключение общедоступных библиотек Российской Федерации к сети "Интернет" т развитие системы библиотечного дела с учетом задачи расширения информационных технологий и оцифровки</t>
  </si>
  <si>
    <t>02 1 02 51460</t>
  </si>
  <si>
    <t>78 5 00 00190</t>
  </si>
  <si>
    <t xml:space="preserve">Резервные фонды </t>
  </si>
  <si>
    <t>Резервные средства</t>
  </si>
  <si>
    <t>Резервные фонды</t>
  </si>
  <si>
    <t xml:space="preserve">Резервный фонд председателя администрации Бай-Тайгинского кожууна </t>
  </si>
  <si>
    <t>97 0 03 70080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</si>
  <si>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</si>
  <si>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02 1 02 L5190</t>
  </si>
  <si>
    <t>01 2 00 L0970</t>
  </si>
  <si>
    <t>Исполнение за 1 квартал 2017г</t>
  </si>
  <si>
    <t>% исполнение</t>
  </si>
  <si>
    <t>0 1 00 00590</t>
  </si>
  <si>
    <t xml:space="preserve"> Развитие туристско-рекреационного комплекса на территории Бай-Тайгинского кожууна;</t>
  </si>
  <si>
    <t>"Бай-Тайгинский кожуун Республики Тыва"</t>
  </si>
  <si>
    <t>Распределение</t>
  </si>
  <si>
    <t>межбюджетных трансфертов бюджетам сельских поселений в виде дотаций на выравнивание бюджетной обеспеченности на 2017 год</t>
  </si>
  <si>
    <t>(тыс.руб.)</t>
  </si>
  <si>
    <t>Наименование сельских поселений</t>
  </si>
  <si>
    <t>1.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</si>
  <si>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</si>
  <si>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</si>
  <si>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</si>
  <si>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</si>
  <si>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</si>
  <si>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</si>
  <si>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 xml:space="preserve">Всего </t>
  </si>
  <si>
    <t xml:space="preserve">                         </t>
  </si>
  <si>
    <t xml:space="preserve">     Распределение</t>
  </si>
  <si>
    <t>Дотации бюджетам  муниципальных образований на поддержку мер по обеспечению сбалансированности бюджетов на 2017 год</t>
  </si>
  <si>
    <t>2.</t>
  </si>
  <si>
    <t>3.</t>
  </si>
  <si>
    <t>4.</t>
  </si>
  <si>
    <t>5.</t>
  </si>
  <si>
    <t>6.</t>
  </si>
  <si>
    <t>субвенции на осуществление государственных полномочий по установлению запрета на розничную продажу алкогольной продукции в РТ на 2017 год.</t>
  </si>
  <si>
    <t>Распределение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на 2017 год.</t>
  </si>
  <si>
    <t xml:space="preserve">В С Е Г О 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</si>
  <si>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на 2017 год</t>
  </si>
  <si>
    <t>исполнено за 1 квартал 2017 г</t>
  </si>
  <si>
    <t>% исполнения</t>
  </si>
  <si>
    <t>Утвержденный план 2017 год</t>
  </si>
  <si>
    <t>"Об исполнении бюджета муниципального района</t>
  </si>
  <si>
    <t>за 1 квартал 2017 год"</t>
  </si>
  <si>
    <t>от "    "  ___________2017 года №___</t>
  </si>
  <si>
    <t>Приложение № 5</t>
  </si>
  <si>
    <t>Приложение № 6</t>
  </si>
  <si>
    <t>Приложение № 7</t>
  </si>
  <si>
    <t>Приложение № 8</t>
  </si>
  <si>
    <t xml:space="preserve">                                      от "    "  ___________2017 года №___</t>
  </si>
  <si>
    <t>Приложение № 1</t>
  </si>
  <si>
    <t>Повышение эффективности надежности функционирования жилищно-коммунального хозяйства в Бай-Тайгинском кожууне на 2017-2020 годы</t>
  </si>
  <si>
    <t>Территориальное развитие Бай-Тайгинского кожууна в 2017 – 2020 годы</t>
  </si>
  <si>
    <t>Обеспечение жителей Бай-Тайгинского кожууна доступным и комфортным жильем на 2017-2020 годы</t>
  </si>
  <si>
    <t>Развитие образования на 2017-2020 годы муниципального района "Бай-Тайгинский кожуун Республики Тыва"</t>
  </si>
  <si>
    <t xml:space="preserve"> района "Бай-Тайгинский кожуун Республики Тыва"</t>
  </si>
  <si>
    <t xml:space="preserve"> "Бай-Тайгинский кожуун Республики Тыва"</t>
  </si>
  <si>
    <t>ИСПОЛНЕНИЕ</t>
  </si>
  <si>
    <t>Основание</t>
  </si>
  <si>
    <t>Кому направлено</t>
  </si>
  <si>
    <t>Наименование мероприятий</t>
  </si>
  <si>
    <t>Администрации кожууна</t>
  </si>
  <si>
    <t>"О выделении финансовых средств на создание неприкосновенного запаса ГСМ"</t>
  </si>
  <si>
    <t>ВСЕГО:</t>
  </si>
  <si>
    <t>Приложение № 10</t>
  </si>
  <si>
    <t xml:space="preserve"> за 1 квартал 2017 года"</t>
  </si>
  <si>
    <t>от  "___" __________  2017 года №__</t>
  </si>
  <si>
    <t>резервного фонда Администрации муниципального района "Бай-Тайгинский кожуун Республики Тыва"   за  1 квартал 2017 года</t>
  </si>
  <si>
    <t>Постановление № 110 от 20.02.2017 г</t>
  </si>
  <si>
    <t>Постановление № 111 от 20.02.2017 г</t>
  </si>
  <si>
    <t>"О выделении финансовых средств на покупку продуктов питания"</t>
  </si>
  <si>
    <t>Приложение № 9</t>
  </si>
  <si>
    <t>Приложение № 2</t>
  </si>
  <si>
    <t>Приложение № 3</t>
  </si>
  <si>
    <t>Приложение № 4</t>
  </si>
  <si>
    <t>к Решению Хурала представителей муниципального</t>
  </si>
  <si>
    <t>района "Бай-Тайгинский кожуун Республики Тыва"</t>
  </si>
  <si>
    <t xml:space="preserve"> к Решению Хурала представителей муниципального</t>
  </si>
  <si>
    <t>от " 28   " июня 2017 года №52</t>
  </si>
  <si>
    <t>от "28    "  июня 2017 года № 52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</si>
</sst>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800]dddd\,\ mmmm\ dd\,\ yyyy"/>
    <numFmt numFmtId="185" formatCode="#,##0.0_ ;[Red]\-#,##0.0\ "/>
    <numFmt numFmtId="186" formatCode="0.0"/>
    <numFmt numFmtId="187" formatCode="#,##0.0"/>
    <numFmt numFmtId="188" formatCode="_(* #,##0.0_);_(* \(#,##0.0\);_(* &quot;-&quot;??_);_(@_)"/>
    <numFmt numFmtId="189" formatCode="0.000"/>
    <numFmt numFmtId="190" formatCode="0.0000"/>
    <numFmt numFmtId="191" formatCode="_-* #,##0_р_._-;\-* #,##0_р_._-;_-* &quot;-&quot;??_р_._-;_-@_-"/>
    <numFmt numFmtId="192" formatCode="_-* #,##0.0_р_._-;\-* #,##0.0_р_._-;_-* &quot;-&quot;?_р_._-;_-@_-"/>
    <numFmt numFmtId="193" formatCode="#,##0.000"/>
    <numFmt numFmtId="194" formatCode="#,##0.0000"/>
    <numFmt numFmtId="195" formatCode="[$-FC19]d\ mmmm\ yyyy\ &quot;г.&quot;"/>
    <numFmt numFmtId="196" formatCode="0.0%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_);_(* \(#,##0\);_(* &quot;-&quot;??_);_(@_)"/>
    <numFmt numFmtId="207" formatCode="_(* #,##0.000_);_(* \(#,##0.000\);_(* &quot;-&quot;??_);_(@_)"/>
    <numFmt numFmtId="208" formatCode="_-* #,##0.000_р_._-;\-* #,##0.000_р_._-;_-* &quot;-&quot;???_р_._-;_-@_-"/>
    <numFmt numFmtId="209" formatCode="0.000%"/>
    <numFmt numFmtId="210" formatCode="0.0000%"/>
  </numFmts>
  <fonts count="7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8"/>
      <color indexed="8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sz val="10"/>
      <name val="Arial Cyr"/>
      <family val="0"/>
    </font>
    <font>
      <sz val="9"/>
      <color indexed="5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61" applyFont="1" applyFill="1">
      <alignment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29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49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187" fontId="33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0" fontId="30" fillId="0" borderId="10" xfId="0" applyNumberFormat="1" applyFont="1" applyFill="1" applyBorder="1" applyAlignment="1">
      <alignment horizontal="center" wrapText="1"/>
    </xf>
    <xf numFmtId="187" fontId="30" fillId="0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right" wrapText="1"/>
    </xf>
    <xf numFmtId="0" fontId="30" fillId="0" borderId="0" xfId="0" applyFont="1" applyFill="1" applyAlignment="1">
      <alignment/>
    </xf>
    <xf numFmtId="0" fontId="29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0" fillId="0" borderId="0" xfId="0" applyFont="1" applyFill="1" applyAlignment="1">
      <alignment/>
    </xf>
    <xf numFmtId="187" fontId="33" fillId="0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61" applyFont="1" applyFill="1" applyBorder="1" applyAlignment="1">
      <alignment horizontal="center" vertical="top" wrapText="1"/>
      <protection/>
    </xf>
    <xf numFmtId="0" fontId="1" fillId="0" borderId="10" xfId="61" applyFont="1" applyFill="1" applyBorder="1" applyAlignment="1">
      <alignment horizontal="center" vertical="top" wrapText="1"/>
      <protection/>
    </xf>
    <xf numFmtId="3" fontId="8" fillId="0" borderId="10" xfId="61" applyNumberFormat="1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vertical="top" wrapText="1"/>
    </xf>
    <xf numFmtId="0" fontId="1" fillId="0" borderId="10" xfId="56" applyFont="1" applyFill="1" applyBorder="1" applyAlignment="1">
      <alignment vertical="top" wrapText="1"/>
      <protection/>
    </xf>
    <xf numFmtId="0" fontId="2" fillId="0" borderId="10" xfId="61" applyFont="1" applyFill="1" applyBorder="1" applyAlignment="1">
      <alignment horizontal="center" vertical="top" wrapText="1"/>
      <protection/>
    </xf>
    <xf numFmtId="0" fontId="1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vertical="top" wrapText="1"/>
      <protection/>
    </xf>
    <xf numFmtId="0" fontId="1" fillId="0" borderId="10" xfId="61" applyFont="1" applyFill="1" applyBorder="1" applyAlignment="1">
      <alignment vertical="top" wrapText="1"/>
      <protection/>
    </xf>
    <xf numFmtId="0" fontId="11" fillId="0" borderId="10" xfId="61" applyFont="1" applyFill="1" applyBorder="1" applyAlignment="1">
      <alignment vertical="top" wrapText="1"/>
      <protection/>
    </xf>
    <xf numFmtId="0" fontId="9" fillId="0" borderId="10" xfId="61" applyFont="1" applyFill="1" applyBorder="1" applyAlignment="1">
      <alignment vertical="top" wrapText="1"/>
      <protection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61" applyFont="1" applyFill="1" applyBorder="1" applyAlignment="1">
      <alignment horizontal="justify" vertical="top" wrapText="1"/>
      <protection/>
    </xf>
    <xf numFmtId="0" fontId="1" fillId="0" borderId="0" xfId="61" applyFont="1" applyFill="1" applyAlignment="1">
      <alignment horizontal="justify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justify"/>
    </xf>
    <xf numFmtId="0" fontId="30" fillId="0" borderId="10" xfId="55" applyNumberFormat="1" applyFont="1" applyFill="1" applyBorder="1" applyAlignment="1">
      <alignment horizontal="left" vertical="center" wrapText="1"/>
      <protection/>
    </xf>
    <xf numFmtId="49" fontId="30" fillId="0" borderId="10" xfId="55" applyNumberFormat="1" applyFont="1" applyFill="1" applyBorder="1" applyAlignment="1">
      <alignment horizontal="center" wrapText="1"/>
      <protection/>
    </xf>
    <xf numFmtId="0" fontId="30" fillId="0" borderId="0" xfId="55" applyFont="1" applyFill="1">
      <alignment/>
      <protection/>
    </xf>
    <xf numFmtId="3" fontId="30" fillId="0" borderId="10" xfId="55" applyNumberFormat="1" applyFont="1" applyFill="1" applyBorder="1" applyAlignment="1">
      <alignment horizontal="center" wrapText="1"/>
      <protection/>
    </xf>
    <xf numFmtId="0" fontId="37" fillId="0" borderId="0" xfId="55" applyFont="1" applyFill="1">
      <alignment/>
      <protection/>
    </xf>
    <xf numFmtId="0" fontId="1" fillId="0" borderId="0" xfId="55" applyFont="1" applyFill="1">
      <alignment/>
      <protection/>
    </xf>
    <xf numFmtId="0" fontId="33" fillId="0" borderId="10" xfId="55" applyFont="1" applyFill="1" applyBorder="1">
      <alignment/>
      <protection/>
    </xf>
    <xf numFmtId="49" fontId="33" fillId="0" borderId="10" xfId="55" applyNumberFormat="1" applyFont="1" applyFill="1" applyBorder="1" applyAlignment="1">
      <alignment horizontal="center" wrapText="1"/>
      <protection/>
    </xf>
    <xf numFmtId="0" fontId="33" fillId="0" borderId="10" xfId="55" applyNumberFormat="1" applyFont="1" applyFill="1" applyBorder="1" applyAlignment="1">
      <alignment horizontal="center" wrapText="1"/>
      <protection/>
    </xf>
    <xf numFmtId="187" fontId="33" fillId="0" borderId="10" xfId="55" applyNumberFormat="1" applyFont="1" applyFill="1" applyBorder="1" applyAlignment="1">
      <alignment horizontal="center" wrapText="1"/>
      <protection/>
    </xf>
    <xf numFmtId="0" fontId="8" fillId="0" borderId="0" xfId="55" applyFont="1" applyFill="1">
      <alignment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9" fillId="0" borderId="10" xfId="0" applyNumberFormat="1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30" fillId="24" borderId="10" xfId="0" applyNumberFormat="1" applyFont="1" applyFill="1" applyBorder="1" applyAlignment="1">
      <alignment horizontal="center" wrapText="1"/>
    </xf>
    <xf numFmtId="187" fontId="33" fillId="25" borderId="10" xfId="0" applyNumberFormat="1" applyFont="1" applyFill="1" applyBorder="1" applyAlignment="1">
      <alignment horizontal="center" wrapText="1"/>
    </xf>
    <xf numFmtId="187" fontId="30" fillId="24" borderId="10" xfId="0" applyNumberFormat="1" applyFont="1" applyFill="1" applyBorder="1" applyAlignment="1">
      <alignment horizontal="center" wrapText="1"/>
    </xf>
    <xf numFmtId="0" fontId="30" fillId="24" borderId="10" xfId="0" applyNumberFormat="1" applyFont="1" applyFill="1" applyBorder="1" applyAlignment="1">
      <alignment vertical="center" wrapText="1"/>
    </xf>
    <xf numFmtId="49" fontId="30" fillId="24" borderId="10" xfId="0" applyNumberFormat="1" applyFont="1" applyFill="1" applyBorder="1" applyAlignment="1">
      <alignment horizontal="center" wrapText="1"/>
    </xf>
    <xf numFmtId="0" fontId="30" fillId="24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 wrapText="1"/>
    </xf>
    <xf numFmtId="187" fontId="8" fillId="0" borderId="0" xfId="0" applyNumberFormat="1" applyFont="1" applyFill="1" applyAlignment="1">
      <alignment/>
    </xf>
    <xf numFmtId="0" fontId="8" fillId="0" borderId="10" xfId="59" applyFont="1" applyBorder="1" applyAlignment="1">
      <alignment horizontal="center" vertical="center" wrapText="1"/>
      <protection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40" fillId="0" borderId="0" xfId="55" applyFont="1">
      <alignment/>
      <protection/>
    </xf>
    <xf numFmtId="0" fontId="41" fillId="0" borderId="0" xfId="55" applyFont="1">
      <alignment/>
      <protection/>
    </xf>
    <xf numFmtId="187" fontId="29" fillId="24" borderId="10" xfId="0" applyNumberFormat="1" applyFont="1" applyFill="1" applyBorder="1" applyAlignment="1">
      <alignment horizontal="center" vertical="center" wrapText="1"/>
    </xf>
    <xf numFmtId="0" fontId="33" fillId="26" borderId="10" xfId="0" applyNumberFormat="1" applyFont="1" applyFill="1" applyBorder="1" applyAlignment="1">
      <alignment vertical="center" wrapText="1"/>
    </xf>
    <xf numFmtId="0" fontId="33" fillId="26" borderId="10" xfId="0" applyNumberFormat="1" applyFont="1" applyFill="1" applyBorder="1" applyAlignment="1">
      <alignment vertical="center" wrapText="1"/>
    </xf>
    <xf numFmtId="0" fontId="33" fillId="26" borderId="10" xfId="0" applyFont="1" applyFill="1" applyBorder="1" applyAlignment="1">
      <alignment wrapText="1"/>
    </xf>
    <xf numFmtId="0" fontId="32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33" fillId="24" borderId="10" xfId="0" applyNumberFormat="1" applyFont="1" applyFill="1" applyBorder="1" applyAlignment="1">
      <alignment horizontal="center" wrapText="1"/>
    </xf>
    <xf numFmtId="49" fontId="33" fillId="24" borderId="10" xfId="0" applyNumberFormat="1" applyFont="1" applyFill="1" applyBorder="1" applyAlignment="1">
      <alignment horizontal="center" wrapText="1"/>
    </xf>
    <xf numFmtId="49" fontId="33" fillId="24" borderId="10" xfId="55" applyNumberFormat="1" applyFont="1" applyFill="1" applyBorder="1" applyAlignment="1">
      <alignment horizontal="center" wrapText="1"/>
      <protection/>
    </xf>
    <xf numFmtId="0" fontId="67" fillId="0" borderId="10" xfId="0" applyFont="1" applyBorder="1" applyAlignment="1">
      <alignment vertical="center" wrapText="1"/>
    </xf>
    <xf numFmtId="0" fontId="29" fillId="24" borderId="10" xfId="0" applyNumberFormat="1" applyFont="1" applyFill="1" applyBorder="1" applyAlignment="1">
      <alignment horizontal="center" wrapText="1"/>
    </xf>
    <xf numFmtId="0" fontId="68" fillId="0" borderId="10" xfId="0" applyFont="1" applyBorder="1" applyAlignment="1">
      <alignment horizontal="justify" vertical="center" wrapText="1"/>
    </xf>
    <xf numFmtId="49" fontId="30" fillId="24" borderId="10" xfId="55" applyNumberFormat="1" applyFont="1" applyFill="1" applyBorder="1" applyAlignment="1">
      <alignment horizontal="center" wrapText="1"/>
      <protection/>
    </xf>
    <xf numFmtId="0" fontId="1" fillId="0" borderId="10" xfId="55" applyNumberFormat="1" applyFont="1" applyFill="1" applyBorder="1" applyAlignment="1">
      <alignment horizontal="left" vertical="center" wrapText="1"/>
      <protection/>
    </xf>
    <xf numFmtId="0" fontId="1" fillId="27" borderId="0" xfId="0" applyFont="1" applyFill="1" applyAlignment="1">
      <alignment horizontal="justify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30" fillId="0" borderId="10" xfId="56" applyFont="1" applyFill="1" applyBorder="1" applyAlignment="1">
      <alignment vertical="top" wrapText="1"/>
      <protection/>
    </xf>
    <xf numFmtId="0" fontId="9" fillId="0" borderId="10" xfId="55" applyFont="1" applyFill="1" applyBorder="1" applyAlignment="1">
      <alignment wrapText="1"/>
      <protection/>
    </xf>
    <xf numFmtId="0" fontId="1" fillId="0" borderId="10" xfId="0" applyFont="1" applyBorder="1" applyAlignment="1">
      <alignment horizontal="left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32" fillId="0" borderId="0" xfId="0" applyNumberFormat="1" applyFont="1" applyFill="1" applyBorder="1" applyAlignment="1">
      <alignment horizontal="center" vertical="center" wrapText="1"/>
    </xf>
    <xf numFmtId="187" fontId="33" fillId="0" borderId="0" xfId="0" applyNumberFormat="1" applyFont="1" applyFill="1" applyBorder="1" applyAlignment="1">
      <alignment horizontal="center" wrapText="1"/>
    </xf>
    <xf numFmtId="187" fontId="33" fillId="0" borderId="0" xfId="0" applyNumberFormat="1" applyFont="1" applyFill="1" applyBorder="1" applyAlignment="1">
      <alignment horizontal="center" wrapText="1"/>
    </xf>
    <xf numFmtId="187" fontId="30" fillId="0" borderId="0" xfId="0" applyNumberFormat="1" applyFont="1" applyFill="1" applyBorder="1" applyAlignment="1">
      <alignment horizontal="center" wrapText="1"/>
    </xf>
    <xf numFmtId="187" fontId="30" fillId="0" borderId="0" xfId="55" applyNumberFormat="1" applyFont="1" applyFill="1" applyBorder="1" applyAlignment="1">
      <alignment horizontal="center" wrapText="1"/>
      <protection/>
    </xf>
    <xf numFmtId="187" fontId="29" fillId="0" borderId="0" xfId="0" applyNumberFormat="1" applyFont="1" applyFill="1" applyBorder="1" applyAlignment="1">
      <alignment horizontal="center" vertical="center" wrapText="1"/>
    </xf>
    <xf numFmtId="187" fontId="30" fillId="28" borderId="0" xfId="0" applyNumberFormat="1" applyFont="1" applyFill="1" applyBorder="1" applyAlignment="1">
      <alignment horizontal="center" wrapText="1"/>
    </xf>
    <xf numFmtId="187" fontId="33" fillId="0" borderId="0" xfId="0" applyNumberFormat="1" applyFont="1" applyFill="1" applyBorder="1" applyAlignment="1">
      <alignment horizontal="center"/>
    </xf>
    <xf numFmtId="187" fontId="30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 horizontal="center" wrapText="1"/>
    </xf>
    <xf numFmtId="4" fontId="30" fillId="0" borderId="0" xfId="0" applyNumberFormat="1" applyFont="1" applyFill="1" applyBorder="1" applyAlignment="1">
      <alignment horizontal="center" wrapText="1"/>
    </xf>
    <xf numFmtId="187" fontId="33" fillId="0" borderId="0" xfId="55" applyNumberFormat="1" applyFont="1" applyFill="1" applyBorder="1" applyAlignment="1">
      <alignment horizontal="center" wrapText="1"/>
      <protection/>
    </xf>
    <xf numFmtId="187" fontId="30" fillId="24" borderId="0" xfId="0" applyNumberFormat="1" applyFont="1" applyFill="1" applyBorder="1" applyAlignment="1">
      <alignment horizontal="center" wrapText="1"/>
    </xf>
    <xf numFmtId="187" fontId="33" fillId="25" borderId="0" xfId="0" applyNumberFormat="1" applyFont="1" applyFill="1" applyBorder="1" applyAlignment="1">
      <alignment horizontal="center" wrapText="1"/>
    </xf>
    <xf numFmtId="187" fontId="29" fillId="24" borderId="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wrapText="1"/>
    </xf>
    <xf numFmtId="0" fontId="33" fillId="0" borderId="10" xfId="0" applyNumberFormat="1" applyFont="1" applyFill="1" applyBorder="1" applyAlignment="1">
      <alignment horizontal="left" vertical="center" wrapText="1"/>
    </xf>
    <xf numFmtId="187" fontId="10" fillId="24" borderId="10" xfId="0" applyNumberFormat="1" applyFont="1" applyFill="1" applyBorder="1" applyAlignment="1">
      <alignment horizontal="center" vertical="center"/>
    </xf>
    <xf numFmtId="0" fontId="1" fillId="24" borderId="10" xfId="61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53" applyNumberFormat="1" applyFont="1" applyFill="1" applyBorder="1" applyAlignment="1">
      <alignment horizontal="left" vertical="center" wrapText="1"/>
      <protection/>
    </xf>
    <xf numFmtId="0" fontId="29" fillId="24" borderId="10" xfId="0" applyNumberFormat="1" applyFont="1" applyFill="1" applyBorder="1" applyAlignment="1">
      <alignment horizontal="left" vertical="center" wrapText="1"/>
    </xf>
    <xf numFmtId="187" fontId="30" fillId="0" borderId="0" xfId="55" applyNumberFormat="1" applyFont="1" applyFill="1">
      <alignment/>
      <protection/>
    </xf>
    <xf numFmtId="187" fontId="30" fillId="0" borderId="0" xfId="0" applyNumberFormat="1" applyFont="1" applyAlignment="1">
      <alignment/>
    </xf>
    <xf numFmtId="187" fontId="30" fillId="0" borderId="0" xfId="0" applyNumberFormat="1" applyFont="1" applyFill="1" applyBorder="1" applyAlignment="1">
      <alignment horizontal="left" wrapText="1"/>
    </xf>
    <xf numFmtId="16" fontId="1" fillId="0" borderId="0" xfId="0" applyNumberFormat="1" applyFont="1" applyFill="1" applyAlignment="1">
      <alignment/>
    </xf>
    <xf numFmtId="187" fontId="30" fillId="0" borderId="0" xfId="0" applyNumberFormat="1" applyFont="1" applyFill="1" applyBorder="1" applyAlignment="1">
      <alignment horizontal="left"/>
    </xf>
    <xf numFmtId="0" fontId="44" fillId="0" borderId="10" xfId="61" applyFont="1" applyFill="1" applyBorder="1" applyAlignment="1">
      <alignment horizontal="center" vertical="top" wrapText="1"/>
      <protection/>
    </xf>
    <xf numFmtId="0" fontId="45" fillId="0" borderId="10" xfId="0" applyFont="1" applyFill="1" applyBorder="1" applyAlignment="1">
      <alignment vertical="top" wrapText="1"/>
    </xf>
    <xf numFmtId="0" fontId="44" fillId="0" borderId="10" xfId="56" applyFont="1" applyFill="1" applyBorder="1" applyAlignment="1">
      <alignment vertical="top" wrapText="1"/>
      <protection/>
    </xf>
    <xf numFmtId="187" fontId="30" fillId="0" borderId="10" xfId="0" applyNumberFormat="1" applyFont="1" applyFill="1" applyBorder="1" applyAlignment="1">
      <alignment horizontal="left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3" fillId="29" borderId="10" xfId="0" applyNumberFormat="1" applyFont="1" applyFill="1" applyBorder="1" applyAlignment="1">
      <alignment vertical="center" wrapText="1"/>
    </xf>
    <xf numFmtId="49" fontId="33" fillId="29" borderId="10" xfId="0" applyNumberFormat="1" applyFont="1" applyFill="1" applyBorder="1" applyAlignment="1">
      <alignment horizontal="center" wrapText="1"/>
    </xf>
    <xf numFmtId="0" fontId="33" fillId="29" borderId="10" xfId="0" applyNumberFormat="1" applyFont="1" applyFill="1" applyBorder="1" applyAlignment="1">
      <alignment horizontal="center" wrapText="1"/>
    </xf>
    <xf numFmtId="0" fontId="30" fillId="29" borderId="10" xfId="0" applyNumberFormat="1" applyFont="1" applyFill="1" applyBorder="1" applyAlignment="1">
      <alignment horizontal="center" wrapText="1"/>
    </xf>
    <xf numFmtId="187" fontId="33" fillId="29" borderId="10" xfId="0" applyNumberFormat="1" applyFont="1" applyFill="1" applyBorder="1" applyAlignment="1">
      <alignment horizontal="center" wrapText="1"/>
    </xf>
    <xf numFmtId="0" fontId="30" fillId="29" borderId="10" xfId="0" applyNumberFormat="1" applyFont="1" applyFill="1" applyBorder="1" applyAlignment="1">
      <alignment vertical="center" wrapText="1"/>
    </xf>
    <xf numFmtId="49" fontId="30" fillId="29" borderId="10" xfId="0" applyNumberFormat="1" applyFont="1" applyFill="1" applyBorder="1" applyAlignment="1">
      <alignment horizontal="center" wrapText="1"/>
    </xf>
    <xf numFmtId="0" fontId="30" fillId="29" borderId="10" xfId="56" applyFont="1" applyFill="1" applyBorder="1" applyAlignment="1">
      <alignment vertical="top" wrapText="1"/>
      <protection/>
    </xf>
    <xf numFmtId="187" fontId="30" fillId="29" borderId="10" xfId="0" applyNumberFormat="1" applyFont="1" applyFill="1" applyBorder="1" applyAlignment="1">
      <alignment horizontal="center" wrapText="1"/>
    </xf>
    <xf numFmtId="49" fontId="33" fillId="26" borderId="10" xfId="0" applyNumberFormat="1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/>
    </xf>
    <xf numFmtId="49" fontId="30" fillId="26" borderId="10" xfId="0" applyNumberFormat="1" applyFont="1" applyFill="1" applyBorder="1" applyAlignment="1">
      <alignment horizontal="center"/>
    </xf>
    <xf numFmtId="187" fontId="33" fillId="26" borderId="10" xfId="0" applyNumberFormat="1" applyFont="1" applyFill="1" applyBorder="1" applyAlignment="1">
      <alignment horizontal="center" wrapText="1"/>
    </xf>
    <xf numFmtId="49" fontId="33" fillId="26" borderId="10" xfId="0" applyNumberFormat="1" applyFont="1" applyFill="1" applyBorder="1" applyAlignment="1">
      <alignment horizontal="center" wrapText="1"/>
    </xf>
    <xf numFmtId="0" fontId="33" fillId="26" borderId="10" xfId="0" applyNumberFormat="1" applyFont="1" applyFill="1" applyBorder="1" applyAlignment="1">
      <alignment horizontal="center" wrapText="1"/>
    </xf>
    <xf numFmtId="49" fontId="33" fillId="26" borderId="10" xfId="0" applyNumberFormat="1" applyFont="1" applyFill="1" applyBorder="1" applyAlignment="1">
      <alignment horizontal="center" wrapText="1"/>
    </xf>
    <xf numFmtId="0" fontId="33" fillId="26" borderId="10" xfId="0" applyNumberFormat="1" applyFont="1" applyFill="1" applyBorder="1" applyAlignment="1">
      <alignment horizontal="center" wrapText="1"/>
    </xf>
    <xf numFmtId="187" fontId="33" fillId="26" borderId="10" xfId="0" applyNumberFormat="1" applyFont="1" applyFill="1" applyBorder="1" applyAlignment="1">
      <alignment horizontal="center" wrapText="1"/>
    </xf>
    <xf numFmtId="4" fontId="33" fillId="26" borderId="10" xfId="0" applyNumberFormat="1" applyFont="1" applyFill="1" applyBorder="1" applyAlignment="1">
      <alignment horizontal="center" wrapText="1"/>
    </xf>
    <xf numFmtId="187" fontId="30" fillId="0" borderId="0" xfId="0" applyNumberFormat="1" applyFont="1" applyFill="1" applyAlignment="1">
      <alignment/>
    </xf>
    <xf numFmtId="0" fontId="30" fillId="26" borderId="10" xfId="0" applyNumberFormat="1" applyFont="1" applyFill="1" applyBorder="1" applyAlignment="1">
      <alignment horizontal="center" wrapText="1"/>
    </xf>
    <xf numFmtId="49" fontId="30" fillId="26" borderId="10" xfId="0" applyNumberFormat="1" applyFont="1" applyFill="1" applyBorder="1" applyAlignment="1">
      <alignment horizontal="center" wrapText="1"/>
    </xf>
    <xf numFmtId="187" fontId="33" fillId="26" borderId="10" xfId="0" applyNumberFormat="1" applyFont="1" applyFill="1" applyBorder="1" applyAlignment="1">
      <alignment horizontal="center"/>
    </xf>
    <xf numFmtId="187" fontId="30" fillId="24" borderId="10" xfId="0" applyNumberFormat="1" applyFont="1" applyFill="1" applyBorder="1" applyAlignment="1">
      <alignment horizontal="left" wrapText="1"/>
    </xf>
    <xf numFmtId="4" fontId="33" fillId="26" borderId="10" xfId="0" applyNumberFormat="1" applyFont="1" applyFill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center" wrapText="1"/>
    </xf>
    <xf numFmtId="187" fontId="3" fillId="24" borderId="10" xfId="0" applyNumberFormat="1" applyFont="1" applyFill="1" applyBorder="1" applyAlignment="1">
      <alignment horizontal="center" vertical="center"/>
    </xf>
    <xf numFmtId="187" fontId="33" fillId="0" borderId="11" xfId="0" applyNumberFormat="1" applyFont="1" applyFill="1" applyBorder="1" applyAlignment="1">
      <alignment horizontal="center" wrapText="1"/>
    </xf>
    <xf numFmtId="187" fontId="33" fillId="0" borderId="10" xfId="0" applyNumberFormat="1" applyFont="1" applyFill="1" applyBorder="1" applyAlignment="1">
      <alignment horizontal="left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/>
    </xf>
    <xf numFmtId="0" fontId="30" fillId="26" borderId="10" xfId="0" applyFont="1" applyFill="1" applyBorder="1" applyAlignment="1">
      <alignment/>
    </xf>
    <xf numFmtId="187" fontId="1" fillId="24" borderId="0" xfId="61" applyNumberFormat="1" applyFont="1" applyFill="1" applyAlignment="1">
      <alignment horizontal="center"/>
      <protection/>
    </xf>
    <xf numFmtId="187" fontId="2" fillId="24" borderId="10" xfId="69" applyNumberFormat="1" applyFont="1" applyFill="1" applyBorder="1" applyAlignment="1">
      <alignment horizontal="center" vertical="center" wrapText="1"/>
    </xf>
    <xf numFmtId="187" fontId="3" fillId="24" borderId="10" xfId="69" applyNumberFormat="1" applyFont="1" applyFill="1" applyBorder="1" applyAlignment="1">
      <alignment horizontal="center" vertical="center" wrapText="1"/>
    </xf>
    <xf numFmtId="187" fontId="35" fillId="24" borderId="10" xfId="69" applyNumberFormat="1" applyFont="1" applyFill="1" applyBorder="1" applyAlignment="1">
      <alignment horizontal="center" vertical="center" wrapText="1"/>
    </xf>
    <xf numFmtId="187" fontId="36" fillId="24" borderId="10" xfId="69" applyNumberFormat="1" applyFont="1" applyFill="1" applyBorder="1" applyAlignment="1">
      <alignment horizontal="center" vertical="center" wrapText="1"/>
    </xf>
    <xf numFmtId="187" fontId="2" fillId="24" borderId="10" xfId="0" applyNumberFormat="1" applyFont="1" applyFill="1" applyBorder="1" applyAlignment="1">
      <alignment horizontal="center" vertical="center"/>
    </xf>
    <xf numFmtId="187" fontId="46" fillId="24" borderId="10" xfId="0" applyNumberFormat="1" applyFont="1" applyFill="1" applyBorder="1" applyAlignment="1">
      <alignment horizontal="center" vertical="center"/>
    </xf>
    <xf numFmtId="187" fontId="1" fillId="24" borderId="10" xfId="0" applyNumberFormat="1" applyFont="1" applyFill="1" applyBorder="1" applyAlignment="1">
      <alignment horizontal="center"/>
    </xf>
    <xf numFmtId="187" fontId="3" fillId="24" borderId="0" xfId="61" applyNumberFormat="1" applyFont="1" applyFill="1" applyAlignment="1">
      <alignment horizontal="center"/>
      <protection/>
    </xf>
    <xf numFmtId="0" fontId="33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87" fontId="33" fillId="0" borderId="12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3" fillId="24" borderId="10" xfId="0" applyNumberFormat="1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/>
    </xf>
    <xf numFmtId="49" fontId="30" fillId="24" borderId="10" xfId="0" applyNumberFormat="1" applyFont="1" applyFill="1" applyBorder="1" applyAlignment="1">
      <alignment horizontal="center"/>
    </xf>
    <xf numFmtId="187" fontId="33" fillId="24" borderId="10" xfId="0" applyNumberFormat="1" applyFont="1" applyFill="1" applyBorder="1" applyAlignment="1">
      <alignment horizontal="center" wrapText="1"/>
    </xf>
    <xf numFmtId="0" fontId="33" fillId="24" borderId="10" xfId="0" applyNumberFormat="1" applyFont="1" applyFill="1" applyBorder="1" applyAlignment="1">
      <alignment vertical="center" wrapText="1"/>
    </xf>
    <xf numFmtId="187" fontId="33" fillId="24" borderId="10" xfId="0" applyNumberFormat="1" applyFont="1" applyFill="1" applyBorder="1" applyAlignment="1">
      <alignment horizontal="center" wrapText="1"/>
    </xf>
    <xf numFmtId="0" fontId="29" fillId="24" borderId="10" xfId="0" applyNumberFormat="1" applyFont="1" applyFill="1" applyBorder="1" applyAlignment="1">
      <alignment vertical="center" wrapText="1"/>
    </xf>
    <xf numFmtId="0" fontId="68" fillId="24" borderId="10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wrapText="1"/>
    </xf>
    <xf numFmtId="0" fontId="32" fillId="24" borderId="10" xfId="0" applyNumberFormat="1" applyFont="1" applyFill="1" applyBorder="1" applyAlignment="1">
      <alignment vertical="center" wrapText="1"/>
    </xf>
    <xf numFmtId="0" fontId="68" fillId="24" borderId="10" xfId="0" applyFont="1" applyFill="1" applyBorder="1" applyAlignment="1">
      <alignment wrapText="1"/>
    </xf>
    <xf numFmtId="0" fontId="30" fillId="24" borderId="10" xfId="0" applyNumberFormat="1" applyFont="1" applyFill="1" applyBorder="1" applyAlignment="1">
      <alignment horizontal="left" vertical="center" wrapText="1"/>
    </xf>
    <xf numFmtId="0" fontId="30" fillId="24" borderId="10" xfId="56" applyFont="1" applyFill="1" applyBorder="1" applyAlignment="1">
      <alignment vertical="top" wrapText="1"/>
      <protection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/>
    </xf>
    <xf numFmtId="0" fontId="67" fillId="24" borderId="10" xfId="0" applyFont="1" applyFill="1" applyBorder="1" applyAlignment="1">
      <alignment wrapText="1"/>
    </xf>
    <xf numFmtId="0" fontId="67" fillId="24" borderId="10" xfId="0" applyFont="1" applyFill="1" applyBorder="1" applyAlignment="1">
      <alignment vertical="center" wrapText="1"/>
    </xf>
    <xf numFmtId="187" fontId="33" fillId="24" borderId="10" xfId="0" applyNumberFormat="1" applyFont="1" applyFill="1" applyBorder="1" applyAlignment="1">
      <alignment horizontal="left" wrapText="1"/>
    </xf>
    <xf numFmtId="0" fontId="68" fillId="24" borderId="10" xfId="0" applyFont="1" applyFill="1" applyBorder="1" applyAlignment="1">
      <alignment vertical="center" wrapText="1"/>
    </xf>
    <xf numFmtId="4" fontId="33" fillId="24" borderId="10" xfId="0" applyNumberFormat="1" applyFont="1" applyFill="1" applyBorder="1" applyAlignment="1">
      <alignment horizontal="center" wrapText="1"/>
    </xf>
    <xf numFmtId="4" fontId="30" fillId="24" borderId="10" xfId="0" applyNumberFormat="1" applyFont="1" applyFill="1" applyBorder="1" applyAlignment="1">
      <alignment horizontal="center" wrapText="1"/>
    </xf>
    <xf numFmtId="0" fontId="30" fillId="24" borderId="10" xfId="0" applyFont="1" applyFill="1" applyBorder="1" applyAlignment="1">
      <alignment vertical="center"/>
    </xf>
    <xf numFmtId="0" fontId="30" fillId="24" borderId="10" xfId="55" applyNumberFormat="1" applyFont="1" applyFill="1" applyBorder="1" applyAlignment="1">
      <alignment horizontal="center" wrapText="1"/>
      <protection/>
    </xf>
    <xf numFmtId="187" fontId="30" fillId="24" borderId="10" xfId="55" applyNumberFormat="1" applyFont="1" applyFill="1" applyBorder="1" applyAlignment="1">
      <alignment horizontal="center" wrapText="1"/>
      <protection/>
    </xf>
    <xf numFmtId="0" fontId="67" fillId="24" borderId="10" xfId="0" applyFont="1" applyFill="1" applyBorder="1" applyAlignment="1">
      <alignment vertical="center"/>
    </xf>
    <xf numFmtId="0" fontId="33" fillId="24" borderId="10" xfId="0" applyFont="1" applyFill="1" applyBorder="1" applyAlignment="1">
      <alignment/>
    </xf>
    <xf numFmtId="0" fontId="33" fillId="24" borderId="10" xfId="0" applyFont="1" applyFill="1" applyBorder="1" applyAlignment="1">
      <alignment wrapText="1"/>
    </xf>
    <xf numFmtId="3" fontId="29" fillId="24" borderId="10" xfId="0" applyNumberFormat="1" applyFont="1" applyFill="1" applyBorder="1" applyAlignment="1">
      <alignment horizontal="center" wrapText="1"/>
    </xf>
    <xf numFmtId="0" fontId="30" fillId="24" borderId="10" xfId="57" applyFont="1" applyFill="1" applyBorder="1" applyAlignment="1">
      <alignment vertical="center" wrapText="1"/>
      <protection/>
    </xf>
    <xf numFmtId="0" fontId="69" fillId="24" borderId="10" xfId="0" applyFont="1" applyFill="1" applyBorder="1" applyAlignment="1">
      <alignment vertical="center" wrapText="1"/>
    </xf>
    <xf numFmtId="0" fontId="30" fillId="24" borderId="10" xfId="55" applyNumberFormat="1" applyFont="1" applyFill="1" applyBorder="1" applyAlignment="1">
      <alignment horizontal="left" vertical="center" wrapText="1"/>
      <protection/>
    </xf>
    <xf numFmtId="187" fontId="30" fillId="24" borderId="10" xfId="0" applyNumberFormat="1" applyFont="1" applyFill="1" applyBorder="1" applyAlignment="1">
      <alignment horizontal="center"/>
    </xf>
    <xf numFmtId="3" fontId="30" fillId="24" borderId="10" xfId="55" applyNumberFormat="1" applyFont="1" applyFill="1" applyBorder="1" applyAlignment="1">
      <alignment horizontal="center" wrapText="1"/>
      <protection/>
    </xf>
    <xf numFmtId="0" fontId="29" fillId="24" borderId="10" xfId="55" applyFont="1" applyFill="1" applyBorder="1" applyAlignment="1">
      <alignment wrapText="1"/>
      <protection/>
    </xf>
    <xf numFmtId="187" fontId="33" fillId="24" borderId="10" xfId="0" applyNumberFormat="1" applyFont="1" applyFill="1" applyBorder="1" applyAlignment="1">
      <alignment horizontal="center"/>
    </xf>
    <xf numFmtId="0" fontId="33" fillId="24" borderId="10" xfId="0" applyNumberFormat="1" applyFont="1" applyFill="1" applyBorder="1" applyAlignment="1">
      <alignment horizontal="left" vertical="center" wrapText="1"/>
    </xf>
    <xf numFmtId="187" fontId="30" fillId="24" borderId="0" xfId="55" applyNumberFormat="1" applyFont="1" applyFill="1" applyBorder="1" applyAlignment="1">
      <alignment horizontal="center" wrapText="1"/>
      <protection/>
    </xf>
    <xf numFmtId="0" fontId="30" fillId="24" borderId="0" xfId="55" applyFont="1" applyFill="1">
      <alignment/>
      <protection/>
    </xf>
    <xf numFmtId="0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wrapText="1"/>
    </xf>
    <xf numFmtId="49" fontId="32" fillId="24" borderId="10" xfId="0" applyNumberFormat="1" applyFont="1" applyFill="1" applyBorder="1" applyAlignment="1">
      <alignment horizontal="center" wrapText="1"/>
    </xf>
    <xf numFmtId="187" fontId="30" fillId="24" borderId="10" xfId="0" applyNumberFormat="1" applyFont="1" applyFill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center" wrapText="1"/>
    </xf>
    <xf numFmtId="0" fontId="71" fillId="0" borderId="10" xfId="0" applyNumberFormat="1" applyFont="1" applyFill="1" applyBorder="1" applyAlignment="1">
      <alignment horizontal="left" vertical="center" wrapText="1"/>
    </xf>
    <xf numFmtId="49" fontId="71" fillId="0" borderId="10" xfId="0" applyNumberFormat="1" applyFont="1" applyFill="1" applyBorder="1" applyAlignment="1">
      <alignment horizont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187" fontId="71" fillId="0" borderId="10" xfId="0" applyNumberFormat="1" applyFont="1" applyFill="1" applyBorder="1" applyAlignment="1">
      <alignment horizont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187" fontId="71" fillId="0" borderId="10" xfId="0" applyNumberFormat="1" applyFont="1" applyFill="1" applyBorder="1" applyAlignment="1">
      <alignment horizontal="left" wrapText="1"/>
    </xf>
    <xf numFmtId="0" fontId="71" fillId="0" borderId="10" xfId="0" applyNumberFormat="1" applyFont="1" applyFill="1" applyBorder="1" applyAlignment="1">
      <alignment vertical="center" wrapText="1"/>
    </xf>
    <xf numFmtId="0" fontId="71" fillId="0" borderId="10" xfId="0" applyNumberFormat="1" applyFont="1" applyFill="1" applyBorder="1" applyAlignment="1">
      <alignment horizontal="center" wrapText="1"/>
    </xf>
    <xf numFmtId="187" fontId="71" fillId="0" borderId="10" xfId="0" applyNumberFormat="1" applyFont="1" applyFill="1" applyBorder="1" applyAlignment="1">
      <alignment horizontal="center"/>
    </xf>
    <xf numFmtId="0" fontId="71" fillId="24" borderId="10" xfId="0" applyNumberFormat="1" applyFont="1" applyFill="1" applyBorder="1" applyAlignment="1">
      <alignment horizontal="center" wrapText="1"/>
    </xf>
    <xf numFmtId="49" fontId="71" fillId="0" borderId="1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 horizontal="justify" vertical="center" wrapText="1"/>
    </xf>
    <xf numFmtId="0" fontId="71" fillId="0" borderId="10" xfId="0" applyFont="1" applyFill="1" applyBorder="1" applyAlignment="1">
      <alignment wrapText="1"/>
    </xf>
    <xf numFmtId="0" fontId="71" fillId="24" borderId="10" xfId="0" applyNumberFormat="1" applyFont="1" applyFill="1" applyBorder="1" applyAlignment="1">
      <alignment horizontal="center" vertical="center" wrapText="1"/>
    </xf>
    <xf numFmtId="0" fontId="71" fillId="0" borderId="10" xfId="55" applyNumberFormat="1" applyFont="1" applyFill="1" applyBorder="1" applyAlignment="1">
      <alignment horizontal="left" vertical="center" wrapText="1"/>
      <protection/>
    </xf>
    <xf numFmtId="49" fontId="71" fillId="0" borderId="10" xfId="55" applyNumberFormat="1" applyFont="1" applyFill="1" applyBorder="1" applyAlignment="1">
      <alignment horizontal="center" wrapText="1"/>
      <protection/>
    </xf>
    <xf numFmtId="187" fontId="71" fillId="0" borderId="10" xfId="55" applyNumberFormat="1" applyFont="1" applyFill="1" applyBorder="1" applyAlignment="1">
      <alignment horizontal="center" wrapText="1"/>
      <protection/>
    </xf>
    <xf numFmtId="3" fontId="71" fillId="0" borderId="10" xfId="55" applyNumberFormat="1" applyFont="1" applyFill="1" applyBorder="1" applyAlignment="1">
      <alignment horizontal="center" wrapText="1"/>
      <protection/>
    </xf>
    <xf numFmtId="0" fontId="70" fillId="0" borderId="10" xfId="0" applyNumberFormat="1" applyFont="1" applyFill="1" applyBorder="1" applyAlignment="1">
      <alignment vertical="center" wrapText="1"/>
    </xf>
    <xf numFmtId="49" fontId="71" fillId="24" borderId="10" xfId="55" applyNumberFormat="1" applyFont="1" applyFill="1" applyBorder="1" applyAlignment="1">
      <alignment horizontal="center" wrapText="1"/>
      <protection/>
    </xf>
    <xf numFmtId="0" fontId="71" fillId="0" borderId="10" xfId="0" applyFont="1" applyBorder="1" applyAlignment="1">
      <alignment wrapText="1"/>
    </xf>
    <xf numFmtId="0" fontId="72" fillId="0" borderId="10" xfId="0" applyNumberFormat="1" applyFont="1" applyFill="1" applyBorder="1" applyAlignment="1">
      <alignment horizontal="left" vertical="center" wrapText="1"/>
    </xf>
    <xf numFmtId="187" fontId="71" fillId="24" borderId="10" xfId="55" applyNumberFormat="1" applyFont="1" applyFill="1" applyBorder="1" applyAlignment="1">
      <alignment horizontal="center" wrapText="1"/>
      <protection/>
    </xf>
    <xf numFmtId="0" fontId="71" fillId="27" borderId="10" xfId="0" applyFont="1" applyFill="1" applyBorder="1" applyAlignment="1">
      <alignment horizontal="justify" vertical="center" wrapText="1"/>
    </xf>
    <xf numFmtId="0" fontId="71" fillId="0" borderId="10" xfId="55" applyFont="1" applyFill="1" applyBorder="1" applyAlignment="1">
      <alignment wrapText="1"/>
      <protection/>
    </xf>
    <xf numFmtId="49" fontId="70" fillId="0" borderId="10" xfId="0" applyNumberFormat="1" applyFont="1" applyFill="1" applyBorder="1" applyAlignment="1">
      <alignment horizontal="center" wrapText="1"/>
    </xf>
    <xf numFmtId="187" fontId="70" fillId="0" borderId="10" xfId="0" applyNumberFormat="1" applyFont="1" applyFill="1" applyBorder="1" applyAlignment="1">
      <alignment horizontal="center" wrapText="1"/>
    </xf>
    <xf numFmtId="187" fontId="71" fillId="24" borderId="10" xfId="0" applyNumberFormat="1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/>
    </xf>
    <xf numFmtId="0" fontId="71" fillId="0" borderId="10" xfId="55" applyNumberFormat="1" applyFont="1" applyFill="1" applyBorder="1" applyAlignment="1">
      <alignment horizontal="center" wrapText="1"/>
      <protection/>
    </xf>
    <xf numFmtId="0" fontId="71" fillId="0" borderId="10" xfId="0" applyFont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49" fontId="70" fillId="0" borderId="10" xfId="0" applyNumberFormat="1" applyFont="1" applyFill="1" applyBorder="1" applyAlignment="1">
      <alignment horizontal="center"/>
    </xf>
    <xf numFmtId="0" fontId="70" fillId="26" borderId="10" xfId="0" applyNumberFormat="1" applyFont="1" applyFill="1" applyBorder="1" applyAlignment="1">
      <alignment vertical="center" wrapText="1"/>
    </xf>
    <xf numFmtId="49" fontId="70" fillId="26" borderId="10" xfId="0" applyNumberFormat="1" applyFont="1" applyFill="1" applyBorder="1" applyAlignment="1">
      <alignment horizontal="center"/>
    </xf>
    <xf numFmtId="0" fontId="71" fillId="26" borderId="10" xfId="0" applyFont="1" applyFill="1" applyBorder="1" applyAlignment="1">
      <alignment horizontal="center"/>
    </xf>
    <xf numFmtId="49" fontId="71" fillId="26" borderId="10" xfId="0" applyNumberFormat="1" applyFont="1" applyFill="1" applyBorder="1" applyAlignment="1">
      <alignment horizontal="center"/>
    </xf>
    <xf numFmtId="187" fontId="70" fillId="26" borderId="10" xfId="0" applyNumberFormat="1" applyFont="1" applyFill="1" applyBorder="1" applyAlignment="1">
      <alignment horizontal="center" wrapText="1"/>
    </xf>
    <xf numFmtId="187" fontId="70" fillId="0" borderId="13" xfId="0" applyNumberFormat="1" applyFont="1" applyFill="1" applyBorder="1" applyAlignment="1">
      <alignment horizontal="left"/>
    </xf>
    <xf numFmtId="49" fontId="70" fillId="0" borderId="13" xfId="0" applyNumberFormat="1" applyFont="1" applyFill="1" applyBorder="1" applyAlignment="1">
      <alignment horizontal="center"/>
    </xf>
    <xf numFmtId="49" fontId="70" fillId="0" borderId="13" xfId="0" applyNumberFormat="1" applyFont="1" applyFill="1" applyBorder="1" applyAlignment="1">
      <alignment horizontal="center" wrapText="1"/>
    </xf>
    <xf numFmtId="49" fontId="71" fillId="0" borderId="13" xfId="0" applyNumberFormat="1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187" fontId="70" fillId="0" borderId="13" xfId="0" applyNumberFormat="1" applyFont="1" applyFill="1" applyBorder="1" applyAlignment="1">
      <alignment horizontal="center" wrapText="1"/>
    </xf>
    <xf numFmtId="0" fontId="33" fillId="30" borderId="10" xfId="0" applyNumberFormat="1" applyFont="1" applyFill="1" applyBorder="1" applyAlignment="1">
      <alignment vertical="center" wrapText="1"/>
    </xf>
    <xf numFmtId="49" fontId="33" fillId="30" borderId="10" xfId="0" applyNumberFormat="1" applyFont="1" applyFill="1" applyBorder="1" applyAlignment="1">
      <alignment horizontal="center" wrapText="1"/>
    </xf>
    <xf numFmtId="0" fontId="33" fillId="30" borderId="10" xfId="0" applyNumberFormat="1" applyFont="1" applyFill="1" applyBorder="1" applyAlignment="1">
      <alignment horizontal="center" wrapText="1"/>
    </xf>
    <xf numFmtId="187" fontId="33" fillId="30" borderId="10" xfId="0" applyNumberFormat="1" applyFont="1" applyFill="1" applyBorder="1" applyAlignment="1">
      <alignment horizontal="center" wrapText="1"/>
    </xf>
    <xf numFmtId="49" fontId="30" fillId="30" borderId="10" xfId="0" applyNumberFormat="1" applyFont="1" applyFill="1" applyBorder="1" applyAlignment="1">
      <alignment horizontal="center" wrapText="1"/>
    </xf>
    <xf numFmtId="0" fontId="30" fillId="30" borderId="10" xfId="0" applyNumberFormat="1" applyFont="1" applyFill="1" applyBorder="1" applyAlignment="1">
      <alignment horizontal="center" wrapText="1"/>
    </xf>
    <xf numFmtId="187" fontId="33" fillId="30" borderId="10" xfId="0" applyNumberFormat="1" applyFont="1" applyFill="1" applyBorder="1" applyAlignment="1">
      <alignment horizontal="center"/>
    </xf>
    <xf numFmtId="0" fontId="33" fillId="30" borderId="10" xfId="0" applyNumberFormat="1" applyFont="1" applyFill="1" applyBorder="1" applyAlignment="1">
      <alignment horizontal="left" vertical="center" wrapText="1"/>
    </xf>
    <xf numFmtId="187" fontId="33" fillId="30" borderId="10" xfId="0" applyNumberFormat="1" applyFont="1" applyFill="1" applyBorder="1" applyAlignment="1">
      <alignment horizontal="left" wrapText="1"/>
    </xf>
    <xf numFmtId="187" fontId="71" fillId="24" borderId="10" xfId="0" applyNumberFormat="1" applyFont="1" applyFill="1" applyBorder="1" applyAlignment="1">
      <alignment horizontal="center" vertical="center" wrapText="1"/>
    </xf>
    <xf numFmtId="0" fontId="71" fillId="0" borderId="10" xfId="56" applyFont="1" applyFill="1" applyBorder="1" applyAlignment="1">
      <alignment vertical="top" wrapText="1"/>
      <protection/>
    </xf>
    <xf numFmtId="187" fontId="71" fillId="0" borderId="10" xfId="0" applyNumberFormat="1" applyFont="1" applyFill="1" applyBorder="1" applyAlignment="1">
      <alignment horizontal="center" vertical="center" wrapText="1"/>
    </xf>
    <xf numFmtId="0" fontId="71" fillId="0" borderId="10" xfId="57" applyFont="1" applyFill="1" applyBorder="1" applyAlignment="1">
      <alignment vertical="center" wrapText="1"/>
      <protection/>
    </xf>
    <xf numFmtId="3" fontId="71" fillId="0" borderId="10" xfId="0" applyNumberFormat="1" applyFont="1" applyFill="1" applyBorder="1" applyAlignment="1">
      <alignment horizontal="center" wrapText="1"/>
    </xf>
    <xf numFmtId="49" fontId="71" fillId="0" borderId="10" xfId="55" applyNumberFormat="1" applyFont="1" applyFill="1" applyBorder="1" applyAlignment="1">
      <alignment horizontal="center"/>
      <protection/>
    </xf>
    <xf numFmtId="187" fontId="71" fillId="24" borderId="10" xfId="0" applyNumberFormat="1" applyFont="1" applyFill="1" applyBorder="1" applyAlignment="1">
      <alignment horizontal="center" wrapText="1"/>
    </xf>
    <xf numFmtId="0" fontId="70" fillId="0" borderId="10" xfId="0" applyFont="1" applyFill="1" applyBorder="1" applyAlignment="1">
      <alignment wrapText="1"/>
    </xf>
    <xf numFmtId="187" fontId="70" fillId="25" borderId="10" xfId="0" applyNumberFormat="1" applyFont="1" applyFill="1" applyBorder="1" applyAlignment="1">
      <alignment horizontal="center" wrapText="1"/>
    </xf>
    <xf numFmtId="187" fontId="71" fillId="25" borderId="10" xfId="0" applyNumberFormat="1" applyFont="1" applyFill="1" applyBorder="1" applyAlignment="1">
      <alignment horizontal="center" wrapText="1"/>
    </xf>
    <xf numFmtId="0" fontId="70" fillId="24" borderId="10" xfId="0" applyNumberFormat="1" applyFont="1" applyFill="1" applyBorder="1" applyAlignment="1">
      <alignment horizontal="center" wrapText="1"/>
    </xf>
    <xf numFmtId="4" fontId="71" fillId="0" borderId="10" xfId="0" applyNumberFormat="1" applyFont="1" applyFill="1" applyBorder="1" applyAlignment="1">
      <alignment horizontal="center" wrapText="1"/>
    </xf>
    <xf numFmtId="0" fontId="71" fillId="0" borderId="10" xfId="0" applyFont="1" applyBorder="1" applyAlignment="1">
      <alignment vertical="center"/>
    </xf>
    <xf numFmtId="0" fontId="71" fillId="24" borderId="10" xfId="0" applyNumberFormat="1" applyFont="1" applyFill="1" applyBorder="1" applyAlignment="1">
      <alignment vertical="center" wrapText="1"/>
    </xf>
    <xf numFmtId="49" fontId="71" fillId="24" borderId="10" xfId="0" applyNumberFormat="1" applyFont="1" applyFill="1" applyBorder="1" applyAlignment="1">
      <alignment horizontal="center" wrapText="1"/>
    </xf>
    <xf numFmtId="0" fontId="71" fillId="0" borderId="10" xfId="55" applyNumberFormat="1" applyFont="1" applyFill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 vertical="center"/>
    </xf>
    <xf numFmtId="187" fontId="70" fillId="0" borderId="10" xfId="0" applyNumberFormat="1" applyFont="1" applyFill="1" applyBorder="1" applyAlignment="1">
      <alignment horizontal="left" wrapText="1"/>
    </xf>
    <xf numFmtId="0" fontId="71" fillId="24" borderId="10" xfId="0" applyNumberFormat="1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vertical="center" wrapText="1"/>
    </xf>
    <xf numFmtId="49" fontId="70" fillId="24" borderId="10" xfId="0" applyNumberFormat="1" applyFont="1" applyFill="1" applyBorder="1" applyAlignment="1">
      <alignment horizontal="center" wrapText="1"/>
    </xf>
    <xf numFmtId="49" fontId="70" fillId="24" borderId="10" xfId="55" applyNumberFormat="1" applyFont="1" applyFill="1" applyBorder="1" applyAlignment="1">
      <alignment horizontal="center" wrapText="1"/>
      <protection/>
    </xf>
    <xf numFmtId="49" fontId="70" fillId="0" borderId="10" xfId="55" applyNumberFormat="1" applyFont="1" applyFill="1" applyBorder="1" applyAlignment="1">
      <alignment horizontal="center" wrapText="1"/>
      <protection/>
    </xf>
    <xf numFmtId="0" fontId="71" fillId="0" borderId="1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0" borderId="0" xfId="53" applyNumberFormat="1" applyFont="1" applyFill="1" applyBorder="1" applyAlignment="1">
      <alignment horizontal="left" vertical="center" wrapText="1"/>
      <protection/>
    </xf>
    <xf numFmtId="49" fontId="30" fillId="0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horizontal="center" wrapText="1"/>
    </xf>
    <xf numFmtId="0" fontId="30" fillId="24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vertical="center" wrapText="1"/>
    </xf>
    <xf numFmtId="0" fontId="71" fillId="0" borderId="10" xfId="53" applyNumberFormat="1" applyFont="1" applyFill="1" applyBorder="1" applyAlignment="1">
      <alignment horizontal="left" vertical="center" wrapText="1"/>
      <protection/>
    </xf>
    <xf numFmtId="0" fontId="30" fillId="24" borderId="10" xfId="0" applyNumberFormat="1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0" fillId="24" borderId="10" xfId="55" applyFont="1" applyFill="1" applyBorder="1" applyAlignment="1">
      <alignment wrapText="1"/>
      <protection/>
    </xf>
    <xf numFmtId="0" fontId="34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0" fontId="30" fillId="24" borderId="0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/>
    </xf>
    <xf numFmtId="0" fontId="30" fillId="24" borderId="10" xfId="53" applyNumberFormat="1" applyFont="1" applyFill="1" applyBorder="1" applyAlignment="1">
      <alignment horizontal="left" vertical="center" wrapText="1"/>
      <protection/>
    </xf>
    <xf numFmtId="0" fontId="33" fillId="24" borderId="0" xfId="0" applyFont="1" applyFill="1" applyAlignment="1">
      <alignment/>
    </xf>
    <xf numFmtId="0" fontId="33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187" fontId="30" fillId="24" borderId="0" xfId="0" applyNumberFormat="1" applyFont="1" applyFill="1" applyBorder="1" applyAlignment="1">
      <alignment horizontal="center" vertical="center" wrapText="1"/>
    </xf>
    <xf numFmtId="0" fontId="1" fillId="24" borderId="0" xfId="55" applyFont="1" applyFill="1">
      <alignment/>
      <protection/>
    </xf>
    <xf numFmtId="0" fontId="30" fillId="24" borderId="10" xfId="55" applyNumberFormat="1" applyFont="1" applyFill="1" applyBorder="1" applyAlignment="1">
      <alignment horizontal="center" vertical="center" wrapText="1"/>
      <protection/>
    </xf>
    <xf numFmtId="3" fontId="30" fillId="24" borderId="10" xfId="0" applyNumberFormat="1" applyFont="1" applyFill="1" applyBorder="1" applyAlignment="1">
      <alignment horizontal="center" wrapText="1"/>
    </xf>
    <xf numFmtId="0" fontId="51" fillId="24" borderId="0" xfId="55" applyFont="1" applyFill="1">
      <alignment/>
      <protection/>
    </xf>
    <xf numFmtId="0" fontId="52" fillId="24" borderId="0" xfId="55" applyFont="1" applyFill="1">
      <alignment/>
      <protection/>
    </xf>
    <xf numFmtId="0" fontId="31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horizontal="left" wrapText="1"/>
    </xf>
    <xf numFmtId="0" fontId="37" fillId="24" borderId="0" xfId="55" applyFont="1" applyFill="1">
      <alignment/>
      <protection/>
    </xf>
    <xf numFmtId="0" fontId="34" fillId="24" borderId="0" xfId="0" applyFont="1" applyFill="1" applyAlignment="1">
      <alignment/>
    </xf>
    <xf numFmtId="0" fontId="30" fillId="24" borderId="0" xfId="0" applyFont="1" applyFill="1" applyAlignment="1">
      <alignment/>
    </xf>
    <xf numFmtId="49" fontId="30" fillId="24" borderId="0" xfId="0" applyNumberFormat="1" applyFont="1" applyFill="1" applyAlignment="1">
      <alignment horizontal="center"/>
    </xf>
    <xf numFmtId="49" fontId="33" fillId="24" borderId="10" xfId="0" applyNumberFormat="1" applyFont="1" applyFill="1" applyBorder="1" applyAlignment="1">
      <alignment horizontal="center"/>
    </xf>
    <xf numFmtId="0" fontId="34" fillId="24" borderId="10" xfId="0" applyNumberFormat="1" applyFont="1" applyFill="1" applyBorder="1" applyAlignment="1">
      <alignment horizontal="left" vertical="center" wrapText="1"/>
    </xf>
    <xf numFmtId="0" fontId="33" fillId="24" borderId="10" xfId="55" applyFont="1" applyFill="1" applyBorder="1">
      <alignment/>
      <protection/>
    </xf>
    <xf numFmtId="0" fontId="33" fillId="24" borderId="10" xfId="55" applyNumberFormat="1" applyFont="1" applyFill="1" applyBorder="1" applyAlignment="1">
      <alignment horizontal="center" wrapText="1"/>
      <protection/>
    </xf>
    <xf numFmtId="187" fontId="33" fillId="24" borderId="10" xfId="55" applyNumberFormat="1" applyFont="1" applyFill="1" applyBorder="1" applyAlignment="1">
      <alignment horizontal="center" wrapText="1"/>
      <protection/>
    </xf>
    <xf numFmtId="0" fontId="8" fillId="24" borderId="0" xfId="55" applyFont="1" applyFill="1">
      <alignment/>
      <protection/>
    </xf>
    <xf numFmtId="49" fontId="30" fillId="24" borderId="10" xfId="0" applyNumberFormat="1" applyFont="1" applyFill="1" applyBorder="1" applyAlignment="1">
      <alignment horizontal="center" vertical="center" wrapText="1"/>
    </xf>
    <xf numFmtId="49" fontId="30" fillId="24" borderId="0" xfId="0" applyNumberFormat="1" applyFont="1" applyFill="1" applyBorder="1" applyAlignment="1">
      <alignment horizontal="center" wrapText="1"/>
    </xf>
    <xf numFmtId="0" fontId="3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49" fontId="30" fillId="24" borderId="10" xfId="55" applyNumberFormat="1" applyFont="1" applyFill="1" applyBorder="1" applyAlignment="1">
      <alignment horizontal="center"/>
      <protection/>
    </xf>
    <xf numFmtId="0" fontId="30" fillId="24" borderId="0" xfId="0" applyNumberFormat="1" applyFont="1" applyFill="1" applyBorder="1" applyAlignment="1">
      <alignment horizontal="right" wrapText="1"/>
    </xf>
    <xf numFmtId="187" fontId="33" fillId="24" borderId="10" xfId="0" applyNumberFormat="1" applyFont="1" applyFill="1" applyBorder="1" applyAlignment="1">
      <alignment horizontal="left"/>
    </xf>
    <xf numFmtId="187" fontId="33" fillId="24" borderId="14" xfId="0" applyNumberFormat="1" applyFont="1" applyFill="1" applyBorder="1" applyAlignment="1">
      <alignment horizontal="center" wrapText="1"/>
    </xf>
    <xf numFmtId="187" fontId="33" fillId="24" borderId="14" xfId="0" applyNumberFormat="1" applyFont="1" applyFill="1" applyBorder="1" applyAlignment="1">
      <alignment horizontal="center" wrapText="1"/>
    </xf>
    <xf numFmtId="187" fontId="30" fillId="24" borderId="14" xfId="0" applyNumberFormat="1" applyFont="1" applyFill="1" applyBorder="1" applyAlignment="1">
      <alignment horizontal="center" wrapText="1"/>
    </xf>
    <xf numFmtId="187" fontId="30" fillId="24" borderId="14" xfId="0" applyNumberFormat="1" applyFont="1" applyFill="1" applyBorder="1" applyAlignment="1">
      <alignment horizontal="center" vertical="center" wrapText="1"/>
    </xf>
    <xf numFmtId="187" fontId="30" fillId="24" borderId="14" xfId="55" applyNumberFormat="1" applyFont="1" applyFill="1" applyBorder="1" applyAlignment="1">
      <alignment horizontal="center" wrapText="1"/>
      <protection/>
    </xf>
    <xf numFmtId="0" fontId="0" fillId="24" borderId="0" xfId="0" applyFont="1" applyFill="1" applyBorder="1" applyAlignment="1">
      <alignment/>
    </xf>
    <xf numFmtId="187" fontId="8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1" fillId="24" borderId="0" xfId="55" applyFont="1" applyFill="1" applyBorder="1">
      <alignment/>
      <protection/>
    </xf>
    <xf numFmtId="0" fontId="51" fillId="24" borderId="0" xfId="55" applyFont="1" applyFill="1" applyBorder="1">
      <alignment/>
      <protection/>
    </xf>
    <xf numFmtId="0" fontId="52" fillId="24" borderId="0" xfId="55" applyFont="1" applyFill="1" applyBorder="1">
      <alignment/>
      <protection/>
    </xf>
    <xf numFmtId="0" fontId="30" fillId="24" borderId="0" xfId="0" applyNumberFormat="1" applyFont="1" applyFill="1" applyBorder="1" applyAlignment="1">
      <alignment horizontal="center" vertical="center" wrapText="1"/>
    </xf>
    <xf numFmtId="0" fontId="30" fillId="24" borderId="0" xfId="55" applyFont="1" applyFill="1" applyBorder="1">
      <alignment/>
      <protection/>
    </xf>
    <xf numFmtId="0" fontId="37" fillId="24" borderId="0" xfId="55" applyFont="1" applyFill="1" applyBorder="1">
      <alignment/>
      <protection/>
    </xf>
    <xf numFmtId="187" fontId="3" fillId="24" borderId="0" xfId="61" applyNumberFormat="1" applyFont="1" applyFill="1" applyAlignment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1" fillId="24" borderId="0" xfId="0" applyFont="1" applyFill="1" applyAlignment="1">
      <alignment vertical="center" wrapText="1"/>
    </xf>
    <xf numFmtId="187" fontId="33" fillId="24" borderId="14" xfId="0" applyNumberFormat="1" applyFont="1" applyFill="1" applyBorder="1" applyAlignment="1">
      <alignment horizontal="center"/>
    </xf>
    <xf numFmtId="187" fontId="30" fillId="24" borderId="14" xfId="0" applyNumberFormat="1" applyFont="1" applyFill="1" applyBorder="1" applyAlignment="1">
      <alignment horizontal="center"/>
    </xf>
    <xf numFmtId="4" fontId="33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 wrapText="1"/>
    </xf>
    <xf numFmtId="187" fontId="30" fillId="24" borderId="0" xfId="0" applyNumberFormat="1" applyFont="1" applyFill="1" applyBorder="1" applyAlignment="1">
      <alignment/>
    </xf>
    <xf numFmtId="0" fontId="33" fillId="24" borderId="10" xfId="59" applyFont="1" applyFill="1" applyBorder="1" applyAlignment="1">
      <alignment horizontal="center" vertical="center" wrapText="1"/>
      <protection/>
    </xf>
    <xf numFmtId="0" fontId="33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right" vertical="center"/>
    </xf>
    <xf numFmtId="9" fontId="1" fillId="24" borderId="0" xfId="66" applyFont="1" applyFill="1" applyAlignment="1">
      <alignment/>
    </xf>
    <xf numFmtId="9" fontId="39" fillId="0" borderId="15" xfId="66" applyFont="1" applyFill="1" applyBorder="1" applyAlignment="1">
      <alignment horizontal="center" vertical="center" wrapText="1"/>
    </xf>
    <xf numFmtId="0" fontId="33" fillId="24" borderId="0" xfId="0" applyNumberFormat="1" applyFont="1" applyFill="1" applyBorder="1" applyAlignment="1">
      <alignment horizontal="center" vertical="center" wrapText="1"/>
    </xf>
    <xf numFmtId="193" fontId="33" fillId="26" borderId="10" xfId="0" applyNumberFormat="1" applyFont="1" applyFill="1" applyBorder="1" applyAlignment="1">
      <alignment horizontal="center" wrapText="1"/>
    </xf>
    <xf numFmtId="207" fontId="1" fillId="24" borderId="0" xfId="69" applyNumberFormat="1" applyFont="1" applyFill="1" applyAlignment="1">
      <alignment/>
    </xf>
    <xf numFmtId="207" fontId="8" fillId="24" borderId="0" xfId="69" applyNumberFormat="1" applyFont="1" applyFill="1" applyAlignment="1">
      <alignment/>
    </xf>
    <xf numFmtId="207" fontId="30" fillId="24" borderId="0" xfId="69" applyNumberFormat="1" applyFont="1" applyFill="1" applyAlignment="1">
      <alignment/>
    </xf>
    <xf numFmtId="207" fontId="37" fillId="24" borderId="0" xfId="69" applyNumberFormat="1" applyFont="1" applyFill="1" applyAlignment="1">
      <alignment/>
    </xf>
    <xf numFmtId="207" fontId="51" fillId="24" borderId="0" xfId="69" applyNumberFormat="1" applyFont="1" applyFill="1" applyAlignment="1">
      <alignment/>
    </xf>
    <xf numFmtId="207" fontId="30" fillId="24" borderId="0" xfId="69" applyNumberFormat="1" applyFont="1" applyFill="1" applyBorder="1" applyAlignment="1">
      <alignment horizontal="center" wrapText="1"/>
    </xf>
    <xf numFmtId="207" fontId="30" fillId="24" borderId="0" xfId="69" applyNumberFormat="1" applyFont="1" applyFill="1" applyBorder="1" applyAlignment="1">
      <alignment/>
    </xf>
    <xf numFmtId="207" fontId="1" fillId="24" borderId="0" xfId="69" applyNumberFormat="1" applyFont="1" applyFill="1" applyBorder="1" applyAlignment="1">
      <alignment/>
    </xf>
    <xf numFmtId="207" fontId="33" fillId="24" borderId="0" xfId="69" applyNumberFormat="1" applyFont="1" applyFill="1" applyAlignment="1">
      <alignment/>
    </xf>
    <xf numFmtId="207" fontId="52" fillId="24" borderId="0" xfId="69" applyNumberFormat="1" applyFont="1" applyFill="1" applyAlignment="1">
      <alignment/>
    </xf>
    <xf numFmtId="0" fontId="38" fillId="24" borderId="10" xfId="0" applyFont="1" applyFill="1" applyBorder="1" applyAlignment="1">
      <alignment horizontal="center" vertical="center" wrapText="1"/>
    </xf>
    <xf numFmtId="193" fontId="30" fillId="24" borderId="10" xfId="0" applyNumberFormat="1" applyFont="1" applyFill="1" applyBorder="1" applyAlignment="1">
      <alignment horizontal="center" vertical="center" wrapText="1"/>
    </xf>
    <xf numFmtId="196" fontId="30" fillId="24" borderId="10" xfId="66" applyNumberFormat="1" applyFont="1" applyFill="1" applyBorder="1" applyAlignment="1">
      <alignment horizont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0" xfId="59" applyFont="1" applyAlignment="1">
      <alignment horizontal="left"/>
      <protection/>
    </xf>
    <xf numFmtId="0" fontId="1" fillId="0" borderId="0" xfId="59" applyFont="1" applyAlignment="1">
      <alignment wrapText="1"/>
      <protection/>
    </xf>
    <xf numFmtId="0" fontId="1" fillId="0" borderId="0" xfId="59" applyFont="1" applyAlignment="1">
      <alignment horizontal="center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0" xfId="59" applyFont="1">
      <alignment/>
      <protection/>
    </xf>
    <xf numFmtId="0" fontId="1" fillId="0" borderId="14" xfId="59" applyFont="1" applyBorder="1" applyAlignment="1">
      <alignment horizontal="center"/>
      <protection/>
    </xf>
    <xf numFmtId="187" fontId="1" fillId="0" borderId="10" xfId="59" applyNumberFormat="1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187" fontId="3" fillId="0" borderId="14" xfId="59" applyNumberFormat="1" applyFont="1" applyBorder="1" applyAlignment="1">
      <alignment horizontal="center"/>
      <protection/>
    </xf>
    <xf numFmtId="0" fontId="2" fillId="0" borderId="10" xfId="59" applyFont="1" applyBorder="1">
      <alignment/>
      <protection/>
    </xf>
    <xf numFmtId="186" fontId="1" fillId="0" borderId="0" xfId="59" applyNumberFormat="1" applyFont="1" applyAlignment="1">
      <alignment horizontal="center"/>
      <protection/>
    </xf>
    <xf numFmtId="0" fontId="1" fillId="0" borderId="0" xfId="59" applyFont="1" applyAlignment="1">
      <alignment/>
      <protection/>
    </xf>
    <xf numFmtId="0" fontId="1" fillId="0" borderId="0" xfId="53" applyFont="1" applyFill="1" applyAlignment="1">
      <alignment/>
      <protection/>
    </xf>
    <xf numFmtId="0" fontId="54" fillId="0" borderId="13" xfId="59" applyFont="1" applyBorder="1" applyAlignment="1">
      <alignment horizontal="center"/>
      <protection/>
    </xf>
    <xf numFmtId="187" fontId="54" fillId="0" borderId="10" xfId="59" applyNumberFormat="1" applyFont="1" applyBorder="1" applyAlignment="1">
      <alignment horizontal="center"/>
      <protection/>
    </xf>
    <xf numFmtId="0" fontId="54" fillId="0" borderId="10" xfId="59" applyFont="1" applyBorder="1" applyAlignment="1">
      <alignment horizontal="center"/>
      <protection/>
    </xf>
    <xf numFmtId="0" fontId="53" fillId="0" borderId="10" xfId="59" applyFont="1" applyBorder="1">
      <alignment/>
      <protection/>
    </xf>
    <xf numFmtId="2" fontId="53" fillId="0" borderId="10" xfId="59" applyNumberFormat="1" applyFont="1" applyBorder="1" applyAlignment="1">
      <alignment horizontal="center"/>
      <protection/>
    </xf>
    <xf numFmtId="0" fontId="8" fillId="0" borderId="12" xfId="59" applyFont="1" applyBorder="1" applyAlignment="1">
      <alignment horizontal="center" vertical="center" wrapText="1"/>
      <protection/>
    </xf>
    <xf numFmtId="186" fontId="5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6" fontId="56" fillId="0" borderId="10" xfId="0" applyNumberFormat="1" applyFont="1" applyBorder="1" applyAlignment="1">
      <alignment horizontal="center"/>
    </xf>
    <xf numFmtId="0" fontId="1" fillId="0" borderId="17" xfId="59" applyFont="1" applyBorder="1" applyAlignment="1">
      <alignment horizontal="right"/>
      <protection/>
    </xf>
    <xf numFmtId="0" fontId="1" fillId="0" borderId="10" xfId="59" applyFont="1" applyBorder="1" applyAlignment="1">
      <alignment horizontal="center"/>
      <protection/>
    </xf>
    <xf numFmtId="0" fontId="8" fillId="0" borderId="10" xfId="59" applyFont="1" applyBorder="1">
      <alignment/>
      <protection/>
    </xf>
    <xf numFmtId="0" fontId="8" fillId="0" borderId="14" xfId="59" applyFont="1" applyBorder="1" applyAlignment="1">
      <alignment horizontal="center"/>
      <protection/>
    </xf>
    <xf numFmtId="0" fontId="8" fillId="0" borderId="0" xfId="59" applyFont="1" applyAlignment="1">
      <alignment wrapText="1"/>
      <protection/>
    </xf>
    <xf numFmtId="0" fontId="8" fillId="0" borderId="10" xfId="59" applyFont="1" applyBorder="1" applyAlignment="1">
      <alignment horizontal="center"/>
      <protection/>
    </xf>
    <xf numFmtId="0" fontId="8" fillId="0" borderId="10" xfId="59" applyFont="1" applyBorder="1" applyAlignment="1">
      <alignment horizontal="center" wrapText="1"/>
      <protection/>
    </xf>
    <xf numFmtId="187" fontId="2" fillId="0" borderId="10" xfId="59" applyNumberFormat="1" applyFont="1" applyBorder="1" applyAlignment="1">
      <alignment horizontal="center"/>
      <protection/>
    </xf>
    <xf numFmtId="49" fontId="1" fillId="0" borderId="0" xfId="0" applyNumberFormat="1" applyFont="1" applyFill="1" applyAlignment="1">
      <alignment/>
    </xf>
    <xf numFmtId="0" fontId="8" fillId="0" borderId="16" xfId="59" applyFont="1" applyBorder="1" applyAlignment="1">
      <alignment horizontal="center" wrapText="1"/>
      <protection/>
    </xf>
    <xf numFmtId="187" fontId="8" fillId="0" borderId="10" xfId="59" applyNumberFormat="1" applyFont="1" applyBorder="1" applyAlignment="1">
      <alignment horizontal="center"/>
      <protection/>
    </xf>
    <xf numFmtId="0" fontId="31" fillId="0" borderId="0" xfId="53" applyFont="1" applyFill="1" applyAlignment="1">
      <alignment/>
      <protection/>
    </xf>
    <xf numFmtId="196" fontId="1" fillId="0" borderId="10" xfId="66" applyNumberFormat="1" applyFont="1" applyBorder="1" applyAlignment="1">
      <alignment horizontal="center"/>
    </xf>
    <xf numFmtId="9" fontId="1" fillId="0" borderId="10" xfId="66" applyNumberFormat="1" applyFont="1" applyBorder="1" applyAlignment="1">
      <alignment horizontal="center"/>
    </xf>
    <xf numFmtId="9" fontId="8" fillId="0" borderId="10" xfId="66" applyFont="1" applyBorder="1" applyAlignment="1">
      <alignment horizontal="center"/>
    </xf>
    <xf numFmtId="196" fontId="8" fillId="0" borderId="10" xfId="66" applyNumberFormat="1" applyFont="1" applyBorder="1" applyAlignment="1">
      <alignment horizontal="center"/>
    </xf>
    <xf numFmtId="1" fontId="1" fillId="0" borderId="13" xfId="59" applyNumberFormat="1" applyFont="1" applyBorder="1" applyAlignment="1">
      <alignment horizontal="center" vertical="center" wrapText="1"/>
      <protection/>
    </xf>
    <xf numFmtId="1" fontId="1" fillId="0" borderId="10" xfId="59" applyNumberFormat="1" applyFont="1" applyBorder="1" applyAlignment="1">
      <alignment horizontal="center"/>
      <protection/>
    </xf>
    <xf numFmtId="186" fontId="8" fillId="0" borderId="10" xfId="59" applyNumberFormat="1" applyFont="1" applyBorder="1" applyAlignment="1">
      <alignment horizontal="center"/>
      <protection/>
    </xf>
    <xf numFmtId="0" fontId="1" fillId="0" borderId="0" xfId="0" applyFont="1" applyFill="1" applyAlignment="1">
      <alignment vertical="center"/>
    </xf>
    <xf numFmtId="196" fontId="3" fillId="24" borderId="10" xfId="66" applyNumberFormat="1" applyFont="1" applyFill="1" applyBorder="1" applyAlignment="1">
      <alignment horizontal="center" vertical="center"/>
    </xf>
    <xf numFmtId="196" fontId="1" fillId="24" borderId="10" xfId="66" applyNumberFormat="1" applyFont="1" applyFill="1" applyBorder="1" applyAlignment="1">
      <alignment horizontal="center"/>
    </xf>
    <xf numFmtId="196" fontId="10" fillId="24" borderId="10" xfId="66" applyNumberFormat="1" applyFont="1" applyFill="1" applyBorder="1" applyAlignment="1">
      <alignment horizontal="center" vertical="center"/>
    </xf>
    <xf numFmtId="193" fontId="30" fillId="24" borderId="10" xfId="0" applyNumberFormat="1" applyFont="1" applyFill="1" applyBorder="1" applyAlignment="1">
      <alignment horizontal="center" wrapText="1"/>
    </xf>
    <xf numFmtId="196" fontId="3" fillId="24" borderId="10" xfId="66" applyNumberFormat="1" applyFont="1" applyFill="1" applyBorder="1" applyAlignment="1">
      <alignment horizontal="center" vertical="center" wrapText="1"/>
    </xf>
    <xf numFmtId="196" fontId="2" fillId="24" borderId="10" xfId="66" applyNumberFormat="1" applyFont="1" applyFill="1" applyBorder="1" applyAlignment="1">
      <alignment horizontal="center" vertical="center" wrapText="1"/>
    </xf>
    <xf numFmtId="196" fontId="35" fillId="24" borderId="10" xfId="66" applyNumberFormat="1" applyFont="1" applyFill="1" applyBorder="1" applyAlignment="1">
      <alignment horizontal="center" vertical="center" wrapText="1"/>
    </xf>
    <xf numFmtId="196" fontId="36" fillId="24" borderId="10" xfId="66" applyNumberFormat="1" applyFont="1" applyFill="1" applyBorder="1" applyAlignment="1">
      <alignment horizontal="center" vertical="center" wrapText="1"/>
    </xf>
    <xf numFmtId="196" fontId="2" fillId="24" borderId="10" xfId="66" applyNumberFormat="1" applyFont="1" applyFill="1" applyBorder="1" applyAlignment="1">
      <alignment horizontal="center" vertical="center"/>
    </xf>
    <xf numFmtId="196" fontId="46" fillId="24" borderId="10" xfId="66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187" fontId="8" fillId="24" borderId="0" xfId="0" applyNumberFormat="1" applyFont="1" applyFill="1" applyAlignment="1">
      <alignment/>
    </xf>
    <xf numFmtId="4" fontId="1" fillId="24" borderId="0" xfId="0" applyNumberFormat="1" applyFont="1" applyFill="1" applyAlignment="1">
      <alignment/>
    </xf>
    <xf numFmtId="193" fontId="1" fillId="24" borderId="0" xfId="0" applyNumberFormat="1" applyFont="1" applyFill="1" applyAlignment="1">
      <alignment/>
    </xf>
    <xf numFmtId="0" fontId="31" fillId="24" borderId="0" xfId="0" applyFont="1" applyFill="1" applyAlignment="1">
      <alignment wrapText="1"/>
    </xf>
    <xf numFmtId="0" fontId="38" fillId="24" borderId="0" xfId="57" applyFont="1" applyFill="1" applyAlignment="1">
      <alignment wrapText="1"/>
      <protection/>
    </xf>
    <xf numFmtId="0" fontId="38" fillId="24" borderId="0" xfId="57" applyFont="1" applyFill="1" applyAlignment="1">
      <alignment horizontal="center" vertical="center" wrapText="1"/>
      <protection/>
    </xf>
    <xf numFmtId="0" fontId="31" fillId="24" borderId="0" xfId="57" applyFont="1" applyFill="1" applyAlignment="1">
      <alignment wrapText="1"/>
      <protection/>
    </xf>
    <xf numFmtId="0" fontId="38" fillId="24" borderId="0" xfId="0" applyFont="1" applyFill="1" applyAlignment="1">
      <alignment wrapText="1"/>
    </xf>
    <xf numFmtId="187" fontId="38" fillId="24" borderId="10" xfId="57" applyNumberFormat="1" applyFont="1" applyFill="1" applyBorder="1" applyAlignment="1">
      <alignment horizontal="center" vertical="center" wrapText="1"/>
      <protection/>
    </xf>
    <xf numFmtId="0" fontId="37" fillId="24" borderId="10" xfId="57" applyFont="1" applyFill="1" applyBorder="1" applyAlignment="1">
      <alignment horizontal="left" vertical="center" wrapText="1"/>
      <protection/>
    </xf>
    <xf numFmtId="187" fontId="47" fillId="24" borderId="10" xfId="57" applyNumberFormat="1" applyFont="1" applyFill="1" applyBorder="1" applyAlignment="1">
      <alignment horizontal="center" vertical="center" wrapText="1"/>
      <protection/>
    </xf>
    <xf numFmtId="0" fontId="30" fillId="24" borderId="10" xfId="57" applyFont="1" applyFill="1" applyBorder="1" applyAlignment="1">
      <alignment horizontal="left" vertical="center" wrapText="1"/>
      <protection/>
    </xf>
    <xf numFmtId="187" fontId="31" fillId="24" borderId="10" xfId="57" applyNumberFormat="1" applyFont="1" applyFill="1" applyBorder="1" applyAlignment="1">
      <alignment horizontal="center" vertical="center" wrapText="1"/>
      <protection/>
    </xf>
    <xf numFmtId="0" fontId="37" fillId="24" borderId="10" xfId="0" applyNumberFormat="1" applyFont="1" applyFill="1" applyBorder="1" applyAlignment="1">
      <alignment horizontal="left" vertical="center" wrapText="1"/>
    </xf>
    <xf numFmtId="4" fontId="47" fillId="24" borderId="10" xfId="69" applyNumberFormat="1" applyFont="1" applyFill="1" applyBorder="1" applyAlignment="1">
      <alignment horizontal="center" vertical="center" wrapText="1"/>
    </xf>
    <xf numFmtId="4" fontId="31" fillId="24" borderId="10" xfId="69" applyNumberFormat="1" applyFont="1" applyFill="1" applyBorder="1" applyAlignment="1">
      <alignment horizontal="center" vertical="center" wrapText="1"/>
    </xf>
    <xf numFmtId="0" fontId="30" fillId="24" borderId="14" xfId="0" applyNumberFormat="1" applyFont="1" applyFill="1" applyBorder="1" applyAlignment="1">
      <alignment horizontal="left" vertical="center" wrapText="1"/>
    </xf>
    <xf numFmtId="0" fontId="37" fillId="24" borderId="14" xfId="0" applyNumberFormat="1" applyFont="1" applyFill="1" applyBorder="1" applyAlignment="1">
      <alignment horizontal="left" vertical="center" wrapText="1"/>
    </xf>
    <xf numFmtId="4" fontId="47" fillId="24" borderId="10" xfId="0" applyNumberFormat="1" applyFont="1" applyFill="1" applyBorder="1" applyAlignment="1">
      <alignment horizontal="center" wrapText="1"/>
    </xf>
    <xf numFmtId="4" fontId="31" fillId="24" borderId="10" xfId="0" applyNumberFormat="1" applyFont="1" applyFill="1" applyBorder="1" applyAlignment="1">
      <alignment horizontal="center" wrapText="1"/>
    </xf>
    <xf numFmtId="0" fontId="48" fillId="24" borderId="10" xfId="0" applyNumberFormat="1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wrapText="1"/>
    </xf>
    <xf numFmtId="196" fontId="31" fillId="24" borderId="10" xfId="66" applyNumberFormat="1" applyFont="1" applyFill="1" applyBorder="1" applyAlignment="1">
      <alignment horizontal="center" wrapText="1"/>
    </xf>
    <xf numFmtId="0" fontId="31" fillId="24" borderId="10" xfId="0" applyNumberFormat="1" applyFont="1" applyFill="1" applyBorder="1" applyAlignment="1">
      <alignment horizontal="left" vertical="center" wrapText="1"/>
    </xf>
    <xf numFmtId="0" fontId="67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187" fontId="31" fillId="24" borderId="10" xfId="0" applyNumberFormat="1" applyFont="1" applyFill="1" applyBorder="1" applyAlignment="1">
      <alignment horizontal="center" wrapText="1"/>
    </xf>
    <xf numFmtId="0" fontId="30" fillId="24" borderId="12" xfId="57" applyFont="1" applyFill="1" applyBorder="1" applyAlignment="1">
      <alignment vertical="center" wrapText="1"/>
      <protection/>
    </xf>
    <xf numFmtId="0" fontId="31" fillId="24" borderId="12" xfId="0" applyFont="1" applyFill="1" applyBorder="1" applyAlignment="1">
      <alignment horizontal="left" wrapText="1"/>
    </xf>
    <xf numFmtId="4" fontId="31" fillId="24" borderId="12" xfId="0" applyNumberFormat="1" applyFont="1" applyFill="1" applyBorder="1" applyAlignment="1">
      <alignment horizontal="center" wrapText="1"/>
    </xf>
    <xf numFmtId="187" fontId="31" fillId="24" borderId="0" xfId="0" applyNumberFormat="1" applyFont="1" applyFill="1" applyAlignment="1">
      <alignment horizontal="center" wrapText="1"/>
    </xf>
    <xf numFmtId="0" fontId="31" fillId="24" borderId="0" xfId="0" applyFont="1" applyFill="1" applyAlignment="1">
      <alignment horizontal="center" wrapText="1"/>
    </xf>
    <xf numFmtId="208" fontId="52" fillId="24" borderId="0" xfId="55" applyNumberFormat="1" applyFont="1" applyFill="1">
      <alignment/>
      <protection/>
    </xf>
    <xf numFmtId="189" fontId="1" fillId="24" borderId="0" xfId="0" applyNumberFormat="1" applyFont="1" applyFill="1" applyAlignment="1">
      <alignment/>
    </xf>
    <xf numFmtId="208" fontId="1" fillId="24" borderId="0" xfId="0" applyNumberFormat="1" applyFont="1" applyFill="1" applyAlignment="1">
      <alignment/>
    </xf>
    <xf numFmtId="193" fontId="33" fillId="24" borderId="10" xfId="0" applyNumberFormat="1" applyFont="1" applyFill="1" applyBorder="1" applyAlignment="1">
      <alignment horizontal="center" wrapText="1"/>
    </xf>
    <xf numFmtId="196" fontId="33" fillId="24" borderId="10" xfId="66" applyNumberFormat="1" applyFont="1" applyFill="1" applyBorder="1" applyAlignment="1">
      <alignment horizontal="center" wrapText="1"/>
    </xf>
    <xf numFmtId="10" fontId="33" fillId="24" borderId="10" xfId="66" applyNumberFormat="1" applyFont="1" applyFill="1" applyBorder="1" applyAlignment="1">
      <alignment horizontal="center" wrapText="1"/>
    </xf>
    <xf numFmtId="196" fontId="33" fillId="26" borderId="10" xfId="66" applyNumberFormat="1" applyFont="1" applyFill="1" applyBorder="1" applyAlignment="1">
      <alignment horizontal="center" wrapText="1"/>
    </xf>
    <xf numFmtId="196" fontId="33" fillId="24" borderId="10" xfId="66" applyNumberFormat="1" applyFont="1" applyFill="1" applyBorder="1" applyAlignment="1">
      <alignment horizontal="center" wrapText="1"/>
    </xf>
    <xf numFmtId="196" fontId="33" fillId="24" borderId="10" xfId="0" applyNumberFormat="1" applyFont="1" applyFill="1" applyBorder="1" applyAlignment="1">
      <alignment horizontal="center" wrapText="1"/>
    </xf>
    <xf numFmtId="196" fontId="30" fillId="24" borderId="10" xfId="0" applyNumberFormat="1" applyFont="1" applyFill="1" applyBorder="1" applyAlignment="1">
      <alignment horizontal="center" wrapText="1"/>
    </xf>
    <xf numFmtId="196" fontId="33" fillId="26" borderId="10" xfId="66" applyNumberFormat="1" applyFont="1" applyFill="1" applyBorder="1" applyAlignment="1">
      <alignment horizontal="center" wrapText="1"/>
    </xf>
    <xf numFmtId="196" fontId="30" fillId="24" borderId="10" xfId="66" applyNumberFormat="1" applyFont="1" applyFill="1" applyBorder="1" applyAlignment="1">
      <alignment horizontal="center" vertical="center" wrapText="1"/>
    </xf>
    <xf numFmtId="196" fontId="33" fillId="24" borderId="10" xfId="66" applyNumberFormat="1" applyFont="1" applyFill="1" applyBorder="1" applyAlignment="1">
      <alignment horizontal="center"/>
    </xf>
    <xf numFmtId="196" fontId="30" fillId="24" borderId="10" xfId="66" applyNumberFormat="1" applyFont="1" applyFill="1" applyBorder="1" applyAlignment="1">
      <alignment horizontal="center"/>
    </xf>
    <xf numFmtId="196" fontId="33" fillId="26" borderId="10" xfId="66" applyNumberFormat="1" applyFont="1" applyFill="1" applyBorder="1" applyAlignment="1">
      <alignment horizontal="center"/>
    </xf>
    <xf numFmtId="196" fontId="30" fillId="24" borderId="0" xfId="66" applyNumberFormat="1" applyFont="1" applyFill="1" applyBorder="1" applyAlignment="1">
      <alignment horizontal="center" wrapText="1"/>
    </xf>
    <xf numFmtId="187" fontId="1" fillId="24" borderId="0" xfId="0" applyNumberFormat="1" applyFont="1" applyFill="1" applyAlignment="1">
      <alignment/>
    </xf>
    <xf numFmtId="9" fontId="30" fillId="24" borderId="14" xfId="66" applyFont="1" applyFill="1" applyBorder="1" applyAlignment="1">
      <alignment horizontal="center" wrapText="1"/>
    </xf>
    <xf numFmtId="187" fontId="1" fillId="24" borderId="0" xfId="0" applyNumberFormat="1" applyFont="1" applyFill="1" applyBorder="1" applyAlignment="1">
      <alignment/>
    </xf>
    <xf numFmtId="196" fontId="31" fillId="24" borderId="10" xfId="66" applyNumberFormat="1" applyFont="1" applyFill="1" applyBorder="1" applyAlignment="1">
      <alignment horizontal="center" vertical="center" wrapText="1"/>
    </xf>
    <xf numFmtId="196" fontId="47" fillId="24" borderId="10" xfId="66" applyNumberFormat="1" applyFont="1" applyFill="1" applyBorder="1" applyAlignment="1">
      <alignment horizontal="center" vertical="center" wrapText="1"/>
    </xf>
    <xf numFmtId="196" fontId="47" fillId="24" borderId="10" xfId="66" applyNumberFormat="1" applyFont="1" applyFill="1" applyBorder="1" applyAlignment="1">
      <alignment horizontal="center" wrapText="1"/>
    </xf>
    <xf numFmtId="196" fontId="38" fillId="24" borderId="10" xfId="66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4" fillId="0" borderId="0" xfId="60" applyFill="1">
      <alignment/>
      <protection/>
    </xf>
    <xf numFmtId="0" fontId="0" fillId="0" borderId="0" xfId="54">
      <alignment/>
      <protection/>
    </xf>
    <xf numFmtId="0" fontId="31" fillId="0" borderId="0" xfId="55" applyFont="1" applyFill="1">
      <alignment/>
      <protection/>
    </xf>
    <xf numFmtId="0" fontId="42" fillId="0" borderId="0" xfId="54" applyFont="1" applyAlignment="1">
      <alignment wrapText="1" shrinkToFit="1"/>
      <protection/>
    </xf>
    <xf numFmtId="49" fontId="57" fillId="0" borderId="0" xfId="60" applyNumberFormat="1" applyFont="1" applyFill="1" applyAlignment="1">
      <alignment horizontal="center" vertical="center"/>
      <protection/>
    </xf>
    <xf numFmtId="187" fontId="57" fillId="0" borderId="0" xfId="60" applyNumberFormat="1" applyFont="1" applyFill="1" applyAlignment="1">
      <alignment horizontal="centerContinuous"/>
      <protection/>
    </xf>
    <xf numFmtId="49" fontId="58" fillId="0" borderId="0" xfId="60" applyNumberFormat="1" applyFont="1" applyFill="1" applyBorder="1" applyAlignment="1">
      <alignment horizontal="center" vertical="center"/>
      <protection/>
    </xf>
    <xf numFmtId="0" fontId="59" fillId="0" borderId="0" xfId="60" applyFont="1" applyFill="1" applyAlignment="1">
      <alignment horizontal="right"/>
      <protection/>
    </xf>
    <xf numFmtId="0" fontId="60" fillId="0" borderId="10" xfId="60" applyFont="1" applyFill="1" applyBorder="1" applyAlignment="1">
      <alignment horizontal="center" vertical="center" wrapText="1"/>
      <protection/>
    </xf>
    <xf numFmtId="0" fontId="59" fillId="0" borderId="10" xfId="60" applyFont="1" applyFill="1" applyBorder="1" applyAlignment="1">
      <alignment horizontal="center" vertical="justify" wrapText="1"/>
      <protection/>
    </xf>
    <xf numFmtId="0" fontId="61" fillId="0" borderId="10" xfId="60" applyFont="1" applyFill="1" applyBorder="1" applyAlignment="1">
      <alignment horizontal="center" vertical="top" wrapText="1"/>
      <protection/>
    </xf>
    <xf numFmtId="0" fontId="61" fillId="0" borderId="10" xfId="60" applyFont="1" applyFill="1" applyBorder="1" applyAlignment="1">
      <alignment horizontal="center" vertical="center" wrapText="1"/>
      <protection/>
    </xf>
    <xf numFmtId="186" fontId="1" fillId="0" borderId="10" xfId="0" applyNumberFormat="1" applyFont="1" applyFill="1" applyBorder="1" applyAlignment="1">
      <alignment horizontal="center" wrapText="1"/>
    </xf>
    <xf numFmtId="186" fontId="0" fillId="0" borderId="10" xfId="54" applyNumberFormat="1" applyBorder="1" applyAlignment="1">
      <alignment horizontal="center"/>
      <protection/>
    </xf>
    <xf numFmtId="0" fontId="4" fillId="0" borderId="10" xfId="60" applyFill="1" applyBorder="1">
      <alignment/>
      <protection/>
    </xf>
    <xf numFmtId="0" fontId="62" fillId="0" borderId="10" xfId="60" applyFont="1" applyFill="1" applyBorder="1" applyAlignment="1">
      <alignment horizontal="center"/>
      <protection/>
    </xf>
    <xf numFmtId="0" fontId="61" fillId="0" borderId="0" xfId="60" applyFont="1" applyFill="1" applyBorder="1" applyAlignment="1">
      <alignment horizontal="left" vertical="top" wrapText="1"/>
      <protection/>
    </xf>
    <xf numFmtId="186" fontId="4" fillId="0" borderId="0" xfId="60" applyNumberFormat="1" applyFill="1">
      <alignment/>
      <protection/>
    </xf>
    <xf numFmtId="2" fontId="4" fillId="0" borderId="0" xfId="60" applyNumberFormat="1" applyFont="1" applyFill="1" applyAlignment="1">
      <alignment horizontal="center" vertical="center"/>
      <protection/>
    </xf>
    <xf numFmtId="189" fontId="4" fillId="0" borderId="0" xfId="60" applyNumberFormat="1" applyFont="1" applyFill="1">
      <alignment/>
      <protection/>
    </xf>
    <xf numFmtId="0" fontId="63" fillId="0" borderId="0" xfId="60" applyFont="1" applyFill="1" applyAlignment="1">
      <alignment vertical="center" wrapText="1"/>
      <protection/>
    </xf>
    <xf numFmtId="49" fontId="4" fillId="0" borderId="0" xfId="60" applyNumberFormat="1" applyFill="1" applyAlignment="1">
      <alignment horizontal="center" vertical="center"/>
      <protection/>
    </xf>
    <xf numFmtId="0" fontId="31" fillId="0" borderId="0" xfId="0" applyFont="1" applyFill="1" applyAlignment="1">
      <alignment/>
    </xf>
    <xf numFmtId="186" fontId="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/>
    </xf>
    <xf numFmtId="0" fontId="33" fillId="24" borderId="10" xfId="0" applyNumberFormat="1" applyFont="1" applyFill="1" applyBorder="1" applyAlignment="1">
      <alignment horizontal="center" wrapText="1"/>
    </xf>
    <xf numFmtId="49" fontId="33" fillId="24" borderId="10" xfId="0" applyNumberFormat="1" applyFont="1" applyFill="1" applyBorder="1" applyAlignment="1">
      <alignment horizontal="center" wrapText="1"/>
    </xf>
    <xf numFmtId="187" fontId="3" fillId="31" borderId="10" xfId="0" applyNumberFormat="1" applyFont="1" applyFill="1" applyBorder="1" applyAlignment="1">
      <alignment horizontal="center" vertical="center"/>
    </xf>
    <xf numFmtId="187" fontId="1" fillId="31" borderId="10" xfId="0" applyNumberFormat="1" applyFont="1" applyFill="1" applyBorder="1" applyAlignment="1">
      <alignment horizontal="center"/>
    </xf>
    <xf numFmtId="0" fontId="3" fillId="0" borderId="0" xfId="61" applyFont="1" applyFill="1" applyAlignment="1">
      <alignment horizontal="right"/>
      <protection/>
    </xf>
    <xf numFmtId="0" fontId="8" fillId="0" borderId="0" xfId="61" applyFont="1" applyFill="1" applyAlignment="1">
      <alignment horizontal="center" wrapText="1"/>
      <protection/>
    </xf>
    <xf numFmtId="184" fontId="3" fillId="0" borderId="0" xfId="61" applyNumberFormat="1" applyFont="1" applyFill="1" applyAlignment="1">
      <alignment horizontal="center"/>
      <protection/>
    </xf>
    <xf numFmtId="0" fontId="33" fillId="24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59" applyFont="1" applyAlignment="1">
      <alignment horizontal="right"/>
      <protection/>
    </xf>
    <xf numFmtId="0" fontId="1" fillId="24" borderId="0" xfId="58" applyFont="1" applyFill="1" applyAlignment="1">
      <alignment horizontal="right"/>
      <protection/>
    </xf>
    <xf numFmtId="0" fontId="1" fillId="24" borderId="0" xfId="0" applyFont="1" applyFill="1" applyAlignment="1">
      <alignment horizontal="right" vertical="center"/>
    </xf>
    <xf numFmtId="0" fontId="38" fillId="24" borderId="0" xfId="57" applyFont="1" applyFill="1" applyAlignment="1">
      <alignment horizontal="center" vertical="center" wrapText="1"/>
      <protection/>
    </xf>
    <xf numFmtId="0" fontId="31" fillId="24" borderId="0" xfId="0" applyFont="1" applyFill="1" applyBorder="1" applyAlignment="1">
      <alignment horizontal="right" wrapText="1"/>
    </xf>
    <xf numFmtId="0" fontId="38" fillId="24" borderId="10" xfId="57" applyFont="1" applyFill="1" applyBorder="1" applyAlignment="1">
      <alignment horizontal="center" vertical="center" wrapText="1"/>
      <protection/>
    </xf>
    <xf numFmtId="187" fontId="38" fillId="24" borderId="12" xfId="69" applyNumberFormat="1" applyFont="1" applyFill="1" applyBorder="1" applyAlignment="1">
      <alignment horizontal="center" vertical="center" wrapText="1"/>
    </xf>
    <xf numFmtId="187" fontId="38" fillId="24" borderId="13" xfId="69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8" xfId="57" applyFont="1" applyFill="1" applyBorder="1" applyAlignment="1">
      <alignment horizontal="center" vertical="center" wrapText="1"/>
      <protection/>
    </xf>
    <xf numFmtId="0" fontId="30" fillId="24" borderId="13" xfId="57" applyFont="1" applyFill="1" applyBorder="1" applyAlignment="1">
      <alignment horizontal="center" vertical="center" wrapText="1"/>
      <protection/>
    </xf>
    <xf numFmtId="0" fontId="38" fillId="24" borderId="19" xfId="0" applyFont="1" applyFill="1" applyBorder="1" applyAlignment="1">
      <alignment horizontal="center" wrapText="1"/>
    </xf>
    <xf numFmtId="0" fontId="38" fillId="24" borderId="20" xfId="0" applyFont="1" applyFill="1" applyBorder="1" applyAlignment="1">
      <alignment horizontal="center" wrapText="1"/>
    </xf>
    <xf numFmtId="0" fontId="39" fillId="24" borderId="15" xfId="0" applyNumberFormat="1" applyFont="1" applyFill="1" applyBorder="1" applyAlignment="1">
      <alignment horizontal="center" vertical="center" wrapText="1"/>
    </xf>
    <xf numFmtId="0" fontId="39" fillId="24" borderId="21" xfId="0" applyNumberFormat="1" applyFont="1" applyFill="1" applyBorder="1" applyAlignment="1">
      <alignment horizontal="center" vertical="center" wrapText="1"/>
    </xf>
    <xf numFmtId="0" fontId="38" fillId="24" borderId="14" xfId="57" applyFont="1" applyFill="1" applyBorder="1" applyAlignment="1">
      <alignment horizontal="right" vertical="top" wrapText="1"/>
      <protection/>
    </xf>
    <xf numFmtId="0" fontId="38" fillId="24" borderId="22" xfId="57" applyFont="1" applyFill="1" applyBorder="1" applyAlignment="1">
      <alignment horizontal="right" vertical="top" wrapText="1"/>
      <protection/>
    </xf>
    <xf numFmtId="0" fontId="38" fillId="24" borderId="11" xfId="57" applyFont="1" applyFill="1" applyBorder="1" applyAlignment="1">
      <alignment horizontal="right" vertical="top" wrapText="1"/>
      <protection/>
    </xf>
    <xf numFmtId="0" fontId="3" fillId="0" borderId="14" xfId="59" applyFont="1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2" fillId="0" borderId="14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23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wrapText="1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center" vertical="center" wrapText="1"/>
      <protection/>
    </xf>
    <xf numFmtId="0" fontId="1" fillId="0" borderId="14" xfId="59" applyFont="1" applyBorder="1" applyAlignment="1">
      <alignment horizontal="center"/>
      <protection/>
    </xf>
    <xf numFmtId="0" fontId="1" fillId="0" borderId="11" xfId="59" applyFont="1" applyBorder="1" applyAlignment="1">
      <alignment horizontal="center"/>
      <protection/>
    </xf>
    <xf numFmtId="0" fontId="8" fillId="0" borderId="14" xfId="59" applyFont="1" applyBorder="1" applyAlignment="1">
      <alignment horizontal="center"/>
      <protection/>
    </xf>
    <xf numFmtId="0" fontId="8" fillId="0" borderId="11" xfId="59" applyFont="1" applyBorder="1" applyAlignment="1">
      <alignment horizontal="center"/>
      <protection/>
    </xf>
    <xf numFmtId="0" fontId="54" fillId="0" borderId="14" xfId="59" applyFont="1" applyBorder="1" applyAlignment="1">
      <alignment horizontal="center"/>
      <protection/>
    </xf>
    <xf numFmtId="0" fontId="54" fillId="0" borderId="11" xfId="59" applyFont="1" applyBorder="1" applyAlignment="1">
      <alignment horizontal="center"/>
      <protection/>
    </xf>
    <xf numFmtId="0" fontId="53" fillId="0" borderId="14" xfId="59" applyFont="1" applyBorder="1" applyAlignment="1">
      <alignment horizontal="center"/>
      <protection/>
    </xf>
    <xf numFmtId="0" fontId="53" fillId="0" borderId="11" xfId="59" applyFont="1" applyBorder="1" applyAlignment="1">
      <alignment horizontal="center"/>
      <protection/>
    </xf>
    <xf numFmtId="0" fontId="31" fillId="0" borderId="0" xfId="53" applyFont="1" applyFill="1" applyAlignment="1">
      <alignment horizontal="right"/>
      <protection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1" fillId="0" borderId="0" xfId="53" applyFont="1" applyFill="1" applyAlignment="1">
      <alignment horizontal="right"/>
      <protection/>
    </xf>
    <xf numFmtId="0" fontId="3" fillId="0" borderId="22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/>
      <protection/>
    </xf>
    <xf numFmtId="0" fontId="8" fillId="0" borderId="24" xfId="59" applyFont="1" applyBorder="1" applyAlignment="1">
      <alignment horizontal="center" vertical="center" wrapText="1"/>
      <protection/>
    </xf>
    <xf numFmtId="0" fontId="8" fillId="0" borderId="25" xfId="59" applyFont="1" applyBorder="1" applyAlignment="1">
      <alignment horizontal="center" vertical="center" wrapText="1"/>
      <protection/>
    </xf>
    <xf numFmtId="0" fontId="8" fillId="0" borderId="17" xfId="59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1" fillId="0" borderId="0" xfId="59" applyFont="1" applyAlignment="1">
      <alignment horizontal="right"/>
      <protection/>
    </xf>
    <xf numFmtId="0" fontId="57" fillId="0" borderId="0" xfId="60" applyFont="1" applyFill="1" applyAlignment="1">
      <alignment horizontal="left"/>
      <protection/>
    </xf>
    <xf numFmtId="0" fontId="58" fillId="0" borderId="0" xfId="60" applyFont="1" applyFill="1" applyBorder="1" applyAlignment="1">
      <alignment horizontal="center"/>
      <protection/>
    </xf>
    <xf numFmtId="0" fontId="60" fillId="0" borderId="10" xfId="60" applyFont="1" applyFill="1" applyBorder="1" applyAlignment="1">
      <alignment horizontal="center" vertical="center" wrapText="1"/>
      <protection/>
    </xf>
    <xf numFmtId="0" fontId="61" fillId="0" borderId="14" xfId="60" applyFont="1" applyFill="1" applyBorder="1" applyAlignment="1">
      <alignment horizontal="center" vertical="center" wrapText="1"/>
      <protection/>
    </xf>
    <xf numFmtId="0" fontId="61" fillId="0" borderId="22" xfId="60" applyFont="1" applyFill="1" applyBorder="1" applyAlignment="1">
      <alignment horizontal="center" vertical="center" wrapText="1"/>
      <protection/>
    </xf>
    <xf numFmtId="0" fontId="61" fillId="0" borderId="11" xfId="60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1" fillId="0" borderId="0" xfId="0" applyFont="1" applyFill="1" applyAlignment="1">
      <alignment horizontal="right"/>
    </xf>
    <xf numFmtId="0" fontId="42" fillId="0" borderId="0" xfId="54" applyFont="1" applyAlignment="1">
      <alignment horizontal="center" wrapText="1" shrinkToFit="1"/>
      <protection/>
    </xf>
    <xf numFmtId="0" fontId="4" fillId="0" borderId="14" xfId="60" applyFill="1" applyBorder="1" applyAlignment="1">
      <alignment horizontal="center"/>
      <protection/>
    </xf>
    <xf numFmtId="0" fontId="4" fillId="0" borderId="22" xfId="60" applyFill="1" applyBorder="1" applyAlignment="1">
      <alignment horizontal="center"/>
      <protection/>
    </xf>
    <xf numFmtId="0" fontId="4" fillId="0" borderId="11" xfId="60" applyFill="1" applyBorder="1" applyAlignment="1">
      <alignment horizontal="center"/>
      <protection/>
    </xf>
    <xf numFmtId="0" fontId="57" fillId="0" borderId="0" xfId="60" applyFont="1" applyFill="1" applyAlignment="1">
      <alignment horizontal="center" vertical="center" wrapText="1"/>
      <protection/>
    </xf>
    <xf numFmtId="0" fontId="31" fillId="0" borderId="0" xfId="54" applyFont="1" applyFill="1" applyAlignment="1">
      <alignment horizontal="right"/>
      <protection/>
    </xf>
    <xf numFmtId="0" fontId="34" fillId="0" borderId="0" xfId="0" applyFont="1" applyFill="1" applyAlignment="1">
      <alignment horizontal="center"/>
    </xf>
    <xf numFmtId="0" fontId="31" fillId="0" borderId="0" xfId="0" applyFont="1" applyFill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Взаимные Москв 9мес2006" xfId="56"/>
    <cellStyle name="Обычный_Инвестиц.программа на 2005г. для Минфина по новой структк" xfId="57"/>
    <cellStyle name="Обычный_прил.финпом" xfId="58"/>
    <cellStyle name="Обычный_Проект бюджета на 2012,2013,2014гг.кож.Приложения" xfId="59"/>
    <cellStyle name="Обычный_Резервный Фонд Правительства 2011 год" xfId="60"/>
    <cellStyle name="Обычный_республиканский  2005 г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3"/>
  <sheetViews>
    <sheetView view="pageBreakPreview" zoomScale="60" workbookViewId="0" topLeftCell="A53">
      <selection activeCell="F10" sqref="F10"/>
    </sheetView>
  </sheetViews>
  <sheetFormatPr defaultColWidth="9.140625" defaultRowHeight="12.75"/>
  <cols>
    <col min="1" max="1" width="21.57421875" style="3" customWidth="1"/>
    <col min="2" max="2" width="78.421875" style="36" customWidth="1"/>
    <col min="3" max="3" width="16.7109375" style="184" hidden="1" customWidth="1"/>
    <col min="4" max="4" width="12.00390625" style="3" hidden="1" customWidth="1"/>
    <col min="5" max="5" width="13.57421875" style="3" customWidth="1"/>
    <col min="6" max="6" width="12.00390625" style="3" bestFit="1" customWidth="1"/>
    <col min="7" max="7" width="14.7109375" style="3" customWidth="1"/>
    <col min="8" max="16384" width="9.140625" style="3" customWidth="1"/>
  </cols>
  <sheetData>
    <row r="1" spans="2:7" ht="15">
      <c r="B1" s="549" t="s">
        <v>732</v>
      </c>
      <c r="C1" s="549"/>
      <c r="D1" s="549"/>
      <c r="E1" s="549"/>
      <c r="F1" s="549"/>
      <c r="G1" s="549"/>
    </row>
    <row r="2" spans="2:7" ht="15">
      <c r="B2" s="549" t="s">
        <v>757</v>
      </c>
      <c r="C2" s="549"/>
      <c r="D2" s="549"/>
      <c r="E2" s="549"/>
      <c r="F2" s="549"/>
      <c r="G2" s="549"/>
    </row>
    <row r="3" spans="2:7" ht="15">
      <c r="B3" s="549" t="s">
        <v>758</v>
      </c>
      <c r="C3" s="549"/>
      <c r="D3" s="549"/>
      <c r="E3" s="549"/>
      <c r="F3" s="549"/>
      <c r="G3" s="549"/>
    </row>
    <row r="4" spans="2:7" ht="15">
      <c r="B4" s="549" t="s">
        <v>760</v>
      </c>
      <c r="C4" s="549"/>
      <c r="D4" s="549"/>
      <c r="E4" s="549"/>
      <c r="F4" s="549"/>
      <c r="G4" s="549"/>
    </row>
    <row r="5" spans="2:7" ht="15">
      <c r="B5" s="549" t="s">
        <v>724</v>
      </c>
      <c r="C5" s="549"/>
      <c r="D5" s="549"/>
      <c r="E5" s="549"/>
      <c r="F5" s="549"/>
      <c r="G5" s="549"/>
    </row>
    <row r="6" spans="2:7" ht="15">
      <c r="B6" s="549" t="s">
        <v>696</v>
      </c>
      <c r="C6" s="549"/>
      <c r="D6" s="549"/>
      <c r="E6" s="549"/>
      <c r="F6" s="549"/>
      <c r="G6" s="549"/>
    </row>
    <row r="7" spans="2:7" ht="15">
      <c r="B7" s="549" t="s">
        <v>725</v>
      </c>
      <c r="C7" s="549"/>
      <c r="D7" s="549"/>
      <c r="E7" s="549"/>
      <c r="F7" s="549"/>
      <c r="G7" s="549"/>
    </row>
    <row r="8" spans="1:5" ht="15">
      <c r="A8" s="448"/>
      <c r="B8" s="448"/>
      <c r="C8" s="448"/>
      <c r="D8" s="448"/>
      <c r="E8" s="448"/>
    </row>
    <row r="9" spans="1:5" ht="15">
      <c r="A9" s="448"/>
      <c r="B9" s="448"/>
      <c r="C9" s="448"/>
      <c r="D9" s="448"/>
      <c r="E9" s="448"/>
    </row>
    <row r="10" spans="1:5" ht="15.75" customHeight="1">
      <c r="A10" s="551"/>
      <c r="B10" s="551"/>
      <c r="C10" s="551"/>
      <c r="D10" s="551"/>
      <c r="E10" s="551"/>
    </row>
    <row r="11" spans="1:6" ht="30.75" customHeight="1">
      <c r="A11" s="550" t="s">
        <v>538</v>
      </c>
      <c r="B11" s="550"/>
      <c r="C11" s="550"/>
      <c r="D11" s="550"/>
      <c r="E11" s="550"/>
      <c r="F11" s="550"/>
    </row>
    <row r="12" spans="1:7" ht="15">
      <c r="A12" s="4"/>
      <c r="B12" s="37"/>
      <c r="C12" s="176"/>
      <c r="E12" s="176"/>
      <c r="G12" s="176" t="s">
        <v>125</v>
      </c>
    </row>
    <row r="13" spans="1:7" s="5" customFormat="1" ht="39" customHeight="1">
      <c r="A13" s="38" t="s">
        <v>126</v>
      </c>
      <c r="B13" s="38" t="s">
        <v>127</v>
      </c>
      <c r="C13" s="80" t="s">
        <v>677</v>
      </c>
      <c r="D13" s="373" t="s">
        <v>676</v>
      </c>
      <c r="E13" s="374" t="s">
        <v>678</v>
      </c>
      <c r="F13" s="373" t="s">
        <v>721</v>
      </c>
      <c r="G13" s="459" t="s">
        <v>722</v>
      </c>
    </row>
    <row r="14" spans="1:7" s="5" customFormat="1" ht="14.25" customHeight="1">
      <c r="A14" s="30" t="s">
        <v>128</v>
      </c>
      <c r="B14" s="39" t="s">
        <v>129</v>
      </c>
      <c r="C14" s="177">
        <f>C15+C17+C19+C23+C25+C26+C27+C30+C32+C35+C37+C38</f>
        <v>31871</v>
      </c>
      <c r="D14" s="177">
        <f>D15+D17+D19+D23+D25+D26+D27+D30+D32+D35+D37+D38</f>
        <v>0</v>
      </c>
      <c r="E14" s="177">
        <f>E15+E17+E19+E23+E25+E26+E27+E30+E32+E35+E37+E38</f>
        <v>31871</v>
      </c>
      <c r="F14" s="177">
        <f>F15+F17+F19+F23+F25+F26+F27+F30+F32+F35+F37+F38</f>
        <v>7965.853</v>
      </c>
      <c r="G14" s="454">
        <f>G15+G17+G19+G23+G25+G26+G27+G30+G32+G35+G37+G38</f>
        <v>2.9864065775779576</v>
      </c>
    </row>
    <row r="15" spans="1:7" s="5" customFormat="1" ht="14.25">
      <c r="A15" s="30" t="s">
        <v>130</v>
      </c>
      <c r="B15" s="39" t="s">
        <v>131</v>
      </c>
      <c r="C15" s="177">
        <f>SUM(C16:C16)</f>
        <v>22152</v>
      </c>
      <c r="D15" s="177">
        <f>SUM(D16:D16)</f>
        <v>0</v>
      </c>
      <c r="E15" s="177">
        <f>SUM(E16:E16)</f>
        <v>22152</v>
      </c>
      <c r="F15" s="177">
        <f>SUM(F16:F16)</f>
        <v>5798.324</v>
      </c>
      <c r="G15" s="454">
        <f>SUM(G16:G16)</f>
        <v>0.2617517154207295</v>
      </c>
    </row>
    <row r="16" spans="1:7" s="5" customFormat="1" ht="15">
      <c r="A16" s="31" t="s">
        <v>132</v>
      </c>
      <c r="B16" s="40" t="s">
        <v>133</v>
      </c>
      <c r="C16" s="178">
        <v>22152</v>
      </c>
      <c r="D16" s="178">
        <v>0</v>
      </c>
      <c r="E16" s="178">
        <f>C16+D16</f>
        <v>22152</v>
      </c>
      <c r="F16" s="178">
        <v>5798.324</v>
      </c>
      <c r="G16" s="453">
        <f aca="true" t="shared" si="0" ref="G16:G25">F16/E16*100%</f>
        <v>0.2617517154207295</v>
      </c>
    </row>
    <row r="17" spans="1:7" s="5" customFormat="1" ht="14.25">
      <c r="A17" s="30" t="s">
        <v>220</v>
      </c>
      <c r="B17" s="39" t="s">
        <v>358</v>
      </c>
      <c r="C17" s="177">
        <f>C18</f>
        <v>4579</v>
      </c>
      <c r="D17" s="177">
        <f>D18</f>
        <v>0</v>
      </c>
      <c r="E17" s="177">
        <f>E18</f>
        <v>4579</v>
      </c>
      <c r="F17" s="177">
        <f>F18</f>
        <v>1150.056</v>
      </c>
      <c r="G17" s="454">
        <f>G18</f>
        <v>0.25115876829001965</v>
      </c>
    </row>
    <row r="18" spans="1:7" s="5" customFormat="1" ht="25.5">
      <c r="A18" s="31" t="s">
        <v>644</v>
      </c>
      <c r="B18" s="40" t="s">
        <v>645</v>
      </c>
      <c r="C18" s="178">
        <v>4579</v>
      </c>
      <c r="D18" s="178">
        <v>0</v>
      </c>
      <c r="E18" s="178">
        <f>C18+D18</f>
        <v>4579</v>
      </c>
      <c r="F18" s="178">
        <v>1150.056</v>
      </c>
      <c r="G18" s="453">
        <f t="shared" si="0"/>
        <v>0.25115876829001965</v>
      </c>
    </row>
    <row r="19" spans="1:8" s="5" customFormat="1" ht="14.25">
      <c r="A19" s="30" t="s">
        <v>134</v>
      </c>
      <c r="B19" s="39" t="s">
        <v>135</v>
      </c>
      <c r="C19" s="177">
        <f>SUM(C20+C21+C22)</f>
        <v>1230</v>
      </c>
      <c r="D19" s="177">
        <f>SUM(D20+D21+D22)</f>
        <v>0</v>
      </c>
      <c r="E19" s="177">
        <f>SUM(E20+E21+E22)</f>
        <v>1230</v>
      </c>
      <c r="F19" s="177">
        <f>SUM(F20+F21+F22)</f>
        <v>219.394</v>
      </c>
      <c r="G19" s="454">
        <f>SUM(G20+G21+G22)</f>
        <v>0.8762254024621212</v>
      </c>
      <c r="H19" s="5" t="s">
        <v>191</v>
      </c>
    </row>
    <row r="20" spans="1:7" s="5" customFormat="1" ht="15">
      <c r="A20" s="31" t="s">
        <v>359</v>
      </c>
      <c r="B20" s="40" t="s">
        <v>23</v>
      </c>
      <c r="C20" s="178">
        <v>1024</v>
      </c>
      <c r="D20" s="178">
        <v>0</v>
      </c>
      <c r="E20" s="178">
        <f>C20+D20</f>
        <v>1024</v>
      </c>
      <c r="F20" s="178">
        <v>142.644</v>
      </c>
      <c r="G20" s="453">
        <f t="shared" si="0"/>
        <v>0.13930078125</v>
      </c>
    </row>
    <row r="21" spans="1:7" s="5" customFormat="1" ht="15">
      <c r="A21" s="31" t="s">
        <v>360</v>
      </c>
      <c r="B21" s="40" t="s">
        <v>24</v>
      </c>
      <c r="C21" s="178">
        <v>96</v>
      </c>
      <c r="D21" s="178">
        <v>0</v>
      </c>
      <c r="E21" s="178">
        <f>C21+D21</f>
        <v>96</v>
      </c>
      <c r="F21" s="178">
        <v>29.566</v>
      </c>
      <c r="G21" s="453">
        <f t="shared" si="0"/>
        <v>0.30797916666666664</v>
      </c>
    </row>
    <row r="22" spans="1:7" s="5" customFormat="1" ht="15">
      <c r="A22" s="31" t="s">
        <v>361</v>
      </c>
      <c r="B22" s="40" t="s">
        <v>362</v>
      </c>
      <c r="C22" s="178">
        <v>110</v>
      </c>
      <c r="D22" s="178">
        <v>0</v>
      </c>
      <c r="E22" s="178">
        <f>C22+D22</f>
        <v>110</v>
      </c>
      <c r="F22" s="178">
        <v>47.184</v>
      </c>
      <c r="G22" s="453">
        <f t="shared" si="0"/>
        <v>0.4289454545454545</v>
      </c>
    </row>
    <row r="23" spans="1:7" s="5" customFormat="1" ht="14.25">
      <c r="A23" s="30" t="s">
        <v>136</v>
      </c>
      <c r="B23" s="39" t="s">
        <v>137</v>
      </c>
      <c r="C23" s="177">
        <f>C24</f>
        <v>917</v>
      </c>
      <c r="D23" s="177">
        <f>D24</f>
        <v>0</v>
      </c>
      <c r="E23" s="177">
        <f>E24</f>
        <v>917</v>
      </c>
      <c r="F23" s="177">
        <f>F24</f>
        <v>155.102</v>
      </c>
      <c r="G23" s="454">
        <f>G24</f>
        <v>0.16914067611777536</v>
      </c>
    </row>
    <row r="24" spans="1:7" s="5" customFormat="1" ht="15">
      <c r="A24" s="31" t="s">
        <v>138</v>
      </c>
      <c r="B24" s="40" t="s">
        <v>139</v>
      </c>
      <c r="C24" s="178">
        <v>917</v>
      </c>
      <c r="D24" s="178">
        <v>0</v>
      </c>
      <c r="E24" s="178">
        <f>C24+D24</f>
        <v>917</v>
      </c>
      <c r="F24" s="178">
        <v>155.102</v>
      </c>
      <c r="G24" s="453">
        <f t="shared" si="0"/>
        <v>0.16914067611777536</v>
      </c>
    </row>
    <row r="25" spans="1:7" s="5" customFormat="1" ht="14.25">
      <c r="A25" s="32" t="s">
        <v>64</v>
      </c>
      <c r="B25" s="41" t="s">
        <v>140</v>
      </c>
      <c r="C25" s="179">
        <v>485</v>
      </c>
      <c r="D25" s="179">
        <v>0</v>
      </c>
      <c r="E25" s="179">
        <f>C25+D25</f>
        <v>485</v>
      </c>
      <c r="F25" s="179">
        <v>152.444</v>
      </c>
      <c r="G25" s="455">
        <f t="shared" si="0"/>
        <v>0.3143175257731958</v>
      </c>
    </row>
    <row r="26" spans="1:7" s="5" customFormat="1" ht="25.5" hidden="1">
      <c r="A26" s="30" t="s">
        <v>88</v>
      </c>
      <c r="B26" s="41" t="s">
        <v>89</v>
      </c>
      <c r="C26" s="179">
        <v>0</v>
      </c>
      <c r="D26" s="179">
        <v>0</v>
      </c>
      <c r="E26" s="179">
        <v>0</v>
      </c>
      <c r="F26" s="179">
        <v>0</v>
      </c>
      <c r="G26" s="455">
        <v>0</v>
      </c>
    </row>
    <row r="27" spans="1:7" s="5" customFormat="1" ht="25.5">
      <c r="A27" s="30" t="s">
        <v>90</v>
      </c>
      <c r="B27" s="41" t="s">
        <v>91</v>
      </c>
      <c r="C27" s="179">
        <f>C28+C29</f>
        <v>785</v>
      </c>
      <c r="D27" s="179">
        <f>D28+D29</f>
        <v>0</v>
      </c>
      <c r="E27" s="179">
        <f>E28+E29</f>
        <v>785</v>
      </c>
      <c r="F27" s="179">
        <f>F28+F29</f>
        <v>162.294</v>
      </c>
      <c r="G27" s="455">
        <f>G28+G29</f>
        <v>0.5458394970986461</v>
      </c>
    </row>
    <row r="28" spans="1:7" s="5" customFormat="1" ht="51">
      <c r="A28" s="31" t="s">
        <v>193</v>
      </c>
      <c r="B28" s="42" t="s">
        <v>656</v>
      </c>
      <c r="C28" s="180">
        <v>550</v>
      </c>
      <c r="D28" s="180"/>
      <c r="E28" s="180">
        <f>C28+D28</f>
        <v>550</v>
      </c>
      <c r="F28" s="180">
        <v>59.403</v>
      </c>
      <c r="G28" s="456">
        <f>F28/E28*100%</f>
        <v>0.10800545454545454</v>
      </c>
    </row>
    <row r="29" spans="1:7" s="5" customFormat="1" ht="38.25">
      <c r="A29" s="31" t="s">
        <v>170</v>
      </c>
      <c r="B29" s="42" t="s">
        <v>194</v>
      </c>
      <c r="C29" s="180">
        <v>235</v>
      </c>
      <c r="D29" s="180">
        <v>0</v>
      </c>
      <c r="E29" s="180">
        <f>C29+D29</f>
        <v>235</v>
      </c>
      <c r="F29" s="180">
        <v>102.891</v>
      </c>
      <c r="G29" s="456">
        <f>F29/E29*100%</f>
        <v>0.4378340425531915</v>
      </c>
    </row>
    <row r="30" spans="1:7" s="5" customFormat="1" ht="14.25">
      <c r="A30" s="30" t="s">
        <v>92</v>
      </c>
      <c r="B30" s="41" t="s">
        <v>93</v>
      </c>
      <c r="C30" s="179">
        <f>SUM(C31)</f>
        <v>508</v>
      </c>
      <c r="D30" s="179">
        <f>SUM(D31)</f>
        <v>0</v>
      </c>
      <c r="E30" s="179">
        <f>SUM(E31)</f>
        <v>508</v>
      </c>
      <c r="F30" s="179">
        <f>SUM(F31)</f>
        <v>194.804</v>
      </c>
      <c r="G30" s="455">
        <f>SUM(G31)</f>
        <v>0.3834724409448819</v>
      </c>
    </row>
    <row r="31" spans="1:7" s="5" customFormat="1" ht="15">
      <c r="A31" s="31" t="s">
        <v>80</v>
      </c>
      <c r="B31" s="42" t="s">
        <v>94</v>
      </c>
      <c r="C31" s="180">
        <v>508</v>
      </c>
      <c r="D31" s="180">
        <v>0</v>
      </c>
      <c r="E31" s="180">
        <f>C31+D31</f>
        <v>508</v>
      </c>
      <c r="F31" s="180">
        <v>194.804</v>
      </c>
      <c r="G31" s="456">
        <f>F31/E31*100%</f>
        <v>0.3834724409448819</v>
      </c>
    </row>
    <row r="32" spans="1:7" s="2" customFormat="1" ht="25.5" hidden="1">
      <c r="A32" s="30" t="s">
        <v>363</v>
      </c>
      <c r="B32" s="41" t="s">
        <v>364</v>
      </c>
      <c r="C32" s="179">
        <f>C33</f>
        <v>0</v>
      </c>
      <c r="D32" s="179">
        <f>D33</f>
        <v>0</v>
      </c>
      <c r="E32" s="179">
        <f>E33</f>
        <v>0</v>
      </c>
      <c r="F32" s="179">
        <f>F33</f>
        <v>0</v>
      </c>
      <c r="G32" s="455">
        <f>G33</f>
        <v>0</v>
      </c>
    </row>
    <row r="33" spans="1:7" s="1" customFormat="1" ht="25.5" hidden="1">
      <c r="A33" s="31" t="s">
        <v>185</v>
      </c>
      <c r="B33" s="42" t="s">
        <v>365</v>
      </c>
      <c r="C33" s="180">
        <v>0</v>
      </c>
      <c r="D33" s="180">
        <v>0</v>
      </c>
      <c r="E33" s="180">
        <v>0</v>
      </c>
      <c r="F33" s="180">
        <v>0</v>
      </c>
      <c r="G33" s="456">
        <v>0</v>
      </c>
    </row>
    <row r="34" spans="1:7" s="6" customFormat="1" ht="15" hidden="1">
      <c r="A34" s="31" t="s">
        <v>186</v>
      </c>
      <c r="B34" s="42" t="s">
        <v>184</v>
      </c>
      <c r="C34" s="180">
        <v>0</v>
      </c>
      <c r="D34" s="180">
        <v>0</v>
      </c>
      <c r="E34" s="180">
        <v>0</v>
      </c>
      <c r="F34" s="180">
        <v>0</v>
      </c>
      <c r="G34" s="456">
        <v>0</v>
      </c>
    </row>
    <row r="35" spans="1:7" s="1" customFormat="1" ht="15">
      <c r="A35" s="30" t="s">
        <v>65</v>
      </c>
      <c r="B35" s="41" t="s">
        <v>66</v>
      </c>
      <c r="C35" s="179">
        <f>C36</f>
        <v>255</v>
      </c>
      <c r="D35" s="179">
        <f>D36</f>
        <v>0</v>
      </c>
      <c r="E35" s="179">
        <f>E36</f>
        <v>255</v>
      </c>
      <c r="F35" s="179">
        <f>F36</f>
        <v>28.936</v>
      </c>
      <c r="G35" s="455">
        <f>G36</f>
        <v>0.11347450980392157</v>
      </c>
    </row>
    <row r="36" spans="1:10" s="1" customFormat="1" ht="25.5">
      <c r="A36" s="31" t="s">
        <v>195</v>
      </c>
      <c r="B36" s="42" t="s">
        <v>657</v>
      </c>
      <c r="C36" s="180">
        <v>255</v>
      </c>
      <c r="D36" s="180">
        <v>0</v>
      </c>
      <c r="E36" s="180">
        <f>C36+D36</f>
        <v>255</v>
      </c>
      <c r="F36" s="180">
        <v>28.936</v>
      </c>
      <c r="G36" s="456">
        <f>F36/E36*100%</f>
        <v>0.11347450980392157</v>
      </c>
      <c r="J36" s="1" t="s">
        <v>191</v>
      </c>
    </row>
    <row r="37" spans="1:7" s="6" customFormat="1" ht="15">
      <c r="A37" s="30" t="s">
        <v>67</v>
      </c>
      <c r="B37" s="41" t="s">
        <v>68</v>
      </c>
      <c r="C37" s="179">
        <v>960</v>
      </c>
      <c r="D37" s="179">
        <v>0</v>
      </c>
      <c r="E37" s="179">
        <f>C37+D37</f>
        <v>960</v>
      </c>
      <c r="F37" s="179">
        <v>68.185</v>
      </c>
      <c r="G37" s="455">
        <f>F37/E37*100%</f>
        <v>0.07102604166666666</v>
      </c>
    </row>
    <row r="38" spans="1:7" s="7" customFormat="1" ht="21.75" customHeight="1">
      <c r="A38" s="30" t="s">
        <v>366</v>
      </c>
      <c r="B38" s="41" t="s">
        <v>367</v>
      </c>
      <c r="C38" s="179">
        <f>C39</f>
        <v>0</v>
      </c>
      <c r="D38" s="179">
        <f>D39</f>
        <v>0</v>
      </c>
      <c r="E38" s="179">
        <f>E39</f>
        <v>0</v>
      </c>
      <c r="F38" s="179">
        <f>F39</f>
        <v>36.314</v>
      </c>
      <c r="G38" s="455">
        <f>G39</f>
        <v>0</v>
      </c>
    </row>
    <row r="39" spans="1:7" s="1" customFormat="1" ht="17.25" customHeight="1">
      <c r="A39" s="31" t="s">
        <v>368</v>
      </c>
      <c r="B39" s="42" t="s">
        <v>369</v>
      </c>
      <c r="C39" s="180">
        <v>0</v>
      </c>
      <c r="D39" s="180">
        <v>0</v>
      </c>
      <c r="E39" s="180">
        <v>0</v>
      </c>
      <c r="F39" s="180">
        <v>36.314</v>
      </c>
      <c r="G39" s="456">
        <v>0</v>
      </c>
    </row>
    <row r="40" spans="1:7" s="1" customFormat="1" ht="15">
      <c r="A40" s="30" t="s">
        <v>69</v>
      </c>
      <c r="B40" s="43" t="s">
        <v>70</v>
      </c>
      <c r="C40" s="181">
        <f>SUM(C41+C79)</f>
        <v>437193.19999999995</v>
      </c>
      <c r="D40" s="181">
        <f>SUM(D41+D79)</f>
        <v>1613</v>
      </c>
      <c r="E40" s="181">
        <f>SUM(E41+E79)</f>
        <v>438806.19999999995</v>
      </c>
      <c r="F40" s="181">
        <f>SUM(F41+F79)</f>
        <v>122433.91999999998</v>
      </c>
      <c r="G40" s="457" t="e">
        <f>SUM(G41+G79)</f>
        <v>#DIV/0!</v>
      </c>
    </row>
    <row r="41" spans="1:7" s="1" customFormat="1" ht="15">
      <c r="A41" s="31" t="s">
        <v>71</v>
      </c>
      <c r="B41" s="33" t="s">
        <v>72</v>
      </c>
      <c r="C41" s="170">
        <f>SUM(C42+C45+C53+C74)</f>
        <v>437193.19999999995</v>
      </c>
      <c r="D41" s="170">
        <f>SUM(D42+D45+D53+D74)</f>
        <v>1613</v>
      </c>
      <c r="E41" s="170">
        <f>SUM(E42+E45+E53+E74)</f>
        <v>438806.19999999995</v>
      </c>
      <c r="F41" s="170">
        <f>SUM(F42+F45+F53+F74)</f>
        <v>122433.91999999998</v>
      </c>
      <c r="G41" s="449">
        <f>SUM(G42+G45+G53+G74)</f>
        <v>5.197393641686798</v>
      </c>
    </row>
    <row r="42" spans="1:7" s="1" customFormat="1" ht="15">
      <c r="A42" s="138" t="s">
        <v>562</v>
      </c>
      <c r="B42" s="139" t="s">
        <v>646</v>
      </c>
      <c r="C42" s="182">
        <f>SUM(C43:C44)</f>
        <v>124796.40000000001</v>
      </c>
      <c r="D42" s="182">
        <f>SUM(D43:D44)</f>
        <v>0</v>
      </c>
      <c r="E42" s="182">
        <f>SUM(E43:E44)</f>
        <v>124796.40000000001</v>
      </c>
      <c r="F42" s="182">
        <f>SUM(F43:F44)</f>
        <v>34638</v>
      </c>
      <c r="G42" s="458">
        <f>SUM(G43:G44)</f>
        <v>0.48536241844815</v>
      </c>
    </row>
    <row r="43" spans="1:7" s="6" customFormat="1" ht="15">
      <c r="A43" s="31" t="s">
        <v>563</v>
      </c>
      <c r="B43" s="33" t="s">
        <v>647</v>
      </c>
      <c r="C43" s="170">
        <v>113878.8</v>
      </c>
      <c r="D43" s="170">
        <v>0</v>
      </c>
      <c r="E43" s="170">
        <f>C43+D43</f>
        <v>113878.8</v>
      </c>
      <c r="F43" s="170">
        <v>32450</v>
      </c>
      <c r="G43" s="449">
        <f>F43/E43*100%</f>
        <v>0.2849520718518284</v>
      </c>
    </row>
    <row r="44" spans="1:7" s="1" customFormat="1" ht="25.5">
      <c r="A44" s="31" t="s">
        <v>564</v>
      </c>
      <c r="B44" s="33" t="s">
        <v>648</v>
      </c>
      <c r="C44" s="170">
        <v>10917.6</v>
      </c>
      <c r="D44" s="170">
        <v>0</v>
      </c>
      <c r="E44" s="170">
        <f>C44+D44</f>
        <v>10917.6</v>
      </c>
      <c r="F44" s="170">
        <v>2188</v>
      </c>
      <c r="G44" s="449">
        <f>F44/E44*100%</f>
        <v>0.20041034659632154</v>
      </c>
    </row>
    <row r="45" spans="1:7" s="1" customFormat="1" ht="27">
      <c r="A45" s="138" t="s">
        <v>565</v>
      </c>
      <c r="B45" s="139" t="s">
        <v>649</v>
      </c>
      <c r="C45" s="182">
        <f>SUM(C46)</f>
        <v>22680.1</v>
      </c>
      <c r="D45" s="182">
        <f>SUM(D46)</f>
        <v>1579</v>
      </c>
      <c r="E45" s="182">
        <f>SUM(E46)</f>
        <v>24259.1</v>
      </c>
      <c r="F45" s="182">
        <f>SUM(F46)</f>
        <v>5487.9</v>
      </c>
      <c r="G45" s="458">
        <f>SUM(G46)</f>
        <v>0.4290304423284394</v>
      </c>
    </row>
    <row r="46" spans="1:7" s="1" customFormat="1" ht="15">
      <c r="A46" s="31" t="s">
        <v>566</v>
      </c>
      <c r="B46" s="33" t="s">
        <v>187</v>
      </c>
      <c r="C46" s="170">
        <f>C47+C48+C49+C50+C51</f>
        <v>22680.1</v>
      </c>
      <c r="D46" s="170">
        <f>D47+D48+D49+D50+D51+D52</f>
        <v>1579</v>
      </c>
      <c r="E46" s="170">
        <f>E47+E48+E49+E50+E51+E52</f>
        <v>24259.1</v>
      </c>
      <c r="F46" s="170">
        <f>F47+F48+F49+F50+F51+F52</f>
        <v>5487.9</v>
      </c>
      <c r="G46" s="449">
        <f>G47+G48+G49+G50+G51+G52</f>
        <v>0.4290304423284394</v>
      </c>
    </row>
    <row r="47" spans="1:7" s="1" customFormat="1" ht="26.25">
      <c r="A47" s="31"/>
      <c r="B47" s="10" t="s">
        <v>376</v>
      </c>
      <c r="C47" s="170">
        <v>3270</v>
      </c>
      <c r="D47" s="170">
        <v>0</v>
      </c>
      <c r="E47" s="170">
        <f aca="true" t="shared" si="1" ref="E47:E52">C47+D47</f>
        <v>3270</v>
      </c>
      <c r="F47" s="170">
        <v>0</v>
      </c>
      <c r="G47" s="449">
        <f aca="true" t="shared" si="2" ref="G47:G52">F47/E47*100%</f>
        <v>0</v>
      </c>
    </row>
    <row r="48" spans="1:7" s="1" customFormat="1" ht="51">
      <c r="A48" s="31"/>
      <c r="B48" s="33" t="s">
        <v>375</v>
      </c>
      <c r="C48" s="170">
        <v>12791.4</v>
      </c>
      <c r="D48" s="170">
        <v>0</v>
      </c>
      <c r="E48" s="170">
        <f t="shared" si="1"/>
        <v>12791.4</v>
      </c>
      <c r="F48" s="170">
        <v>5487.9</v>
      </c>
      <c r="G48" s="449">
        <f t="shared" si="2"/>
        <v>0.4290304423284394</v>
      </c>
    </row>
    <row r="49" spans="1:8" s="1" customFormat="1" ht="19.5" customHeight="1">
      <c r="A49" s="31"/>
      <c r="B49" s="33" t="s">
        <v>163</v>
      </c>
      <c r="C49" s="170">
        <v>230.1</v>
      </c>
      <c r="D49" s="170">
        <v>0</v>
      </c>
      <c r="E49" s="170">
        <f t="shared" si="1"/>
        <v>230.1</v>
      </c>
      <c r="F49" s="170">
        <v>0</v>
      </c>
      <c r="G49" s="449">
        <f t="shared" si="2"/>
        <v>0</v>
      </c>
      <c r="H49" s="1" t="s">
        <v>191</v>
      </c>
    </row>
    <row r="50" spans="1:7" s="1" customFormat="1" ht="15">
      <c r="A50" s="31"/>
      <c r="B50" s="33" t="s">
        <v>377</v>
      </c>
      <c r="C50" s="170">
        <v>1388.6</v>
      </c>
      <c r="D50" s="170">
        <v>0</v>
      </c>
      <c r="E50" s="170">
        <f t="shared" si="1"/>
        <v>1388.6</v>
      </c>
      <c r="F50" s="170">
        <v>0</v>
      </c>
      <c r="G50" s="449">
        <f t="shared" si="2"/>
        <v>0</v>
      </c>
    </row>
    <row r="51" spans="1:7" s="1" customFormat="1" ht="25.5">
      <c r="A51" s="31"/>
      <c r="B51" s="33" t="s">
        <v>168</v>
      </c>
      <c r="C51" s="170">
        <v>5000</v>
      </c>
      <c r="D51" s="170">
        <v>0</v>
      </c>
      <c r="E51" s="170">
        <f t="shared" si="1"/>
        <v>5000</v>
      </c>
      <c r="F51" s="170">
        <v>0</v>
      </c>
      <c r="G51" s="449">
        <f t="shared" si="2"/>
        <v>0</v>
      </c>
    </row>
    <row r="52" spans="1:7" s="1" customFormat="1" ht="25.5">
      <c r="A52" s="31"/>
      <c r="B52" s="33" t="s">
        <v>675</v>
      </c>
      <c r="C52" s="170">
        <v>0</v>
      </c>
      <c r="D52" s="170">
        <v>1579</v>
      </c>
      <c r="E52" s="170">
        <f t="shared" si="1"/>
        <v>1579</v>
      </c>
      <c r="F52" s="170"/>
      <c r="G52" s="449">
        <f t="shared" si="2"/>
        <v>0</v>
      </c>
    </row>
    <row r="53" spans="1:7" s="1" customFormat="1" ht="15">
      <c r="A53" s="138" t="s">
        <v>567</v>
      </c>
      <c r="B53" s="139" t="s">
        <v>650</v>
      </c>
      <c r="C53" s="182">
        <f>SUM(C55+C56+C57+C70+C71+C72+C73)</f>
        <v>288541.19999999995</v>
      </c>
      <c r="D53" s="182">
        <f>SUM(D55+D56+D57+D70+D71+D72+D73)</f>
        <v>0</v>
      </c>
      <c r="E53" s="182">
        <f>SUM(E55+E56+E57+E70+E71+E72+E73)</f>
        <v>288541.19999999995</v>
      </c>
      <c r="F53" s="182">
        <f>SUM(F55+F56+F57+F70+F71+F72+F73)</f>
        <v>82248.01999999999</v>
      </c>
      <c r="G53" s="458">
        <f>SUM(G55+G56+G57+G70+G71+G72+G73)</f>
        <v>4.231958671169673</v>
      </c>
    </row>
    <row r="54" spans="1:7" s="7" customFormat="1" ht="25.5" hidden="1">
      <c r="A54" s="29" t="s">
        <v>569</v>
      </c>
      <c r="B54" s="104" t="s">
        <v>383</v>
      </c>
      <c r="C54" s="183">
        <v>0</v>
      </c>
      <c r="D54" s="183">
        <v>0</v>
      </c>
      <c r="E54" s="548">
        <v>0</v>
      </c>
      <c r="F54" s="548">
        <v>0</v>
      </c>
      <c r="G54" s="450">
        <v>0</v>
      </c>
    </row>
    <row r="55" spans="1:7" s="7" customFormat="1" ht="29.25" customHeight="1">
      <c r="A55" s="31" t="s">
        <v>570</v>
      </c>
      <c r="B55" s="99" t="s">
        <v>653</v>
      </c>
      <c r="C55" s="183">
        <v>34</v>
      </c>
      <c r="D55" s="183">
        <v>0</v>
      </c>
      <c r="E55" s="183">
        <f>C55+D55</f>
        <v>34</v>
      </c>
      <c r="F55" s="183">
        <v>8.244</v>
      </c>
      <c r="G55" s="450">
        <f>F55/E55*100%</f>
        <v>0.2424705882352941</v>
      </c>
    </row>
    <row r="56" spans="1:7" s="1" customFormat="1" ht="25.5">
      <c r="A56" s="31" t="s">
        <v>572</v>
      </c>
      <c r="B56" s="101" t="s">
        <v>189</v>
      </c>
      <c r="C56" s="170">
        <v>8526.5</v>
      </c>
      <c r="D56" s="170">
        <v>0</v>
      </c>
      <c r="E56" s="170">
        <f>C56+D56</f>
        <v>8526.5</v>
      </c>
      <c r="F56" s="170">
        <v>4622.8</v>
      </c>
      <c r="G56" s="450">
        <f>F56/E56*100%</f>
        <v>0.5421685333958834</v>
      </c>
    </row>
    <row r="57" spans="1:7" s="1" customFormat="1" ht="25.5">
      <c r="A57" s="31" t="s">
        <v>573</v>
      </c>
      <c r="B57" s="34" t="s">
        <v>190</v>
      </c>
      <c r="C57" s="127">
        <f>C58+C59+C60+C61+C62+C63+C64+C65+C66+C67+C68</f>
        <v>239643.69999999998</v>
      </c>
      <c r="D57" s="127">
        <f>D58+D59+D60+D61+D62+D63+D64+D65+D66+D67+D68</f>
        <v>0</v>
      </c>
      <c r="E57" s="127">
        <f>E58+E59+E60+E61+E62+E63+E64+E65+E66+E67+E68</f>
        <v>239643.69999999998</v>
      </c>
      <c r="F57" s="127">
        <f>F58+F59+F60+F61+F62+F63+F64+F65+F66+F67+F68</f>
        <v>66224.08099999999</v>
      </c>
      <c r="G57" s="451">
        <f>G58+G59+G60+G61+G62+G63+G64+G65+G66+G67+G68</f>
        <v>2.136844031239388</v>
      </c>
    </row>
    <row r="58" spans="1:7" s="1" customFormat="1" ht="51">
      <c r="A58" s="31"/>
      <c r="B58" s="34" t="s">
        <v>85</v>
      </c>
      <c r="C58" s="170">
        <v>216184</v>
      </c>
      <c r="D58" s="170">
        <v>0</v>
      </c>
      <c r="E58" s="170">
        <f>C58+D58</f>
        <v>216184</v>
      </c>
      <c r="F58" s="170">
        <v>61209</v>
      </c>
      <c r="G58" s="449">
        <f aca="true" t="shared" si="3" ref="G58:G73">F58/E58*100%</f>
        <v>0.28313381193797876</v>
      </c>
    </row>
    <row r="59" spans="1:7" s="1" customFormat="1" ht="51">
      <c r="A59" s="31"/>
      <c r="B59" s="34" t="s">
        <v>651</v>
      </c>
      <c r="C59" s="170">
        <v>6215.4</v>
      </c>
      <c r="D59" s="170">
        <v>0</v>
      </c>
      <c r="E59" s="170">
        <f aca="true" t="shared" si="4" ref="E59:E73">C59+D59</f>
        <v>6215.4</v>
      </c>
      <c r="F59" s="170">
        <v>1554</v>
      </c>
      <c r="G59" s="449">
        <f t="shared" si="3"/>
        <v>0.2500241336036297</v>
      </c>
    </row>
    <row r="60" spans="1:7" s="1" customFormat="1" ht="26.25">
      <c r="A60" s="48"/>
      <c r="B60" s="10" t="s">
        <v>167</v>
      </c>
      <c r="C60" s="170">
        <v>7</v>
      </c>
      <c r="D60" s="170">
        <v>0</v>
      </c>
      <c r="E60" s="170">
        <f t="shared" si="4"/>
        <v>7</v>
      </c>
      <c r="F60" s="170">
        <v>0</v>
      </c>
      <c r="G60" s="449">
        <f t="shared" si="3"/>
        <v>0</v>
      </c>
    </row>
    <row r="61" spans="1:7" s="1" customFormat="1" ht="25.5">
      <c r="A61" s="31"/>
      <c r="B61" s="34" t="s">
        <v>165</v>
      </c>
      <c r="C61" s="170">
        <v>228.9</v>
      </c>
      <c r="D61" s="170">
        <v>0</v>
      </c>
      <c r="E61" s="170">
        <f t="shared" si="4"/>
        <v>228.9</v>
      </c>
      <c r="F61" s="170">
        <v>60.026</v>
      </c>
      <c r="G61" s="449">
        <f t="shared" si="3"/>
        <v>0.26223678462210576</v>
      </c>
    </row>
    <row r="62" spans="1:7" s="6" customFormat="1" ht="25.5">
      <c r="A62" s="31"/>
      <c r="B62" s="99" t="s">
        <v>326</v>
      </c>
      <c r="C62" s="170">
        <v>4991.7</v>
      </c>
      <c r="D62" s="170">
        <v>0</v>
      </c>
      <c r="E62" s="170">
        <f t="shared" si="4"/>
        <v>4991.7</v>
      </c>
      <c r="F62" s="170">
        <v>1225.796</v>
      </c>
      <c r="G62" s="449">
        <f t="shared" si="3"/>
        <v>0.24556684095598696</v>
      </c>
    </row>
    <row r="63" spans="1:7" s="1" customFormat="1" ht="25.5">
      <c r="A63" s="31"/>
      <c r="B63" s="34" t="s">
        <v>20</v>
      </c>
      <c r="C63" s="170">
        <v>9011.8</v>
      </c>
      <c r="D63" s="170">
        <v>0</v>
      </c>
      <c r="E63" s="170">
        <f t="shared" si="4"/>
        <v>9011.8</v>
      </c>
      <c r="F63" s="170">
        <v>1776.608</v>
      </c>
      <c r="G63" s="449">
        <f t="shared" si="3"/>
        <v>0.19714241328036575</v>
      </c>
    </row>
    <row r="64" spans="1:7" s="1" customFormat="1" ht="38.25">
      <c r="A64" s="31"/>
      <c r="B64" s="101" t="s">
        <v>21</v>
      </c>
      <c r="C64" s="170">
        <v>542</v>
      </c>
      <c r="D64" s="170">
        <v>0</v>
      </c>
      <c r="E64" s="170">
        <f t="shared" si="4"/>
        <v>542</v>
      </c>
      <c r="F64" s="170">
        <v>172.7</v>
      </c>
      <c r="G64" s="449">
        <f t="shared" si="3"/>
        <v>0.3186346863468634</v>
      </c>
    </row>
    <row r="65" spans="1:7" s="4" customFormat="1" ht="25.5">
      <c r="A65" s="31"/>
      <c r="B65" s="34" t="s">
        <v>379</v>
      </c>
      <c r="C65" s="170">
        <v>407</v>
      </c>
      <c r="D65" s="170">
        <v>0</v>
      </c>
      <c r="E65" s="170">
        <f t="shared" si="4"/>
        <v>407</v>
      </c>
      <c r="F65" s="170">
        <v>118.051</v>
      </c>
      <c r="G65" s="449">
        <f t="shared" si="3"/>
        <v>0.29005159705159705</v>
      </c>
    </row>
    <row r="66" spans="1:7" ht="25.5">
      <c r="A66" s="31"/>
      <c r="B66" s="34" t="s">
        <v>380</v>
      </c>
      <c r="C66" s="170">
        <v>372</v>
      </c>
      <c r="D66" s="170">
        <v>0</v>
      </c>
      <c r="E66" s="170">
        <f t="shared" si="4"/>
        <v>372</v>
      </c>
      <c r="F66" s="170">
        <v>107.9</v>
      </c>
      <c r="G66" s="449">
        <f t="shared" si="3"/>
        <v>0.29005376344086026</v>
      </c>
    </row>
    <row r="67" spans="1:7" ht="25.5">
      <c r="A67" s="31"/>
      <c r="B67" s="34" t="s">
        <v>381</v>
      </c>
      <c r="C67" s="170">
        <v>1409.9</v>
      </c>
      <c r="D67" s="170">
        <v>0</v>
      </c>
      <c r="E67" s="170">
        <f t="shared" si="4"/>
        <v>1409.9</v>
      </c>
      <c r="F67" s="170">
        <v>0</v>
      </c>
      <c r="G67" s="449">
        <f t="shared" si="3"/>
        <v>0</v>
      </c>
    </row>
    <row r="68" spans="1:7" ht="26.25">
      <c r="A68" s="31"/>
      <c r="B68" s="103" t="s">
        <v>344</v>
      </c>
      <c r="C68" s="170">
        <v>274</v>
      </c>
      <c r="D68" s="170">
        <v>0</v>
      </c>
      <c r="E68" s="170">
        <f t="shared" si="4"/>
        <v>274</v>
      </c>
      <c r="F68" s="170">
        <v>0</v>
      </c>
      <c r="G68" s="449">
        <f t="shared" si="3"/>
        <v>0</v>
      </c>
    </row>
    <row r="69" spans="1:7" ht="26.25" hidden="1">
      <c r="A69" s="128"/>
      <c r="B69" s="103" t="s">
        <v>382</v>
      </c>
      <c r="C69" s="170">
        <v>0</v>
      </c>
      <c r="D69" s="170">
        <v>0</v>
      </c>
      <c r="E69" s="547">
        <f t="shared" si="4"/>
        <v>0</v>
      </c>
      <c r="F69" s="547">
        <v>0</v>
      </c>
      <c r="G69" s="449" t="e">
        <f t="shared" si="3"/>
        <v>#DIV/0!</v>
      </c>
    </row>
    <row r="70" spans="1:7" ht="51">
      <c r="A70" s="31" t="s">
        <v>574</v>
      </c>
      <c r="B70" s="101" t="s">
        <v>652</v>
      </c>
      <c r="C70" s="170">
        <v>2813.8</v>
      </c>
      <c r="D70" s="170">
        <v>0</v>
      </c>
      <c r="E70" s="170">
        <f>C70+D70</f>
        <v>2813.8</v>
      </c>
      <c r="F70" s="170">
        <v>465</v>
      </c>
      <c r="G70" s="449">
        <f t="shared" si="3"/>
        <v>0.1652569478996375</v>
      </c>
    </row>
    <row r="71" spans="1:7" ht="30.75" customHeight="1">
      <c r="A71" s="31" t="s">
        <v>571</v>
      </c>
      <c r="B71" s="100" t="s">
        <v>654</v>
      </c>
      <c r="C71" s="170">
        <v>731</v>
      </c>
      <c r="D71" s="170">
        <v>0</v>
      </c>
      <c r="E71" s="170">
        <f t="shared" si="4"/>
        <v>731</v>
      </c>
      <c r="F71" s="170">
        <v>182.7</v>
      </c>
      <c r="G71" s="449">
        <f t="shared" si="3"/>
        <v>0.2499316005471956</v>
      </c>
    </row>
    <row r="72" spans="1:7" ht="24.75" customHeight="1">
      <c r="A72" s="31" t="s">
        <v>568</v>
      </c>
      <c r="B72" s="33" t="s">
        <v>188</v>
      </c>
      <c r="C72" s="170">
        <v>4839</v>
      </c>
      <c r="D72" s="170">
        <v>0</v>
      </c>
      <c r="E72" s="170">
        <f t="shared" si="4"/>
        <v>4839</v>
      </c>
      <c r="F72" s="170">
        <v>3187.8</v>
      </c>
      <c r="G72" s="449">
        <f t="shared" si="3"/>
        <v>0.658772473651581</v>
      </c>
    </row>
    <row r="73" spans="1:7" ht="51.75">
      <c r="A73" s="31" t="s">
        <v>575</v>
      </c>
      <c r="B73" s="81" t="s">
        <v>655</v>
      </c>
      <c r="C73" s="170">
        <v>31953.2</v>
      </c>
      <c r="D73" s="170">
        <v>0</v>
      </c>
      <c r="E73" s="170">
        <f t="shared" si="4"/>
        <v>31953.2</v>
      </c>
      <c r="F73" s="170">
        <v>7557.395</v>
      </c>
      <c r="G73" s="449">
        <f t="shared" si="3"/>
        <v>0.23651449620069354</v>
      </c>
    </row>
    <row r="74" spans="1:7" ht="15">
      <c r="A74" s="138" t="s">
        <v>576</v>
      </c>
      <c r="B74" s="140" t="s">
        <v>81</v>
      </c>
      <c r="C74" s="182">
        <f>C77+C78+C76+C75</f>
        <v>1175.5</v>
      </c>
      <c r="D74" s="182">
        <f>D77+D78+D76+D75</f>
        <v>34</v>
      </c>
      <c r="E74" s="182">
        <f>E77+E78+E76+E75</f>
        <v>1209.5</v>
      </c>
      <c r="F74" s="182">
        <f>F77+F78+F76+F75</f>
        <v>60</v>
      </c>
      <c r="G74" s="458">
        <f>G75+G77+G78</f>
        <v>0.05104210974053594</v>
      </c>
    </row>
    <row r="75" spans="1:7" ht="39">
      <c r="A75" s="48" t="s">
        <v>370</v>
      </c>
      <c r="B75" s="10" t="s">
        <v>371</v>
      </c>
      <c r="C75" s="183">
        <v>0</v>
      </c>
      <c r="D75" s="183">
        <v>28</v>
      </c>
      <c r="E75" s="127">
        <f>C75+D75</f>
        <v>28</v>
      </c>
      <c r="F75" s="183"/>
      <c r="G75" s="451">
        <f aca="true" t="shared" si="5" ref="G75:G80">F75/E75*100%</f>
        <v>0</v>
      </c>
    </row>
    <row r="76" spans="1:7" ht="51" hidden="1">
      <c r="A76" s="31" t="s">
        <v>372</v>
      </c>
      <c r="B76" s="34" t="s">
        <v>373</v>
      </c>
      <c r="C76" s="170"/>
      <c r="D76" s="170"/>
      <c r="E76" s="127">
        <f>C76+D76</f>
        <v>0</v>
      </c>
      <c r="F76" s="170"/>
      <c r="G76" s="451" t="e">
        <f t="shared" si="5"/>
        <v>#DIV/0!</v>
      </c>
    </row>
    <row r="77" spans="1:7" ht="38.25">
      <c r="A77" s="31" t="s">
        <v>577</v>
      </c>
      <c r="B77" s="34" t="s">
        <v>173</v>
      </c>
      <c r="C77" s="127">
        <v>1175.5</v>
      </c>
      <c r="D77" s="127">
        <v>0</v>
      </c>
      <c r="E77" s="127">
        <f>C77+D77</f>
        <v>1175.5</v>
      </c>
      <c r="F77" s="127">
        <v>60</v>
      </c>
      <c r="G77" s="451">
        <f t="shared" si="5"/>
        <v>0.05104210974053594</v>
      </c>
    </row>
    <row r="78" spans="1:7" ht="38.25">
      <c r="A78" s="31" t="s">
        <v>578</v>
      </c>
      <c r="B78" s="34" t="s">
        <v>384</v>
      </c>
      <c r="C78" s="170">
        <v>0</v>
      </c>
      <c r="D78" s="170">
        <v>6</v>
      </c>
      <c r="E78" s="127">
        <f>C78+D78</f>
        <v>6</v>
      </c>
      <c r="F78" s="170"/>
      <c r="G78" s="451">
        <f t="shared" si="5"/>
        <v>0</v>
      </c>
    </row>
    <row r="79" spans="1:7" ht="25.5">
      <c r="A79" s="31" t="s">
        <v>192</v>
      </c>
      <c r="B79" s="34" t="s">
        <v>374</v>
      </c>
      <c r="C79" s="170">
        <v>0</v>
      </c>
      <c r="D79" s="170">
        <v>0</v>
      </c>
      <c r="E79" s="127">
        <f>C79+D79</f>
        <v>0</v>
      </c>
      <c r="F79" s="170"/>
      <c r="G79" s="451" t="e">
        <f t="shared" si="5"/>
        <v>#DIV/0!</v>
      </c>
    </row>
    <row r="80" spans="1:7" ht="15">
      <c r="A80" s="35"/>
      <c r="B80" s="44" t="s">
        <v>82</v>
      </c>
      <c r="C80" s="181">
        <f>C40+C14</f>
        <v>469064.19999999995</v>
      </c>
      <c r="D80" s="181">
        <f>D40+D14</f>
        <v>1613</v>
      </c>
      <c r="E80" s="181">
        <f>E40+E14</f>
        <v>470677.19999999995</v>
      </c>
      <c r="F80" s="181">
        <f>F40+F14</f>
        <v>130399.77299999999</v>
      </c>
      <c r="G80" s="457">
        <f t="shared" si="5"/>
        <v>0.2770471418628308</v>
      </c>
    </row>
    <row r="81" ht="15">
      <c r="B81" s="45"/>
    </row>
    <row r="82" spans="2:3" ht="15">
      <c r="B82" s="45"/>
      <c r="C82" s="372"/>
    </row>
    <row r="83" spans="2:3" ht="15">
      <c r="B83" s="45"/>
      <c r="C83" s="372"/>
    </row>
    <row r="84" spans="2:3" ht="15">
      <c r="B84" s="45"/>
      <c r="C84" s="372"/>
    </row>
    <row r="85" spans="2:3" ht="15">
      <c r="B85" s="45"/>
      <c r="C85" s="372"/>
    </row>
    <row r="86" spans="2:3" ht="15">
      <c r="B86" s="45"/>
      <c r="C86" s="372"/>
    </row>
    <row r="87" spans="2:3" ht="15">
      <c r="B87" s="45"/>
      <c r="C87" s="372"/>
    </row>
    <row r="88" spans="2:3" ht="15">
      <c r="B88" s="45"/>
      <c r="C88" s="372"/>
    </row>
    <row r="89" spans="2:3" ht="15">
      <c r="B89" s="45"/>
      <c r="C89" s="372"/>
    </row>
    <row r="90" spans="2:3" ht="15">
      <c r="B90" s="45"/>
      <c r="C90" s="372"/>
    </row>
    <row r="91" spans="2:7" ht="15">
      <c r="B91" s="45"/>
      <c r="C91" s="372"/>
      <c r="E91" s="3" t="s">
        <v>191</v>
      </c>
      <c r="G91" s="3" t="s">
        <v>191</v>
      </c>
    </row>
    <row r="92" spans="2:3" ht="15">
      <c r="B92" s="45"/>
      <c r="C92" s="372"/>
    </row>
    <row r="93" spans="2:3" ht="15">
      <c r="B93" s="45"/>
      <c r="C93" s="372"/>
    </row>
    <row r="94" spans="2:3" ht="15">
      <c r="B94" s="45"/>
      <c r="C94" s="372"/>
    </row>
    <row r="95" spans="2:3" ht="15">
      <c r="B95" s="45"/>
      <c r="C95" s="372"/>
    </row>
    <row r="96" spans="2:3" ht="15">
      <c r="B96" s="45"/>
      <c r="C96" s="372"/>
    </row>
    <row r="97" spans="2:3" ht="15">
      <c r="B97" s="45"/>
      <c r="C97" s="372"/>
    </row>
    <row r="98" spans="2:3" ht="15">
      <c r="B98" s="45"/>
      <c r="C98" s="372"/>
    </row>
    <row r="99" spans="2:3" ht="15">
      <c r="B99" s="45"/>
      <c r="C99" s="372"/>
    </row>
    <row r="100" spans="2:3" ht="15">
      <c r="B100" s="45"/>
      <c r="C100" s="372"/>
    </row>
    <row r="101" spans="2:3" ht="15">
      <c r="B101" s="45"/>
      <c r="C101" s="372"/>
    </row>
    <row r="102" spans="2:3" ht="15">
      <c r="B102" s="45"/>
      <c r="C102" s="372"/>
    </row>
    <row r="103" spans="2:3" ht="15">
      <c r="B103" s="45"/>
      <c r="C103" s="372"/>
    </row>
    <row r="104" spans="2:3" ht="15">
      <c r="B104" s="45"/>
      <c r="C104" s="372"/>
    </row>
    <row r="105" spans="2:3" ht="15">
      <c r="B105" s="45"/>
      <c r="C105" s="372"/>
    </row>
    <row r="106" spans="2:3" ht="15">
      <c r="B106" s="45"/>
      <c r="C106" s="372"/>
    </row>
    <row r="107" spans="2:3" ht="15">
      <c r="B107" s="45"/>
      <c r="C107" s="372"/>
    </row>
    <row r="108" spans="2:3" ht="15">
      <c r="B108" s="45"/>
      <c r="C108" s="372"/>
    </row>
    <row r="109" spans="2:3" ht="15">
      <c r="B109" s="45"/>
      <c r="C109" s="372"/>
    </row>
    <row r="110" spans="2:3" ht="15">
      <c r="B110" s="45"/>
      <c r="C110" s="372"/>
    </row>
    <row r="111" spans="2:3" ht="15">
      <c r="B111" s="45"/>
      <c r="C111" s="372"/>
    </row>
    <row r="112" spans="2:3" ht="15">
      <c r="B112" s="45"/>
      <c r="C112" s="372"/>
    </row>
    <row r="113" ht="15">
      <c r="B113" s="45"/>
    </row>
    <row r="114" ht="15">
      <c r="B114" s="45"/>
    </row>
    <row r="115" ht="15">
      <c r="B115" s="45"/>
    </row>
    <row r="116" ht="15">
      <c r="B116" s="45"/>
    </row>
    <row r="117" ht="15">
      <c r="B117" s="45"/>
    </row>
    <row r="118" ht="15">
      <c r="B118" s="45"/>
    </row>
    <row r="119" ht="15">
      <c r="B119" s="45"/>
    </row>
    <row r="120" ht="15">
      <c r="B120" s="45"/>
    </row>
    <row r="121" ht="15">
      <c r="B121" s="45"/>
    </row>
    <row r="122" ht="15">
      <c r="B122" s="45"/>
    </row>
    <row r="123" ht="15">
      <c r="B123" s="45"/>
    </row>
    <row r="124" ht="15">
      <c r="B124" s="45"/>
    </row>
    <row r="125" ht="15">
      <c r="B125" s="45"/>
    </row>
    <row r="126" ht="15">
      <c r="B126" s="45"/>
    </row>
    <row r="127" ht="15">
      <c r="B127" s="45"/>
    </row>
    <row r="128" ht="15">
      <c r="B128" s="45"/>
    </row>
    <row r="129" ht="15">
      <c r="B129" s="45"/>
    </row>
    <row r="130" ht="15">
      <c r="B130" s="45"/>
    </row>
    <row r="131" ht="15">
      <c r="B131" s="45"/>
    </row>
    <row r="132" ht="15">
      <c r="B132" s="45"/>
    </row>
    <row r="133" ht="15">
      <c r="B133" s="45"/>
    </row>
    <row r="134" ht="15">
      <c r="B134" s="45"/>
    </row>
    <row r="135" ht="15">
      <c r="B135" s="45"/>
    </row>
    <row r="136" ht="15">
      <c r="B136" s="45"/>
    </row>
    <row r="137" ht="15">
      <c r="B137" s="45"/>
    </row>
    <row r="138" ht="15">
      <c r="B138" s="45"/>
    </row>
    <row r="139" ht="15">
      <c r="B139" s="45"/>
    </row>
    <row r="140" ht="15">
      <c r="B140" s="45"/>
    </row>
    <row r="141" ht="15">
      <c r="B141" s="45"/>
    </row>
    <row r="142" ht="15">
      <c r="B142" s="45"/>
    </row>
    <row r="143" ht="15">
      <c r="B143" s="45"/>
    </row>
    <row r="144" ht="15">
      <c r="B144" s="45"/>
    </row>
    <row r="145" ht="15">
      <c r="B145" s="45"/>
    </row>
    <row r="146" ht="15">
      <c r="B146" s="45"/>
    </row>
    <row r="147" ht="15">
      <c r="B147" s="45"/>
    </row>
    <row r="148" ht="15">
      <c r="B148" s="45"/>
    </row>
    <row r="149" ht="15">
      <c r="B149" s="45"/>
    </row>
    <row r="150" ht="15">
      <c r="B150" s="45"/>
    </row>
    <row r="151" ht="15">
      <c r="B151" s="45"/>
    </row>
    <row r="152" ht="15">
      <c r="B152" s="45"/>
    </row>
    <row r="153" ht="15">
      <c r="B153" s="45"/>
    </row>
    <row r="154" ht="15">
      <c r="B154" s="45"/>
    </row>
    <row r="155" ht="15">
      <c r="B155" s="45"/>
    </row>
    <row r="156" ht="15">
      <c r="B156" s="45"/>
    </row>
    <row r="157" ht="15">
      <c r="B157" s="45"/>
    </row>
    <row r="158" ht="15">
      <c r="B158" s="45"/>
    </row>
    <row r="159" ht="15">
      <c r="B159" s="45"/>
    </row>
    <row r="160" ht="15">
      <c r="B160" s="45"/>
    </row>
    <row r="161" ht="15">
      <c r="B161" s="45"/>
    </row>
    <row r="162" ht="15">
      <c r="B162" s="45"/>
    </row>
    <row r="163" ht="15">
      <c r="B163" s="45"/>
    </row>
    <row r="164" ht="15">
      <c r="B164" s="45"/>
    </row>
    <row r="165" ht="15">
      <c r="B165" s="45"/>
    </row>
    <row r="166" ht="15">
      <c r="B166" s="45"/>
    </row>
    <row r="167" ht="15">
      <c r="B167" s="45"/>
    </row>
    <row r="168" ht="15">
      <c r="B168" s="45"/>
    </row>
    <row r="169" ht="15">
      <c r="B169" s="45"/>
    </row>
    <row r="170" ht="15">
      <c r="B170" s="45"/>
    </row>
    <row r="171" ht="15">
      <c r="B171" s="45"/>
    </row>
    <row r="172" ht="15">
      <c r="B172" s="45"/>
    </row>
    <row r="173" ht="15">
      <c r="B173" s="45"/>
    </row>
    <row r="174" ht="15">
      <c r="B174" s="45"/>
    </row>
    <row r="175" ht="15">
      <c r="B175" s="45"/>
    </row>
    <row r="176" ht="15">
      <c r="B176" s="45"/>
    </row>
    <row r="177" ht="15">
      <c r="B177" s="45"/>
    </row>
    <row r="178" ht="15">
      <c r="B178" s="45"/>
    </row>
    <row r="179" ht="15">
      <c r="B179" s="45"/>
    </row>
    <row r="180" ht="15">
      <c r="B180" s="45"/>
    </row>
    <row r="181" ht="15">
      <c r="B181" s="45"/>
    </row>
    <row r="182" ht="15">
      <c r="B182" s="45"/>
    </row>
    <row r="183" ht="15">
      <c r="B183" s="45"/>
    </row>
    <row r="184" ht="15">
      <c r="B184" s="45"/>
    </row>
    <row r="185" ht="15">
      <c r="B185" s="45"/>
    </row>
    <row r="186" ht="15">
      <c r="B186" s="45"/>
    </row>
    <row r="187" ht="15">
      <c r="B187" s="45"/>
    </row>
    <row r="188" ht="15">
      <c r="B188" s="45"/>
    </row>
    <row r="189" ht="15">
      <c r="B189" s="45"/>
    </row>
    <row r="190" ht="15">
      <c r="B190" s="45"/>
    </row>
    <row r="191" ht="15">
      <c r="B191" s="45"/>
    </row>
    <row r="192" ht="15">
      <c r="B192" s="45"/>
    </row>
    <row r="193" ht="15">
      <c r="B193" s="45"/>
    </row>
    <row r="194" ht="15">
      <c r="B194" s="45"/>
    </row>
    <row r="195" ht="15">
      <c r="B195" s="45"/>
    </row>
    <row r="196" ht="15">
      <c r="B196" s="45"/>
    </row>
    <row r="197" ht="15">
      <c r="B197" s="45"/>
    </row>
    <row r="198" ht="15">
      <c r="B198" s="45"/>
    </row>
    <row r="199" ht="15">
      <c r="B199" s="45"/>
    </row>
    <row r="200" ht="15">
      <c r="B200" s="45"/>
    </row>
    <row r="201" ht="15">
      <c r="B201" s="45"/>
    </row>
    <row r="202" ht="15">
      <c r="B202" s="45"/>
    </row>
    <row r="203" ht="15">
      <c r="B203" s="45"/>
    </row>
    <row r="204" ht="15">
      <c r="B204" s="45"/>
    </row>
    <row r="205" ht="15">
      <c r="B205" s="45"/>
    </row>
    <row r="206" ht="15">
      <c r="B206" s="45"/>
    </row>
    <row r="207" ht="15">
      <c r="B207" s="45"/>
    </row>
    <row r="208" ht="15">
      <c r="B208" s="45"/>
    </row>
    <row r="209" ht="15">
      <c r="B209" s="45"/>
    </row>
    <row r="210" ht="15">
      <c r="B210" s="45"/>
    </row>
    <row r="211" ht="15">
      <c r="B211" s="45"/>
    </row>
    <row r="212" ht="15">
      <c r="B212" s="45"/>
    </row>
    <row r="213" ht="15">
      <c r="B213" s="45"/>
    </row>
    <row r="214" ht="15">
      <c r="B214" s="45"/>
    </row>
    <row r="215" ht="15">
      <c r="B215" s="45"/>
    </row>
    <row r="216" ht="15">
      <c r="B216" s="45"/>
    </row>
    <row r="217" ht="15">
      <c r="B217" s="45"/>
    </row>
    <row r="218" ht="15">
      <c r="B218" s="45"/>
    </row>
    <row r="219" ht="15">
      <c r="B219" s="45"/>
    </row>
    <row r="220" ht="15">
      <c r="B220" s="45"/>
    </row>
    <row r="221" ht="15">
      <c r="B221" s="45"/>
    </row>
    <row r="222" ht="15">
      <c r="B222" s="45"/>
    </row>
    <row r="223" ht="15">
      <c r="B223" s="45"/>
    </row>
    <row r="224" ht="15">
      <c r="B224" s="45"/>
    </row>
    <row r="225" ht="15">
      <c r="B225" s="45"/>
    </row>
    <row r="226" ht="15">
      <c r="B226" s="45"/>
    </row>
    <row r="227" ht="15">
      <c r="B227" s="45"/>
    </row>
    <row r="228" ht="15">
      <c r="B228" s="45"/>
    </row>
    <row r="229" ht="15">
      <c r="B229" s="45"/>
    </row>
    <row r="230" ht="15">
      <c r="B230" s="45"/>
    </row>
    <row r="231" ht="15">
      <c r="B231" s="45"/>
    </row>
    <row r="232" ht="15">
      <c r="B232" s="45"/>
    </row>
    <row r="233" ht="15">
      <c r="B233" s="45"/>
    </row>
    <row r="234" ht="15">
      <c r="B234" s="45"/>
    </row>
    <row r="235" ht="15">
      <c r="B235" s="45"/>
    </row>
    <row r="236" ht="15">
      <c r="B236" s="45"/>
    </row>
    <row r="237" ht="15">
      <c r="B237" s="45"/>
    </row>
    <row r="238" ht="15">
      <c r="B238" s="45"/>
    </row>
    <row r="239" ht="15">
      <c r="B239" s="45"/>
    </row>
    <row r="240" ht="15">
      <c r="B240" s="45"/>
    </row>
    <row r="241" ht="15">
      <c r="B241" s="45"/>
    </row>
    <row r="242" ht="15">
      <c r="B242" s="45"/>
    </row>
    <row r="243" ht="15">
      <c r="B243" s="45"/>
    </row>
    <row r="244" ht="15">
      <c r="B244" s="45"/>
    </row>
    <row r="245" ht="15">
      <c r="B245" s="45"/>
    </row>
    <row r="246" ht="15">
      <c r="B246" s="45"/>
    </row>
    <row r="247" ht="15">
      <c r="B247" s="45"/>
    </row>
    <row r="248" ht="15">
      <c r="B248" s="45"/>
    </row>
    <row r="249" ht="15">
      <c r="B249" s="45"/>
    </row>
    <row r="250" ht="15">
      <c r="B250" s="45"/>
    </row>
    <row r="251" ht="15">
      <c r="B251" s="45"/>
    </row>
    <row r="252" ht="15">
      <c r="B252" s="45"/>
    </row>
    <row r="253" ht="15">
      <c r="B253" s="45"/>
    </row>
    <row r="254" ht="15">
      <c r="B254" s="45"/>
    </row>
    <row r="255" ht="15">
      <c r="B255" s="45"/>
    </row>
    <row r="256" ht="15">
      <c r="B256" s="45"/>
    </row>
    <row r="257" ht="15">
      <c r="B257" s="45"/>
    </row>
    <row r="258" ht="15">
      <c r="B258" s="45"/>
    </row>
    <row r="259" ht="15">
      <c r="B259" s="45"/>
    </row>
    <row r="260" ht="15">
      <c r="B260" s="45"/>
    </row>
    <row r="261" ht="15">
      <c r="B261" s="45"/>
    </row>
    <row r="262" ht="15">
      <c r="B262" s="45"/>
    </row>
    <row r="263" ht="15">
      <c r="B263" s="45"/>
    </row>
    <row r="264" ht="15">
      <c r="B264" s="45"/>
    </row>
    <row r="265" ht="15">
      <c r="B265" s="45"/>
    </row>
    <row r="266" ht="15">
      <c r="B266" s="45"/>
    </row>
    <row r="267" ht="15">
      <c r="B267" s="45"/>
    </row>
    <row r="268" ht="15">
      <c r="B268" s="45"/>
    </row>
    <row r="269" ht="15">
      <c r="B269" s="45"/>
    </row>
    <row r="270" ht="15">
      <c r="B270" s="45"/>
    </row>
    <row r="271" ht="15">
      <c r="B271" s="45"/>
    </row>
    <row r="272" ht="15">
      <c r="B272" s="45"/>
    </row>
    <row r="273" ht="15">
      <c r="B273" s="45"/>
    </row>
    <row r="274" ht="15">
      <c r="B274" s="45"/>
    </row>
    <row r="275" ht="15">
      <c r="B275" s="45"/>
    </row>
    <row r="276" ht="15">
      <c r="B276" s="45"/>
    </row>
    <row r="277" ht="15">
      <c r="B277" s="45"/>
    </row>
    <row r="278" ht="15">
      <c r="B278" s="45"/>
    </row>
    <row r="279" ht="15">
      <c r="B279" s="45"/>
    </row>
    <row r="280" ht="15">
      <c r="B280" s="45"/>
    </row>
    <row r="281" ht="15">
      <c r="B281" s="45"/>
    </row>
    <row r="282" ht="15">
      <c r="B282" s="45"/>
    </row>
    <row r="283" ht="15">
      <c r="B283" s="45"/>
    </row>
  </sheetData>
  <sheetProtection/>
  <mergeCells count="9">
    <mergeCell ref="B3:G3"/>
    <mergeCell ref="B2:G2"/>
    <mergeCell ref="B1:G1"/>
    <mergeCell ref="A11:F11"/>
    <mergeCell ref="B7:G7"/>
    <mergeCell ref="B6:G6"/>
    <mergeCell ref="B5:G5"/>
    <mergeCell ref="B4:G4"/>
    <mergeCell ref="A10:E10"/>
  </mergeCells>
  <printOptions/>
  <pageMargins left="0.25" right="0.25" top="0.75" bottom="0.75" header="0.3" footer="0.3"/>
  <pageSetup fitToHeight="0" fitToWidth="0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8"/>
  <sheetViews>
    <sheetView zoomScalePageLayoutView="0" workbookViewId="0" topLeftCell="A1">
      <selection activeCell="C2" sqref="C2:F2"/>
    </sheetView>
  </sheetViews>
  <sheetFormatPr defaultColWidth="9.140625" defaultRowHeight="12.75"/>
  <cols>
    <col min="1" max="1" width="4.7109375" style="404" customWidth="1"/>
    <col min="2" max="2" width="31.8515625" style="404" customWidth="1"/>
    <col min="3" max="4" width="14.57421875" style="404" customWidth="1"/>
    <col min="5" max="5" width="14.421875" style="404" customWidth="1"/>
    <col min="6" max="6" width="12.421875" style="404" customWidth="1"/>
    <col min="7" max="16384" width="9.140625" style="404" customWidth="1"/>
  </cols>
  <sheetData>
    <row r="1" spans="2:8" ht="12.75">
      <c r="B1" s="405"/>
      <c r="C1" s="558" t="s">
        <v>753</v>
      </c>
      <c r="D1" s="558"/>
      <c r="E1" s="558"/>
      <c r="F1" s="558"/>
      <c r="G1" s="418"/>
      <c r="H1" s="418"/>
    </row>
    <row r="2" spans="2:8" ht="12.75">
      <c r="B2" s="405"/>
      <c r="C2" s="557" t="s">
        <v>757</v>
      </c>
      <c r="D2" s="557"/>
      <c r="E2" s="557"/>
      <c r="F2" s="557"/>
      <c r="G2" s="406"/>
      <c r="H2" s="406"/>
    </row>
    <row r="3" spans="2:8" ht="12.75">
      <c r="B3" s="405"/>
      <c r="C3" s="557" t="s">
        <v>758</v>
      </c>
      <c r="D3" s="557"/>
      <c r="E3" s="557"/>
      <c r="F3" s="557"/>
      <c r="G3" s="406"/>
      <c r="H3" s="406"/>
    </row>
    <row r="4" spans="2:8" ht="12.75">
      <c r="B4" s="405"/>
      <c r="C4" s="558" t="s">
        <v>731</v>
      </c>
      <c r="D4" s="558"/>
      <c r="E4" s="558"/>
      <c r="F4" s="558"/>
      <c r="G4" s="418"/>
      <c r="H4" s="418"/>
    </row>
    <row r="5" spans="2:8" ht="12.75">
      <c r="B5" s="405"/>
      <c r="C5" s="557" t="s">
        <v>724</v>
      </c>
      <c r="D5" s="557"/>
      <c r="E5" s="557"/>
      <c r="F5" s="557"/>
      <c r="G5" s="406"/>
      <c r="H5" s="406"/>
    </row>
    <row r="6" spans="3:8" ht="12.75">
      <c r="C6" s="556" t="s">
        <v>696</v>
      </c>
      <c r="D6" s="556"/>
      <c r="E6" s="556"/>
      <c r="F6" s="556"/>
      <c r="G6" s="437"/>
      <c r="H6" s="437"/>
    </row>
    <row r="7" spans="3:8" ht="12.75">
      <c r="C7" s="557" t="s">
        <v>725</v>
      </c>
      <c r="D7" s="557"/>
      <c r="E7" s="557"/>
      <c r="F7" s="557"/>
      <c r="G7" s="406"/>
      <c r="H7" s="406"/>
    </row>
    <row r="8" spans="2:4" ht="12.75">
      <c r="B8" s="418"/>
      <c r="C8" s="407"/>
      <c r="D8" s="407"/>
    </row>
    <row r="9" spans="1:6" ht="52.5" customHeight="1">
      <c r="A9" s="433"/>
      <c r="B9" s="587" t="s">
        <v>720</v>
      </c>
      <c r="C9" s="587"/>
      <c r="D9" s="587"/>
      <c r="E9" s="587"/>
      <c r="F9" s="587"/>
    </row>
    <row r="10" spans="1:6" ht="12.75">
      <c r="A10" s="586"/>
      <c r="B10" s="586"/>
      <c r="C10" s="586"/>
      <c r="F10" s="429" t="s">
        <v>699</v>
      </c>
    </row>
    <row r="11" spans="1:6" s="411" customFormat="1" ht="25.5" customHeight="1">
      <c r="A11" s="80" t="s">
        <v>203</v>
      </c>
      <c r="B11" s="583" t="s">
        <v>700</v>
      </c>
      <c r="C11" s="584"/>
      <c r="D11" s="438" t="s">
        <v>723</v>
      </c>
      <c r="E11" s="80" t="s">
        <v>721</v>
      </c>
      <c r="F11" s="425" t="s">
        <v>722</v>
      </c>
    </row>
    <row r="12" spans="1:6" ht="12.75" customHeight="1">
      <c r="A12" s="430">
        <v>1</v>
      </c>
      <c r="B12" s="588" t="s">
        <v>702</v>
      </c>
      <c r="C12" s="589"/>
      <c r="D12" s="412">
        <v>75.5</v>
      </c>
      <c r="E12" s="445">
        <v>0</v>
      </c>
      <c r="F12" s="442">
        <f aca="true" t="shared" si="0" ref="F12:F18">E12/D12*100%</f>
        <v>0</v>
      </c>
    </row>
    <row r="13" spans="1:6" ht="12.75" customHeight="1" hidden="1">
      <c r="A13" s="430">
        <v>2</v>
      </c>
      <c r="B13" s="588" t="s">
        <v>703</v>
      </c>
      <c r="C13" s="589"/>
      <c r="D13" s="412"/>
      <c r="E13" s="446"/>
      <c r="F13" s="442" t="e">
        <f t="shared" si="0"/>
        <v>#DIV/0!</v>
      </c>
    </row>
    <row r="14" spans="1:6" ht="12.75">
      <c r="A14" s="430">
        <v>2</v>
      </c>
      <c r="B14" s="588" t="s">
        <v>704</v>
      </c>
      <c r="C14" s="589"/>
      <c r="D14" s="412">
        <v>67.1</v>
      </c>
      <c r="E14" s="446">
        <v>0</v>
      </c>
      <c r="F14" s="442">
        <f t="shared" si="0"/>
        <v>0</v>
      </c>
    </row>
    <row r="15" spans="1:6" ht="12.75" customHeight="1" hidden="1">
      <c r="A15" s="430">
        <v>4</v>
      </c>
      <c r="B15" s="588" t="s">
        <v>705</v>
      </c>
      <c r="C15" s="589"/>
      <c r="D15" s="412"/>
      <c r="F15" s="442" t="e">
        <f t="shared" si="0"/>
        <v>#DIV/0!</v>
      </c>
    </row>
    <row r="16" spans="1:6" ht="12.75" customHeight="1" hidden="1">
      <c r="A16" s="430">
        <v>5</v>
      </c>
      <c r="B16" s="588" t="s">
        <v>706</v>
      </c>
      <c r="C16" s="589"/>
      <c r="D16" s="412"/>
      <c r="F16" s="442" t="e">
        <f t="shared" si="0"/>
        <v>#DIV/0!</v>
      </c>
    </row>
    <row r="17" spans="1:6" ht="12.75" customHeight="1" hidden="1">
      <c r="A17" s="430">
        <v>6</v>
      </c>
      <c r="B17" s="588" t="s">
        <v>707</v>
      </c>
      <c r="C17" s="589"/>
      <c r="D17" s="412"/>
      <c r="F17" s="442" t="e">
        <f t="shared" si="0"/>
        <v>#DIV/0!</v>
      </c>
    </row>
    <row r="18" spans="1:6" ht="12.75">
      <c r="A18" s="431"/>
      <c r="B18" s="590" t="s">
        <v>719</v>
      </c>
      <c r="C18" s="591"/>
      <c r="D18" s="432">
        <f>SUM(D12:D17)</f>
        <v>142.6</v>
      </c>
      <c r="E18" s="432">
        <f>SUM(E12:E17)</f>
        <v>0</v>
      </c>
      <c r="F18" s="434">
        <f t="shared" si="0"/>
        <v>0</v>
      </c>
    </row>
  </sheetData>
  <sheetProtection/>
  <mergeCells count="17">
    <mergeCell ref="C4:F4"/>
    <mergeCell ref="C3:F3"/>
    <mergeCell ref="C2:F2"/>
    <mergeCell ref="C1:F1"/>
    <mergeCell ref="A10:C10"/>
    <mergeCell ref="C7:F7"/>
    <mergeCell ref="C6:F6"/>
    <mergeCell ref="B9:F9"/>
    <mergeCell ref="B12:C12"/>
    <mergeCell ref="B13:C13"/>
    <mergeCell ref="C5:F5"/>
    <mergeCell ref="B14:C14"/>
    <mergeCell ref="B18:C18"/>
    <mergeCell ref="B15:C15"/>
    <mergeCell ref="B16:C16"/>
    <mergeCell ref="B17:C17"/>
    <mergeCell ref="B11:C11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view="pageBreakPreview" zoomScale="60" zoomScalePageLayoutView="0" workbookViewId="0" topLeftCell="A1">
      <selection activeCell="D2" sqref="D2:I2"/>
    </sheetView>
  </sheetViews>
  <sheetFormatPr defaultColWidth="9.140625" defaultRowHeight="12.75"/>
  <cols>
    <col min="1" max="1" width="5.57421875" style="519" customWidth="1"/>
    <col min="2" max="2" width="24.00390625" style="519" customWidth="1"/>
    <col min="3" max="3" width="21.140625" style="519" customWidth="1"/>
    <col min="4" max="4" width="28.00390625" style="519" customWidth="1"/>
    <col min="5" max="5" width="16.7109375" style="540" customWidth="1"/>
    <col min="6" max="6" width="16.140625" style="519" bestFit="1" customWidth="1"/>
    <col min="7" max="7" width="9.140625" style="520" customWidth="1"/>
    <col min="8" max="8" width="6.140625" style="520" customWidth="1"/>
    <col min="9" max="9" width="12.00390625" style="520" customWidth="1"/>
    <col min="10" max="16384" width="9.140625" style="520" customWidth="1"/>
  </cols>
  <sheetData>
    <row r="1" spans="4:9" ht="12.75">
      <c r="D1" s="610" t="s">
        <v>746</v>
      </c>
      <c r="E1" s="610"/>
      <c r="F1" s="610"/>
      <c r="G1" s="610"/>
      <c r="H1" s="610"/>
      <c r="I1" s="610"/>
    </row>
    <row r="2" spans="4:9" ht="12.75">
      <c r="D2" s="596" t="s">
        <v>757</v>
      </c>
      <c r="E2" s="596"/>
      <c r="F2" s="596"/>
      <c r="G2" s="596"/>
      <c r="H2" s="596"/>
      <c r="I2" s="596"/>
    </row>
    <row r="3" spans="4:9" ht="12.75">
      <c r="D3" s="626" t="s">
        <v>737</v>
      </c>
      <c r="E3" s="626"/>
      <c r="F3" s="626"/>
      <c r="G3" s="626"/>
      <c r="H3" s="626"/>
      <c r="I3" s="626"/>
    </row>
    <row r="4" spans="4:9" ht="12.75">
      <c r="D4" s="626" t="s">
        <v>748</v>
      </c>
      <c r="E4" s="626"/>
      <c r="F4" s="626"/>
      <c r="G4" s="626"/>
      <c r="H4" s="626"/>
      <c r="I4" s="626"/>
    </row>
    <row r="5" spans="4:10" ht="12.75">
      <c r="D5" s="620" t="s">
        <v>724</v>
      </c>
      <c r="E5" s="620"/>
      <c r="F5" s="620"/>
      <c r="G5" s="620"/>
      <c r="H5" s="620"/>
      <c r="I5" s="620"/>
      <c r="J5" s="521"/>
    </row>
    <row r="6" spans="4:10" ht="12.75">
      <c r="D6" s="620" t="s">
        <v>738</v>
      </c>
      <c r="E6" s="620"/>
      <c r="F6" s="620"/>
      <c r="G6" s="620"/>
      <c r="H6" s="620"/>
      <c r="I6" s="620"/>
      <c r="J6" s="541"/>
    </row>
    <row r="7" spans="4:10" ht="12.75">
      <c r="D7" s="620" t="s">
        <v>747</v>
      </c>
      <c r="E7" s="620"/>
      <c r="F7" s="620"/>
      <c r="G7" s="620"/>
      <c r="H7" s="620"/>
      <c r="I7" s="620"/>
      <c r="J7" s="521"/>
    </row>
    <row r="8" spans="1:9" ht="12.75">
      <c r="A8" s="621"/>
      <c r="B8" s="621"/>
      <c r="C8" s="621"/>
      <c r="D8" s="621"/>
      <c r="E8" s="621"/>
      <c r="F8" s="621"/>
      <c r="G8" s="522"/>
      <c r="H8" s="522"/>
      <c r="I8" s="522"/>
    </row>
    <row r="9" spans="1:6" ht="15.75">
      <c r="A9" s="625" t="s">
        <v>739</v>
      </c>
      <c r="B9" s="625"/>
      <c r="C9" s="625"/>
      <c r="D9" s="625"/>
      <c r="E9" s="625"/>
      <c r="F9" s="625"/>
    </row>
    <row r="10" spans="1:8" ht="31.5" customHeight="1">
      <c r="A10" s="625" t="s">
        <v>749</v>
      </c>
      <c r="B10" s="625"/>
      <c r="C10" s="625"/>
      <c r="D10" s="625"/>
      <c r="E10" s="625"/>
      <c r="F10" s="625"/>
      <c r="G10" s="625"/>
      <c r="H10" s="625"/>
    </row>
    <row r="11" spans="1:6" ht="15.75">
      <c r="A11" s="611"/>
      <c r="B11" s="611"/>
      <c r="C11" s="611"/>
      <c r="D11" s="611"/>
      <c r="E11" s="523"/>
      <c r="F11" s="524"/>
    </row>
    <row r="12" spans="1:9" ht="15.75">
      <c r="A12" s="612"/>
      <c r="B12" s="612"/>
      <c r="C12" s="612"/>
      <c r="D12" s="612"/>
      <c r="E12" s="525"/>
      <c r="F12" s="520"/>
      <c r="I12" s="526" t="s">
        <v>1</v>
      </c>
    </row>
    <row r="13" spans="1:9" ht="31.5">
      <c r="A13" s="527" t="s">
        <v>203</v>
      </c>
      <c r="B13" s="527" t="s">
        <v>740</v>
      </c>
      <c r="C13" s="527" t="s">
        <v>741</v>
      </c>
      <c r="D13" s="613" t="s">
        <v>742</v>
      </c>
      <c r="E13" s="613"/>
      <c r="F13" s="613"/>
      <c r="G13" s="613"/>
      <c r="H13" s="613"/>
      <c r="I13" s="543" t="s">
        <v>721</v>
      </c>
    </row>
    <row r="14" spans="1:9" ht="30">
      <c r="A14" s="528">
        <v>1</v>
      </c>
      <c r="B14" s="529" t="s">
        <v>750</v>
      </c>
      <c r="C14" s="530" t="s">
        <v>743</v>
      </c>
      <c r="D14" s="614" t="s">
        <v>752</v>
      </c>
      <c r="E14" s="615"/>
      <c r="F14" s="615"/>
      <c r="G14" s="615"/>
      <c r="H14" s="616"/>
      <c r="I14" s="542">
        <v>4.105</v>
      </c>
    </row>
    <row r="15" spans="1:9" ht="30">
      <c r="A15" s="528">
        <v>2</v>
      </c>
      <c r="B15" s="529" t="s">
        <v>751</v>
      </c>
      <c r="C15" s="530" t="s">
        <v>743</v>
      </c>
      <c r="D15" s="617" t="s">
        <v>744</v>
      </c>
      <c r="E15" s="618"/>
      <c r="F15" s="618"/>
      <c r="G15" s="618"/>
      <c r="H15" s="619"/>
      <c r="I15" s="531">
        <v>14.985</v>
      </c>
    </row>
    <row r="16" spans="1:9" ht="12.75">
      <c r="A16" s="533"/>
      <c r="B16" s="534" t="s">
        <v>745</v>
      </c>
      <c r="C16" s="533"/>
      <c r="D16" s="622"/>
      <c r="E16" s="623"/>
      <c r="F16" s="623"/>
      <c r="G16" s="623"/>
      <c r="H16" s="624"/>
      <c r="I16" s="532">
        <f>SUM(I14:I15)</f>
        <v>19.09</v>
      </c>
    </row>
    <row r="17" spans="2:6" ht="15">
      <c r="B17" s="535"/>
      <c r="C17" s="536"/>
      <c r="E17" s="537"/>
      <c r="F17" s="538"/>
    </row>
    <row r="18" spans="1:6" ht="12.75">
      <c r="A18" s="539"/>
      <c r="B18" s="539"/>
      <c r="F18" s="536"/>
    </row>
    <row r="19" spans="1:2" ht="12.75">
      <c r="A19" s="539"/>
      <c r="B19" s="539"/>
    </row>
  </sheetData>
  <sheetProtection/>
  <mergeCells count="16">
    <mergeCell ref="D16:H16"/>
    <mergeCell ref="A10:H10"/>
    <mergeCell ref="D6:I6"/>
    <mergeCell ref="D4:I4"/>
    <mergeCell ref="D3:I3"/>
    <mergeCell ref="A9:F9"/>
    <mergeCell ref="D1:I1"/>
    <mergeCell ref="A11:D11"/>
    <mergeCell ref="A12:D12"/>
    <mergeCell ref="D13:H13"/>
    <mergeCell ref="D14:H14"/>
    <mergeCell ref="D15:H15"/>
    <mergeCell ref="D2:I2"/>
    <mergeCell ref="D5:I5"/>
    <mergeCell ref="D7:I7"/>
    <mergeCell ref="A8:F8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2"/>
  <sheetViews>
    <sheetView view="pageBreakPreview" zoomScaleSheetLayoutView="100" workbookViewId="0" topLeftCell="A493">
      <selection activeCell="H502" sqref="H502"/>
    </sheetView>
  </sheetViews>
  <sheetFormatPr defaultColWidth="9.140625" defaultRowHeight="12.75"/>
  <cols>
    <col min="1" max="1" width="57.140625" style="25" customWidth="1"/>
    <col min="2" max="2" width="4.7109375" style="18" customWidth="1"/>
    <col min="3" max="3" width="5.28125" style="8" customWidth="1"/>
    <col min="4" max="4" width="3.7109375" style="18" customWidth="1"/>
    <col min="5" max="5" width="13.57421875" style="8" customWidth="1"/>
    <col min="6" max="6" width="7.421875" style="8" bestFit="1" customWidth="1"/>
    <col min="7" max="7" width="10.28125" style="23" bestFit="1" customWidth="1"/>
    <col min="8" max="8" width="8.28125" style="23" customWidth="1"/>
    <col min="9" max="9" width="9.421875" style="63" bestFit="1" customWidth="1"/>
    <col min="10" max="16384" width="9.140625" style="63" customWidth="1"/>
  </cols>
  <sheetData>
    <row r="1" spans="1:8" ht="12.75" customHeight="1">
      <c r="A1" s="189"/>
      <c r="B1" s="628" t="s">
        <v>554</v>
      </c>
      <c r="C1" s="628"/>
      <c r="D1" s="628"/>
      <c r="E1" s="628"/>
      <c r="F1" s="628"/>
      <c r="G1" s="628"/>
      <c r="H1" s="106"/>
    </row>
    <row r="2" spans="1:7" ht="12.75" customHeight="1">
      <c r="A2" s="189"/>
      <c r="B2" s="628" t="s">
        <v>206</v>
      </c>
      <c r="C2" s="628"/>
      <c r="D2" s="628"/>
      <c r="E2" s="628"/>
      <c r="F2" s="628"/>
      <c r="G2" s="628"/>
    </row>
    <row r="3" spans="1:8" ht="12.75" customHeight="1">
      <c r="A3" s="189"/>
      <c r="B3" s="628" t="s">
        <v>207</v>
      </c>
      <c r="C3" s="628"/>
      <c r="D3" s="628"/>
      <c r="E3" s="628"/>
      <c r="F3" s="628"/>
      <c r="G3" s="628"/>
      <c r="H3" s="106"/>
    </row>
    <row r="4" spans="1:8" ht="12.75" customHeight="1">
      <c r="A4" s="189"/>
      <c r="B4" s="628" t="s">
        <v>196</v>
      </c>
      <c r="C4" s="628"/>
      <c r="D4" s="628"/>
      <c r="E4" s="628"/>
      <c r="F4" s="628"/>
      <c r="G4" s="628"/>
      <c r="H4" s="106"/>
    </row>
    <row r="5" spans="1:8" ht="12.75" customHeight="1">
      <c r="A5" s="189"/>
      <c r="B5" s="628" t="s">
        <v>551</v>
      </c>
      <c r="C5" s="628"/>
      <c r="D5" s="628"/>
      <c r="E5" s="628"/>
      <c r="F5" s="628"/>
      <c r="G5" s="628"/>
      <c r="H5" s="106"/>
    </row>
    <row r="6" spans="1:8" ht="12.75" customHeight="1">
      <c r="A6" s="189"/>
      <c r="B6" s="628" t="s">
        <v>197</v>
      </c>
      <c r="C6" s="628"/>
      <c r="D6" s="628"/>
      <c r="E6" s="628"/>
      <c r="F6" s="628"/>
      <c r="G6" s="628"/>
      <c r="H6" s="106"/>
    </row>
    <row r="7" spans="1:8" ht="12.75" customHeight="1">
      <c r="A7" s="189"/>
      <c r="B7" s="628" t="s">
        <v>196</v>
      </c>
      <c r="C7" s="628"/>
      <c r="D7" s="628"/>
      <c r="E7" s="628"/>
      <c r="F7" s="628"/>
      <c r="G7" s="628"/>
      <c r="H7" s="19"/>
    </row>
    <row r="8" spans="1:8" ht="12.75" customHeight="1">
      <c r="A8" s="189"/>
      <c r="B8" s="628" t="s">
        <v>552</v>
      </c>
      <c r="C8" s="628"/>
      <c r="D8" s="628"/>
      <c r="E8" s="628"/>
      <c r="F8" s="628"/>
      <c r="G8" s="628"/>
      <c r="H8" s="106"/>
    </row>
    <row r="9" spans="1:8" ht="12.75">
      <c r="A9" s="189"/>
      <c r="B9" s="627"/>
      <c r="C9" s="627"/>
      <c r="D9" s="627"/>
      <c r="E9" s="627"/>
      <c r="F9" s="627"/>
      <c r="G9" s="627"/>
      <c r="H9" s="22"/>
    </row>
    <row r="10" spans="3:8" ht="12.75">
      <c r="C10" s="20"/>
      <c r="D10" s="21"/>
      <c r="E10" s="20"/>
      <c r="F10" s="20"/>
      <c r="G10" s="22"/>
      <c r="H10" s="22"/>
    </row>
    <row r="11" spans="1:8" ht="12.75">
      <c r="A11" s="553" t="s">
        <v>550</v>
      </c>
      <c r="B11" s="553"/>
      <c r="C11" s="553"/>
      <c r="D11" s="553"/>
      <c r="E11" s="553"/>
      <c r="F11" s="553"/>
      <c r="G11" s="553"/>
      <c r="H11" s="105"/>
    </row>
    <row r="12" spans="1:8" ht="12.75">
      <c r="A12" s="26"/>
      <c r="G12" s="22" t="s">
        <v>1</v>
      </c>
      <c r="H12" s="22"/>
    </row>
    <row r="13" spans="1:8" ht="21">
      <c r="A13" s="142" t="s">
        <v>150</v>
      </c>
      <c r="B13" s="169" t="s">
        <v>2</v>
      </c>
      <c r="C13" s="168" t="s">
        <v>3</v>
      </c>
      <c r="D13" s="169" t="s">
        <v>4</v>
      </c>
      <c r="E13" s="168" t="s">
        <v>5</v>
      </c>
      <c r="F13" s="168" t="s">
        <v>6</v>
      </c>
      <c r="G13" s="142" t="s">
        <v>182</v>
      </c>
      <c r="H13" s="109"/>
    </row>
    <row r="14" spans="1:11" s="68" customFormat="1" ht="18.75" customHeight="1">
      <c r="A14" s="185" t="s">
        <v>7</v>
      </c>
      <c r="B14" s="186"/>
      <c r="C14" s="187"/>
      <c r="D14" s="186"/>
      <c r="E14" s="187"/>
      <c r="F14" s="187"/>
      <c r="G14" s="188">
        <f>G15+G80+G161+G245+G299+G352+G624+G648</f>
        <v>469064.2</v>
      </c>
      <c r="H14" s="171">
        <v>469064.2</v>
      </c>
      <c r="I14" s="79">
        <f>G14-H14</f>
        <v>0</v>
      </c>
      <c r="K14" s="79"/>
    </row>
    <row r="15" spans="1:9" s="68" customFormat="1" ht="32.25" customHeight="1">
      <c r="A15" s="267" t="s">
        <v>579</v>
      </c>
      <c r="B15" s="268" t="s">
        <v>177</v>
      </c>
      <c r="C15" s="269"/>
      <c r="D15" s="270"/>
      <c r="E15" s="269"/>
      <c r="F15" s="269"/>
      <c r="G15" s="271">
        <f>G17+G46</f>
        <v>27851.7</v>
      </c>
      <c r="H15" s="110">
        <v>27851.7</v>
      </c>
      <c r="I15" s="79">
        <f>G15-H15</f>
        <v>0</v>
      </c>
    </row>
    <row r="16" spans="1:9" s="68" customFormat="1" ht="12.75">
      <c r="A16" s="272" t="s">
        <v>535</v>
      </c>
      <c r="B16" s="273" t="s">
        <v>177</v>
      </c>
      <c r="C16" s="274" t="s">
        <v>19</v>
      </c>
      <c r="D16" s="275"/>
      <c r="E16" s="276"/>
      <c r="F16" s="276"/>
      <c r="G16" s="277">
        <f>G17+G46</f>
        <v>27851.7</v>
      </c>
      <c r="H16" s="110"/>
      <c r="I16" s="79"/>
    </row>
    <row r="17" spans="1:8" ht="12.75">
      <c r="A17" s="251" t="s">
        <v>39</v>
      </c>
      <c r="B17" s="266" t="s">
        <v>177</v>
      </c>
      <c r="C17" s="258" t="s">
        <v>19</v>
      </c>
      <c r="D17" s="258" t="s">
        <v>12</v>
      </c>
      <c r="E17" s="232"/>
      <c r="F17" s="232"/>
      <c r="G17" s="259">
        <f>G18+G42</f>
        <v>18265</v>
      </c>
      <c r="H17" s="111"/>
    </row>
    <row r="18" spans="1:8" ht="12" customHeight="1">
      <c r="A18" s="251" t="s">
        <v>256</v>
      </c>
      <c r="B18" s="243" t="s">
        <v>177</v>
      </c>
      <c r="C18" s="234" t="s">
        <v>19</v>
      </c>
      <c r="D18" s="234" t="s">
        <v>12</v>
      </c>
      <c r="E18" s="240" t="s">
        <v>223</v>
      </c>
      <c r="F18" s="232"/>
      <c r="G18" s="236">
        <f>G19+G24+G33</f>
        <v>18083.5</v>
      </c>
      <c r="H18" s="112"/>
    </row>
    <row r="19" spans="1:8" ht="12.75">
      <c r="A19" s="239" t="s">
        <v>257</v>
      </c>
      <c r="B19" s="243" t="s">
        <v>177</v>
      </c>
      <c r="C19" s="234" t="s">
        <v>19</v>
      </c>
      <c r="D19" s="234" t="s">
        <v>12</v>
      </c>
      <c r="E19" s="240" t="s">
        <v>224</v>
      </c>
      <c r="F19" s="232"/>
      <c r="G19" s="236">
        <f>G20</f>
        <v>6609.5</v>
      </c>
      <c r="H19" s="112"/>
    </row>
    <row r="20" spans="1:8" ht="12.75">
      <c r="A20" s="239" t="s">
        <v>219</v>
      </c>
      <c r="B20" s="243" t="s">
        <v>177</v>
      </c>
      <c r="C20" s="234" t="s">
        <v>19</v>
      </c>
      <c r="D20" s="234" t="s">
        <v>12</v>
      </c>
      <c r="E20" s="240" t="s">
        <v>226</v>
      </c>
      <c r="F20" s="240"/>
      <c r="G20" s="236">
        <f>G21</f>
        <v>6609.5</v>
      </c>
      <c r="H20" s="112"/>
    </row>
    <row r="21" spans="1:8" ht="22.5">
      <c r="A21" s="239" t="s">
        <v>531</v>
      </c>
      <c r="B21" s="243" t="s">
        <v>177</v>
      </c>
      <c r="C21" s="240" t="s">
        <v>19</v>
      </c>
      <c r="D21" s="234" t="s">
        <v>12</v>
      </c>
      <c r="E21" s="240" t="s">
        <v>226</v>
      </c>
      <c r="F21" s="240" t="s">
        <v>100</v>
      </c>
      <c r="G21" s="236">
        <f>G22</f>
        <v>6609.5</v>
      </c>
      <c r="H21" s="112"/>
    </row>
    <row r="22" spans="1:8" ht="12.75">
      <c r="A22" s="239" t="s">
        <v>101</v>
      </c>
      <c r="B22" s="243" t="s">
        <v>177</v>
      </c>
      <c r="C22" s="240" t="s">
        <v>19</v>
      </c>
      <c r="D22" s="234" t="s">
        <v>12</v>
      </c>
      <c r="E22" s="240" t="s">
        <v>226</v>
      </c>
      <c r="F22" s="240" t="s">
        <v>102</v>
      </c>
      <c r="G22" s="236">
        <f>G23</f>
        <v>6609.5</v>
      </c>
      <c r="H22" s="112"/>
    </row>
    <row r="23" spans="1:10" ht="33.75">
      <c r="A23" s="239" t="s">
        <v>103</v>
      </c>
      <c r="B23" s="243" t="s">
        <v>177</v>
      </c>
      <c r="C23" s="240" t="s">
        <v>19</v>
      </c>
      <c r="D23" s="234" t="s">
        <v>12</v>
      </c>
      <c r="E23" s="240" t="s">
        <v>226</v>
      </c>
      <c r="F23" s="240" t="s">
        <v>104</v>
      </c>
      <c r="G23" s="236">
        <v>6609.5</v>
      </c>
      <c r="H23" s="112"/>
      <c r="J23" s="63" t="s">
        <v>191</v>
      </c>
    </row>
    <row r="24" spans="1:8" ht="22.5">
      <c r="A24" s="239" t="s">
        <v>218</v>
      </c>
      <c r="B24" s="243" t="s">
        <v>177</v>
      </c>
      <c r="C24" s="234" t="s">
        <v>19</v>
      </c>
      <c r="D24" s="234" t="s">
        <v>12</v>
      </c>
      <c r="E24" s="240" t="s">
        <v>227</v>
      </c>
      <c r="F24" s="240"/>
      <c r="G24" s="236">
        <f>G25</f>
        <v>11152</v>
      </c>
      <c r="H24" s="112"/>
    </row>
    <row r="25" spans="1:8" ht="12.75">
      <c r="A25" s="239" t="s">
        <v>141</v>
      </c>
      <c r="B25" s="243" t="s">
        <v>177</v>
      </c>
      <c r="C25" s="234" t="s">
        <v>19</v>
      </c>
      <c r="D25" s="234" t="s">
        <v>12</v>
      </c>
      <c r="E25" s="240" t="s">
        <v>258</v>
      </c>
      <c r="F25" s="232"/>
      <c r="G25" s="236">
        <f>G26+G30</f>
        <v>11152</v>
      </c>
      <c r="H25" s="112"/>
    </row>
    <row r="26" spans="1:8" ht="33.75">
      <c r="A26" s="239" t="s">
        <v>105</v>
      </c>
      <c r="B26" s="243" t="s">
        <v>177</v>
      </c>
      <c r="C26" s="234" t="s">
        <v>19</v>
      </c>
      <c r="D26" s="234" t="s">
        <v>12</v>
      </c>
      <c r="E26" s="240" t="s">
        <v>258</v>
      </c>
      <c r="F26" s="240" t="s">
        <v>106</v>
      </c>
      <c r="G26" s="236">
        <f>G27</f>
        <v>1816.3</v>
      </c>
      <c r="H26" s="112"/>
    </row>
    <row r="27" spans="1:8" ht="12.75">
      <c r="A27" s="239" t="s">
        <v>142</v>
      </c>
      <c r="B27" s="243" t="s">
        <v>177</v>
      </c>
      <c r="C27" s="234" t="s">
        <v>19</v>
      </c>
      <c r="D27" s="234" t="s">
        <v>12</v>
      </c>
      <c r="E27" s="240" t="s">
        <v>258</v>
      </c>
      <c r="F27" s="240">
        <v>110</v>
      </c>
      <c r="G27" s="236">
        <f>G28+G29</f>
        <v>1816.3</v>
      </c>
      <c r="H27" s="112"/>
    </row>
    <row r="28" spans="1:8" ht="12.75">
      <c r="A28" s="239" t="s">
        <v>581</v>
      </c>
      <c r="B28" s="243" t="s">
        <v>177</v>
      </c>
      <c r="C28" s="234" t="s">
        <v>19</v>
      </c>
      <c r="D28" s="234" t="s">
        <v>12</v>
      </c>
      <c r="E28" s="240" t="s">
        <v>258</v>
      </c>
      <c r="F28" s="240">
        <v>111</v>
      </c>
      <c r="G28" s="236">
        <v>1395</v>
      </c>
      <c r="H28" s="135"/>
    </row>
    <row r="29" spans="1:8" ht="22.5">
      <c r="A29" s="245" t="s">
        <v>580</v>
      </c>
      <c r="B29" s="243" t="s">
        <v>177</v>
      </c>
      <c r="C29" s="234" t="s">
        <v>19</v>
      </c>
      <c r="D29" s="234" t="s">
        <v>12</v>
      </c>
      <c r="E29" s="240" t="s">
        <v>258</v>
      </c>
      <c r="F29" s="240">
        <v>119</v>
      </c>
      <c r="G29" s="236">
        <v>421.3</v>
      </c>
      <c r="H29" s="77"/>
    </row>
    <row r="30" spans="1:8" ht="22.5">
      <c r="A30" s="238" t="s">
        <v>531</v>
      </c>
      <c r="B30" s="243" t="s">
        <v>177</v>
      </c>
      <c r="C30" s="240" t="s">
        <v>19</v>
      </c>
      <c r="D30" s="234" t="s">
        <v>12</v>
      </c>
      <c r="E30" s="240" t="s">
        <v>258</v>
      </c>
      <c r="F30" s="240" t="s">
        <v>100</v>
      </c>
      <c r="G30" s="236">
        <f>G31</f>
        <v>9335.7</v>
      </c>
      <c r="H30" s="135"/>
    </row>
    <row r="31" spans="1:8" ht="12.75">
      <c r="A31" s="239" t="s">
        <v>101</v>
      </c>
      <c r="B31" s="243" t="s">
        <v>177</v>
      </c>
      <c r="C31" s="240" t="s">
        <v>19</v>
      </c>
      <c r="D31" s="234" t="s">
        <v>12</v>
      </c>
      <c r="E31" s="240" t="s">
        <v>258</v>
      </c>
      <c r="F31" s="240" t="s">
        <v>102</v>
      </c>
      <c r="G31" s="236">
        <f>G32</f>
        <v>9335.7</v>
      </c>
      <c r="H31" s="135"/>
    </row>
    <row r="32" spans="1:8" ht="33.75">
      <c r="A32" s="239" t="s">
        <v>103</v>
      </c>
      <c r="B32" s="243" t="s">
        <v>177</v>
      </c>
      <c r="C32" s="240" t="s">
        <v>19</v>
      </c>
      <c r="D32" s="234" t="s">
        <v>12</v>
      </c>
      <c r="E32" s="240" t="s">
        <v>258</v>
      </c>
      <c r="F32" s="240" t="s">
        <v>104</v>
      </c>
      <c r="G32" s="236">
        <v>9335.7</v>
      </c>
      <c r="H32" s="135"/>
    </row>
    <row r="33" spans="1:8" ht="22.5">
      <c r="A33" s="239" t="s">
        <v>213</v>
      </c>
      <c r="B33" s="243" t="s">
        <v>177</v>
      </c>
      <c r="C33" s="234" t="s">
        <v>19</v>
      </c>
      <c r="D33" s="234" t="s">
        <v>12</v>
      </c>
      <c r="E33" s="240" t="s">
        <v>228</v>
      </c>
      <c r="F33" s="240"/>
      <c r="G33" s="236">
        <f>G34</f>
        <v>322</v>
      </c>
      <c r="H33" s="135"/>
    </row>
    <row r="34" spans="1:8" ht="22.5">
      <c r="A34" s="239" t="s">
        <v>260</v>
      </c>
      <c r="B34" s="243" t="s">
        <v>177</v>
      </c>
      <c r="C34" s="234" t="s">
        <v>19</v>
      </c>
      <c r="D34" s="234" t="s">
        <v>12</v>
      </c>
      <c r="E34" s="240" t="s">
        <v>263</v>
      </c>
      <c r="F34" s="240"/>
      <c r="G34" s="236">
        <f>G35+G39</f>
        <v>322</v>
      </c>
      <c r="H34" s="135"/>
    </row>
    <row r="35" spans="1:8" ht="33.75">
      <c r="A35" s="239" t="s">
        <v>105</v>
      </c>
      <c r="B35" s="243" t="s">
        <v>177</v>
      </c>
      <c r="C35" s="234" t="s">
        <v>19</v>
      </c>
      <c r="D35" s="234" t="s">
        <v>12</v>
      </c>
      <c r="E35" s="240" t="s">
        <v>263</v>
      </c>
      <c r="F35" s="240">
        <v>100</v>
      </c>
      <c r="G35" s="236">
        <f>G36</f>
        <v>121.5</v>
      </c>
      <c r="H35" s="135"/>
    </row>
    <row r="36" spans="1:8" ht="12.75">
      <c r="A36" s="239" t="s">
        <v>142</v>
      </c>
      <c r="B36" s="243" t="s">
        <v>177</v>
      </c>
      <c r="C36" s="234" t="s">
        <v>19</v>
      </c>
      <c r="D36" s="234" t="s">
        <v>12</v>
      </c>
      <c r="E36" s="240" t="s">
        <v>263</v>
      </c>
      <c r="F36" s="240">
        <v>110</v>
      </c>
      <c r="G36" s="236">
        <f>G37+G38</f>
        <v>121.5</v>
      </c>
      <c r="H36" s="135"/>
    </row>
    <row r="37" spans="1:8" ht="12.75">
      <c r="A37" s="239" t="s">
        <v>581</v>
      </c>
      <c r="B37" s="243" t="s">
        <v>177</v>
      </c>
      <c r="C37" s="234" t="s">
        <v>19</v>
      </c>
      <c r="D37" s="234" t="s">
        <v>12</v>
      </c>
      <c r="E37" s="240" t="s">
        <v>263</v>
      </c>
      <c r="F37" s="240">
        <v>111</v>
      </c>
      <c r="G37" s="236">
        <v>0</v>
      </c>
      <c r="H37" s="135"/>
    </row>
    <row r="38" spans="1:8" ht="12.75">
      <c r="A38" s="238" t="s">
        <v>582</v>
      </c>
      <c r="B38" s="243" t="s">
        <v>177</v>
      </c>
      <c r="C38" s="234" t="s">
        <v>19</v>
      </c>
      <c r="D38" s="234" t="s">
        <v>12</v>
      </c>
      <c r="E38" s="240" t="s">
        <v>263</v>
      </c>
      <c r="F38" s="240">
        <v>112</v>
      </c>
      <c r="G38" s="236">
        <v>121.5</v>
      </c>
      <c r="H38" s="135"/>
    </row>
    <row r="39" spans="1:9" ht="22.5">
      <c r="A39" s="239" t="s">
        <v>387</v>
      </c>
      <c r="B39" s="243" t="s">
        <v>177</v>
      </c>
      <c r="C39" s="234" t="s">
        <v>19</v>
      </c>
      <c r="D39" s="234" t="s">
        <v>12</v>
      </c>
      <c r="E39" s="240" t="s">
        <v>263</v>
      </c>
      <c r="F39" s="240" t="s">
        <v>113</v>
      </c>
      <c r="G39" s="236">
        <f>G40</f>
        <v>200.5</v>
      </c>
      <c r="H39" s="135"/>
      <c r="I39" s="136"/>
    </row>
    <row r="40" spans="1:8" ht="22.5">
      <c r="A40" s="239" t="s">
        <v>114</v>
      </c>
      <c r="B40" s="243" t="s">
        <v>177</v>
      </c>
      <c r="C40" s="234" t="s">
        <v>19</v>
      </c>
      <c r="D40" s="234" t="s">
        <v>12</v>
      </c>
      <c r="E40" s="240" t="s">
        <v>263</v>
      </c>
      <c r="F40" s="240" t="s">
        <v>115</v>
      </c>
      <c r="G40" s="236">
        <f>G41</f>
        <v>200.5</v>
      </c>
      <c r="H40" s="137"/>
    </row>
    <row r="41" spans="1:8" ht="22.5">
      <c r="A41" s="238" t="s">
        <v>527</v>
      </c>
      <c r="B41" s="243" t="s">
        <v>177</v>
      </c>
      <c r="C41" s="234" t="s">
        <v>19</v>
      </c>
      <c r="D41" s="234" t="s">
        <v>12</v>
      </c>
      <c r="E41" s="240" t="s">
        <v>263</v>
      </c>
      <c r="F41" s="240" t="s">
        <v>117</v>
      </c>
      <c r="G41" s="236">
        <v>200.5</v>
      </c>
      <c r="H41" s="135"/>
    </row>
    <row r="42" spans="1:8" ht="12.75">
      <c r="A42" s="238" t="s">
        <v>546</v>
      </c>
      <c r="B42" s="243" t="s">
        <v>177</v>
      </c>
      <c r="C42" s="234" t="s">
        <v>19</v>
      </c>
      <c r="D42" s="234" t="s">
        <v>12</v>
      </c>
      <c r="E42" s="240" t="s">
        <v>545</v>
      </c>
      <c r="F42" s="240"/>
      <c r="G42" s="236">
        <f>G43</f>
        <v>181.5</v>
      </c>
      <c r="H42" s="135"/>
    </row>
    <row r="43" spans="1:8" ht="22.5">
      <c r="A43" s="239" t="s">
        <v>531</v>
      </c>
      <c r="B43" s="243" t="s">
        <v>177</v>
      </c>
      <c r="C43" s="234" t="s">
        <v>19</v>
      </c>
      <c r="D43" s="234" t="s">
        <v>12</v>
      </c>
      <c r="E43" s="240" t="s">
        <v>545</v>
      </c>
      <c r="F43" s="240">
        <v>600</v>
      </c>
      <c r="G43" s="236">
        <f>G44</f>
        <v>181.5</v>
      </c>
      <c r="H43" s="135"/>
    </row>
    <row r="44" spans="1:8" ht="12.75">
      <c r="A44" s="239" t="s">
        <v>101</v>
      </c>
      <c r="B44" s="243" t="s">
        <v>177</v>
      </c>
      <c r="C44" s="234" t="s">
        <v>19</v>
      </c>
      <c r="D44" s="234" t="s">
        <v>12</v>
      </c>
      <c r="E44" s="240" t="s">
        <v>545</v>
      </c>
      <c r="F44" s="240">
        <v>610</v>
      </c>
      <c r="G44" s="236">
        <f>G45</f>
        <v>181.5</v>
      </c>
      <c r="H44" s="135"/>
    </row>
    <row r="45" spans="1:8" ht="33.75">
      <c r="A45" s="239" t="s">
        <v>103</v>
      </c>
      <c r="B45" s="243" t="s">
        <v>177</v>
      </c>
      <c r="C45" s="234" t="s">
        <v>19</v>
      </c>
      <c r="D45" s="234" t="s">
        <v>12</v>
      </c>
      <c r="E45" s="240" t="s">
        <v>545</v>
      </c>
      <c r="F45" s="240">
        <v>611</v>
      </c>
      <c r="G45" s="236">
        <v>181.5</v>
      </c>
      <c r="H45" s="135"/>
    </row>
    <row r="46" spans="1:8" ht="12.75">
      <c r="A46" s="61" t="s">
        <v>46</v>
      </c>
      <c r="B46" s="66" t="s">
        <v>177</v>
      </c>
      <c r="C46" s="12" t="s">
        <v>19</v>
      </c>
      <c r="D46" s="11" t="s">
        <v>15</v>
      </c>
      <c r="E46" s="15"/>
      <c r="F46" s="15"/>
      <c r="G46" s="13">
        <f>G57+G47+G52</f>
        <v>9586.7</v>
      </c>
      <c r="H46" s="135"/>
    </row>
    <row r="47" spans="1:8" ht="22.5">
      <c r="A47" s="239" t="s">
        <v>417</v>
      </c>
      <c r="B47" s="243" t="s">
        <v>177</v>
      </c>
      <c r="C47" s="240" t="s">
        <v>19</v>
      </c>
      <c r="D47" s="234" t="s">
        <v>15</v>
      </c>
      <c r="E47" s="240" t="s">
        <v>418</v>
      </c>
      <c r="F47" s="240"/>
      <c r="G47" s="236">
        <f>G48</f>
        <v>78</v>
      </c>
      <c r="H47" s="112"/>
    </row>
    <row r="48" spans="1:8" ht="33.75">
      <c r="A48" s="239" t="s">
        <v>419</v>
      </c>
      <c r="B48" s="243" t="s">
        <v>177</v>
      </c>
      <c r="C48" s="234" t="s">
        <v>19</v>
      </c>
      <c r="D48" s="234" t="s">
        <v>15</v>
      </c>
      <c r="E48" s="240" t="s">
        <v>416</v>
      </c>
      <c r="F48" s="240"/>
      <c r="G48" s="236">
        <f>G49</f>
        <v>78</v>
      </c>
      <c r="H48" s="112"/>
    </row>
    <row r="49" spans="1:8" ht="22.5">
      <c r="A49" s="239" t="s">
        <v>387</v>
      </c>
      <c r="B49" s="243" t="s">
        <v>177</v>
      </c>
      <c r="C49" s="234" t="s">
        <v>19</v>
      </c>
      <c r="D49" s="234" t="s">
        <v>15</v>
      </c>
      <c r="E49" s="240" t="s">
        <v>416</v>
      </c>
      <c r="F49" s="240" t="s">
        <v>113</v>
      </c>
      <c r="G49" s="236">
        <f>G50</f>
        <v>78</v>
      </c>
      <c r="H49" s="112"/>
    </row>
    <row r="50" spans="1:8" ht="22.5">
      <c r="A50" s="238" t="s">
        <v>114</v>
      </c>
      <c r="B50" s="243" t="s">
        <v>177</v>
      </c>
      <c r="C50" s="234" t="s">
        <v>19</v>
      </c>
      <c r="D50" s="234" t="s">
        <v>15</v>
      </c>
      <c r="E50" s="240" t="s">
        <v>416</v>
      </c>
      <c r="F50" s="240" t="s">
        <v>115</v>
      </c>
      <c r="G50" s="236">
        <f>G51</f>
        <v>78</v>
      </c>
      <c r="H50" s="112"/>
    </row>
    <row r="51" spans="1:8" ht="22.5">
      <c r="A51" s="238" t="s">
        <v>527</v>
      </c>
      <c r="B51" s="243" t="s">
        <v>177</v>
      </c>
      <c r="C51" s="234" t="s">
        <v>19</v>
      </c>
      <c r="D51" s="234" t="s">
        <v>15</v>
      </c>
      <c r="E51" s="240" t="s">
        <v>416</v>
      </c>
      <c r="F51" s="240" t="s">
        <v>117</v>
      </c>
      <c r="G51" s="236">
        <v>78</v>
      </c>
      <c r="H51" s="112"/>
    </row>
    <row r="52" spans="1:8" ht="12.75">
      <c r="A52" s="264" t="s">
        <v>583</v>
      </c>
      <c r="B52" s="243" t="s">
        <v>177</v>
      </c>
      <c r="C52" s="234" t="s">
        <v>19</v>
      </c>
      <c r="D52" s="234" t="s">
        <v>15</v>
      </c>
      <c r="E52" s="240" t="s">
        <v>485</v>
      </c>
      <c r="F52" s="240"/>
      <c r="G52" s="236">
        <f>G53</f>
        <v>50</v>
      </c>
      <c r="H52" s="112"/>
    </row>
    <row r="53" spans="1:8" ht="24">
      <c r="A53" s="265" t="s">
        <v>611</v>
      </c>
      <c r="B53" s="243" t="s">
        <v>177</v>
      </c>
      <c r="C53" s="234" t="s">
        <v>19</v>
      </c>
      <c r="D53" s="234" t="s">
        <v>15</v>
      </c>
      <c r="E53" s="240" t="s">
        <v>483</v>
      </c>
      <c r="F53" s="240"/>
      <c r="G53" s="236">
        <f>G54</f>
        <v>50</v>
      </c>
      <c r="H53" s="112"/>
    </row>
    <row r="54" spans="1:8" ht="22.5">
      <c r="A54" s="239" t="s">
        <v>387</v>
      </c>
      <c r="B54" s="243" t="s">
        <v>177</v>
      </c>
      <c r="C54" s="234" t="s">
        <v>19</v>
      </c>
      <c r="D54" s="234" t="s">
        <v>15</v>
      </c>
      <c r="E54" s="240" t="s">
        <v>483</v>
      </c>
      <c r="F54" s="240" t="s">
        <v>113</v>
      </c>
      <c r="G54" s="236">
        <f>G55</f>
        <v>50</v>
      </c>
      <c r="H54" s="112"/>
    </row>
    <row r="55" spans="1:8" ht="22.5">
      <c r="A55" s="238" t="s">
        <v>114</v>
      </c>
      <c r="B55" s="243" t="s">
        <v>177</v>
      </c>
      <c r="C55" s="234" t="s">
        <v>19</v>
      </c>
      <c r="D55" s="234" t="s">
        <v>15</v>
      </c>
      <c r="E55" s="240" t="s">
        <v>483</v>
      </c>
      <c r="F55" s="240" t="s">
        <v>115</v>
      </c>
      <c r="G55" s="236">
        <f>G56</f>
        <v>50</v>
      </c>
      <c r="H55" s="112"/>
    </row>
    <row r="56" spans="1:8" ht="22.5">
      <c r="A56" s="238" t="s">
        <v>527</v>
      </c>
      <c r="B56" s="243" t="s">
        <v>177</v>
      </c>
      <c r="C56" s="234" t="s">
        <v>19</v>
      </c>
      <c r="D56" s="234" t="s">
        <v>15</v>
      </c>
      <c r="E56" s="240" t="s">
        <v>483</v>
      </c>
      <c r="F56" s="240" t="s">
        <v>117</v>
      </c>
      <c r="G56" s="236">
        <v>50</v>
      </c>
      <c r="H56" s="112"/>
    </row>
    <row r="57" spans="1:8" ht="22.5">
      <c r="A57" s="239" t="s">
        <v>213</v>
      </c>
      <c r="B57" s="243" t="s">
        <v>177</v>
      </c>
      <c r="C57" s="234" t="s">
        <v>19</v>
      </c>
      <c r="D57" s="234" t="s">
        <v>15</v>
      </c>
      <c r="E57" s="240" t="s">
        <v>228</v>
      </c>
      <c r="F57" s="240"/>
      <c r="G57" s="236">
        <f>G58+G70</f>
        <v>9458.7</v>
      </c>
      <c r="H57" s="112"/>
    </row>
    <row r="58" spans="1:8" ht="22.5">
      <c r="A58" s="239" t="s">
        <v>262</v>
      </c>
      <c r="B58" s="243" t="s">
        <v>177</v>
      </c>
      <c r="C58" s="240" t="s">
        <v>19</v>
      </c>
      <c r="D58" s="234" t="s">
        <v>15</v>
      </c>
      <c r="E58" s="240" t="s">
        <v>261</v>
      </c>
      <c r="F58" s="240"/>
      <c r="G58" s="236">
        <f>G59+G63+G68</f>
        <v>544.5999999999999</v>
      </c>
      <c r="H58" s="112"/>
    </row>
    <row r="59" spans="1:8" ht="33.75">
      <c r="A59" s="239" t="s">
        <v>105</v>
      </c>
      <c r="B59" s="243" t="s">
        <v>177</v>
      </c>
      <c r="C59" s="240" t="s">
        <v>19</v>
      </c>
      <c r="D59" s="234" t="s">
        <v>15</v>
      </c>
      <c r="E59" s="240" t="s">
        <v>240</v>
      </c>
      <c r="F59" s="240">
        <v>100</v>
      </c>
      <c r="G59" s="236">
        <f>G60</f>
        <v>414.8</v>
      </c>
      <c r="H59" s="112"/>
    </row>
    <row r="60" spans="1:8" ht="33.75">
      <c r="A60" s="239" t="s">
        <v>105</v>
      </c>
      <c r="B60" s="243" t="s">
        <v>177</v>
      </c>
      <c r="C60" s="240" t="s">
        <v>19</v>
      </c>
      <c r="D60" s="234" t="s">
        <v>15</v>
      </c>
      <c r="E60" s="240" t="s">
        <v>240</v>
      </c>
      <c r="F60" s="240">
        <v>120</v>
      </c>
      <c r="G60" s="236">
        <f>G61+G62</f>
        <v>414.8</v>
      </c>
      <c r="H60" s="112"/>
    </row>
    <row r="61" spans="1:8" ht="12.75">
      <c r="A61" s="245" t="s">
        <v>385</v>
      </c>
      <c r="B61" s="243" t="s">
        <v>177</v>
      </c>
      <c r="C61" s="240" t="s">
        <v>19</v>
      </c>
      <c r="D61" s="234" t="s">
        <v>15</v>
      </c>
      <c r="E61" s="240" t="s">
        <v>240</v>
      </c>
      <c r="F61" s="240">
        <v>121</v>
      </c>
      <c r="G61" s="236">
        <v>318.6</v>
      </c>
      <c r="H61" s="112"/>
    </row>
    <row r="62" spans="1:8" ht="33.75">
      <c r="A62" s="245" t="s">
        <v>386</v>
      </c>
      <c r="B62" s="243" t="s">
        <v>177</v>
      </c>
      <c r="C62" s="240" t="s">
        <v>19</v>
      </c>
      <c r="D62" s="234" t="s">
        <v>15</v>
      </c>
      <c r="E62" s="240" t="s">
        <v>240</v>
      </c>
      <c r="F62" s="240">
        <v>129</v>
      </c>
      <c r="G62" s="236">
        <v>96.2</v>
      </c>
      <c r="H62" s="112"/>
    </row>
    <row r="63" spans="1:8" ht="22.5">
      <c r="A63" s="239" t="s">
        <v>387</v>
      </c>
      <c r="B63" s="243" t="s">
        <v>177</v>
      </c>
      <c r="C63" s="240" t="s">
        <v>19</v>
      </c>
      <c r="D63" s="234" t="s">
        <v>15</v>
      </c>
      <c r="E63" s="240" t="s">
        <v>241</v>
      </c>
      <c r="F63" s="240">
        <v>200</v>
      </c>
      <c r="G63" s="236">
        <f>G64</f>
        <v>127</v>
      </c>
      <c r="H63" s="112"/>
    </row>
    <row r="64" spans="1:8" ht="22.5">
      <c r="A64" s="238" t="s">
        <v>526</v>
      </c>
      <c r="B64" s="243" t="s">
        <v>177</v>
      </c>
      <c r="C64" s="240" t="s">
        <v>19</v>
      </c>
      <c r="D64" s="234" t="s">
        <v>15</v>
      </c>
      <c r="E64" s="240" t="s">
        <v>241</v>
      </c>
      <c r="F64" s="240">
        <v>240</v>
      </c>
      <c r="G64" s="236">
        <f>G66+G65</f>
        <v>127</v>
      </c>
      <c r="H64" s="112"/>
    </row>
    <row r="65" spans="1:8" ht="22.5">
      <c r="A65" s="238" t="s">
        <v>540</v>
      </c>
      <c r="B65" s="243" t="s">
        <v>177</v>
      </c>
      <c r="C65" s="240" t="s">
        <v>19</v>
      </c>
      <c r="D65" s="234" t="s">
        <v>15</v>
      </c>
      <c r="E65" s="240" t="s">
        <v>241</v>
      </c>
      <c r="F65" s="240">
        <v>242</v>
      </c>
      <c r="G65" s="236">
        <v>15</v>
      </c>
      <c r="H65" s="112"/>
    </row>
    <row r="66" spans="1:8" ht="22.5">
      <c r="A66" s="238" t="s">
        <v>527</v>
      </c>
      <c r="B66" s="243" t="s">
        <v>177</v>
      </c>
      <c r="C66" s="240" t="s">
        <v>19</v>
      </c>
      <c r="D66" s="234" t="s">
        <v>15</v>
      </c>
      <c r="E66" s="240" t="s">
        <v>241</v>
      </c>
      <c r="F66" s="240">
        <v>244</v>
      </c>
      <c r="G66" s="236">
        <v>112</v>
      </c>
      <c r="H66" s="113"/>
    </row>
    <row r="67" spans="1:8" ht="12.75">
      <c r="A67" s="238" t="s">
        <v>118</v>
      </c>
      <c r="B67" s="243" t="s">
        <v>177</v>
      </c>
      <c r="C67" s="240" t="s">
        <v>19</v>
      </c>
      <c r="D67" s="234" t="s">
        <v>15</v>
      </c>
      <c r="E67" s="240" t="s">
        <v>241</v>
      </c>
      <c r="F67" s="240">
        <v>800</v>
      </c>
      <c r="G67" s="236">
        <f>G68</f>
        <v>2.8</v>
      </c>
      <c r="H67" s="113"/>
    </row>
    <row r="68" spans="1:8" s="54" customFormat="1" ht="12.75">
      <c r="A68" s="238" t="s">
        <v>532</v>
      </c>
      <c r="B68" s="243" t="s">
        <v>177</v>
      </c>
      <c r="C68" s="263" t="s">
        <v>19</v>
      </c>
      <c r="D68" s="248" t="s">
        <v>15</v>
      </c>
      <c r="E68" s="240" t="s">
        <v>241</v>
      </c>
      <c r="F68" s="263" t="s">
        <v>119</v>
      </c>
      <c r="G68" s="249">
        <f>G69</f>
        <v>2.8</v>
      </c>
      <c r="H68" s="113"/>
    </row>
    <row r="69" spans="1:8" s="54" customFormat="1" ht="12.75">
      <c r="A69" s="247" t="s">
        <v>17</v>
      </c>
      <c r="B69" s="243" t="s">
        <v>177</v>
      </c>
      <c r="C69" s="263" t="s">
        <v>19</v>
      </c>
      <c r="D69" s="248" t="s">
        <v>15</v>
      </c>
      <c r="E69" s="240" t="s">
        <v>241</v>
      </c>
      <c r="F69" s="263" t="s">
        <v>120</v>
      </c>
      <c r="G69" s="249">
        <v>2.8</v>
      </c>
      <c r="H69" s="113"/>
    </row>
    <row r="70" spans="1:8" ht="22.5">
      <c r="A70" s="239" t="s">
        <v>260</v>
      </c>
      <c r="B70" s="243" t="s">
        <v>177</v>
      </c>
      <c r="C70" s="240" t="s">
        <v>19</v>
      </c>
      <c r="D70" s="234" t="s">
        <v>15</v>
      </c>
      <c r="E70" s="240" t="s">
        <v>242</v>
      </c>
      <c r="F70" s="240"/>
      <c r="G70" s="236">
        <f>G71+G76+G75</f>
        <v>8914.1</v>
      </c>
      <c r="H70" s="112"/>
    </row>
    <row r="71" spans="1:8" ht="33.75">
      <c r="A71" s="239" t="s">
        <v>105</v>
      </c>
      <c r="B71" s="243" t="s">
        <v>177</v>
      </c>
      <c r="C71" s="240" t="s">
        <v>19</v>
      </c>
      <c r="D71" s="234" t="s">
        <v>15</v>
      </c>
      <c r="E71" s="240" t="s">
        <v>243</v>
      </c>
      <c r="F71" s="240">
        <v>100</v>
      </c>
      <c r="G71" s="236">
        <f>G72</f>
        <v>8794.1</v>
      </c>
      <c r="H71" s="112"/>
    </row>
    <row r="72" spans="1:8" ht="12.75">
      <c r="A72" s="239" t="s">
        <v>142</v>
      </c>
      <c r="B72" s="243" t="s">
        <v>177</v>
      </c>
      <c r="C72" s="240" t="s">
        <v>19</v>
      </c>
      <c r="D72" s="234" t="s">
        <v>15</v>
      </c>
      <c r="E72" s="240" t="s">
        <v>243</v>
      </c>
      <c r="F72" s="240">
        <v>110</v>
      </c>
      <c r="G72" s="236">
        <f>G73+G74</f>
        <v>8794.1</v>
      </c>
      <c r="H72" s="112"/>
    </row>
    <row r="73" spans="1:8" ht="12.75">
      <c r="A73" s="262" t="s">
        <v>581</v>
      </c>
      <c r="B73" s="243" t="s">
        <v>177</v>
      </c>
      <c r="C73" s="240" t="s">
        <v>19</v>
      </c>
      <c r="D73" s="234" t="s">
        <v>15</v>
      </c>
      <c r="E73" s="240" t="s">
        <v>243</v>
      </c>
      <c r="F73" s="240">
        <v>111</v>
      </c>
      <c r="G73" s="236">
        <v>6754.3</v>
      </c>
      <c r="H73" s="112"/>
    </row>
    <row r="74" spans="1:8" ht="22.5">
      <c r="A74" s="245" t="s">
        <v>580</v>
      </c>
      <c r="B74" s="243" t="s">
        <v>177</v>
      </c>
      <c r="C74" s="240" t="s">
        <v>19</v>
      </c>
      <c r="D74" s="234" t="s">
        <v>15</v>
      </c>
      <c r="E74" s="240" t="s">
        <v>243</v>
      </c>
      <c r="F74" s="240">
        <v>119</v>
      </c>
      <c r="G74" s="236">
        <v>2039.8</v>
      </c>
      <c r="H74" s="112"/>
    </row>
    <row r="75" spans="1:8" ht="22.5">
      <c r="A75" s="238" t="s">
        <v>524</v>
      </c>
      <c r="B75" s="243" t="s">
        <v>177</v>
      </c>
      <c r="C75" s="240" t="s">
        <v>19</v>
      </c>
      <c r="D75" s="234" t="s">
        <v>15</v>
      </c>
      <c r="E75" s="240" t="s">
        <v>244</v>
      </c>
      <c r="F75" s="240">
        <v>112</v>
      </c>
      <c r="G75" s="236">
        <v>0</v>
      </c>
      <c r="H75" s="112"/>
    </row>
    <row r="76" spans="1:8" ht="22.5">
      <c r="A76" s="239" t="s">
        <v>387</v>
      </c>
      <c r="B76" s="243" t="s">
        <v>177</v>
      </c>
      <c r="C76" s="240" t="s">
        <v>19</v>
      </c>
      <c r="D76" s="234" t="s">
        <v>15</v>
      </c>
      <c r="E76" s="240" t="s">
        <v>244</v>
      </c>
      <c r="F76" s="240" t="s">
        <v>113</v>
      </c>
      <c r="G76" s="236">
        <f>SUM(G77)</f>
        <v>120</v>
      </c>
      <c r="H76" s="112"/>
    </row>
    <row r="77" spans="1:8" ht="22.5">
      <c r="A77" s="238" t="s">
        <v>526</v>
      </c>
      <c r="B77" s="243" t="s">
        <v>177</v>
      </c>
      <c r="C77" s="240" t="s">
        <v>19</v>
      </c>
      <c r="D77" s="234" t="s">
        <v>15</v>
      </c>
      <c r="E77" s="240" t="s">
        <v>244</v>
      </c>
      <c r="F77" s="240" t="s">
        <v>115</v>
      </c>
      <c r="G77" s="236">
        <f>G79+G78</f>
        <v>120</v>
      </c>
      <c r="H77" s="112"/>
    </row>
    <row r="78" spans="1:8" ht="22.5">
      <c r="A78" s="238" t="s">
        <v>540</v>
      </c>
      <c r="B78" s="243" t="s">
        <v>177</v>
      </c>
      <c r="C78" s="240" t="s">
        <v>19</v>
      </c>
      <c r="D78" s="234" t="s">
        <v>15</v>
      </c>
      <c r="E78" s="240" t="s">
        <v>244</v>
      </c>
      <c r="F78" s="240">
        <v>242</v>
      </c>
      <c r="G78" s="236">
        <v>85</v>
      </c>
      <c r="H78" s="112"/>
    </row>
    <row r="79" spans="1:8" ht="22.5">
      <c r="A79" s="238" t="s">
        <v>527</v>
      </c>
      <c r="B79" s="243" t="s">
        <v>177</v>
      </c>
      <c r="C79" s="240" t="s">
        <v>19</v>
      </c>
      <c r="D79" s="234" t="s">
        <v>15</v>
      </c>
      <c r="E79" s="240" t="s">
        <v>244</v>
      </c>
      <c r="F79" s="240" t="s">
        <v>117</v>
      </c>
      <c r="G79" s="236">
        <v>35</v>
      </c>
      <c r="H79" s="110"/>
    </row>
    <row r="80" spans="1:9" ht="21">
      <c r="A80" s="86" t="s">
        <v>410</v>
      </c>
      <c r="B80" s="156" t="s">
        <v>29</v>
      </c>
      <c r="C80" s="157" t="s">
        <v>8</v>
      </c>
      <c r="D80" s="158" t="s">
        <v>8</v>
      </c>
      <c r="E80" s="157" t="s">
        <v>9</v>
      </c>
      <c r="F80" s="157" t="s">
        <v>10</v>
      </c>
      <c r="G80" s="155">
        <f>G81</f>
        <v>63732.700000000004</v>
      </c>
      <c r="H80" s="111">
        <v>63732.7</v>
      </c>
      <c r="I80" s="69">
        <f>G80-H80</f>
        <v>0</v>
      </c>
    </row>
    <row r="81" spans="1:8" ht="12.75">
      <c r="A81" s="61" t="s">
        <v>33</v>
      </c>
      <c r="B81" s="11" t="s">
        <v>29</v>
      </c>
      <c r="C81" s="12" t="s">
        <v>16</v>
      </c>
      <c r="D81" s="11" t="s">
        <v>8</v>
      </c>
      <c r="E81" s="12" t="s">
        <v>9</v>
      </c>
      <c r="F81" s="12" t="s">
        <v>10</v>
      </c>
      <c r="G81" s="13">
        <f>G82+G135</f>
        <v>63732.700000000004</v>
      </c>
      <c r="H81" s="111"/>
    </row>
    <row r="82" spans="1:8" ht="12.75">
      <c r="A82" s="251" t="s">
        <v>34</v>
      </c>
      <c r="B82" s="258" t="s">
        <v>29</v>
      </c>
      <c r="C82" s="232" t="s">
        <v>16</v>
      </c>
      <c r="D82" s="258" t="s">
        <v>14</v>
      </c>
      <c r="E82" s="240"/>
      <c r="F82" s="240"/>
      <c r="G82" s="259">
        <f>G83</f>
        <v>59859.100000000006</v>
      </c>
      <c r="H82" s="112"/>
    </row>
    <row r="83" spans="1:8" ht="21">
      <c r="A83" s="251" t="s">
        <v>589</v>
      </c>
      <c r="B83" s="234" t="s">
        <v>29</v>
      </c>
      <c r="C83" s="240">
        <v>10</v>
      </c>
      <c r="D83" s="234" t="s">
        <v>14</v>
      </c>
      <c r="E83" s="242" t="s">
        <v>314</v>
      </c>
      <c r="F83" s="240"/>
      <c r="G83" s="236">
        <f>G84+G108</f>
        <v>59859.100000000006</v>
      </c>
      <c r="H83" s="113"/>
    </row>
    <row r="84" spans="1:8" s="51" customFormat="1" ht="22.5">
      <c r="A84" s="239" t="s">
        <v>316</v>
      </c>
      <c r="B84" s="248" t="s">
        <v>29</v>
      </c>
      <c r="C84" s="248" t="s">
        <v>16</v>
      </c>
      <c r="D84" s="248" t="s">
        <v>14</v>
      </c>
      <c r="E84" s="252" t="s">
        <v>315</v>
      </c>
      <c r="F84" s="250"/>
      <c r="G84" s="249">
        <f>G90+G85+G95+G103</f>
        <v>49720.4</v>
      </c>
      <c r="H84" s="113"/>
    </row>
    <row r="85" spans="1:8" s="51" customFormat="1" ht="22.5">
      <c r="A85" s="239" t="s">
        <v>328</v>
      </c>
      <c r="B85" s="248" t="s">
        <v>29</v>
      </c>
      <c r="C85" s="248" t="s">
        <v>16</v>
      </c>
      <c r="D85" s="248" t="s">
        <v>14</v>
      </c>
      <c r="E85" s="252" t="s">
        <v>329</v>
      </c>
      <c r="F85" s="250"/>
      <c r="G85" s="249">
        <f>G86</f>
        <v>9011.8</v>
      </c>
      <c r="H85" s="113"/>
    </row>
    <row r="86" spans="1:8" s="51" customFormat="1" ht="11.25">
      <c r="A86" s="247" t="s">
        <v>147</v>
      </c>
      <c r="B86" s="248" t="s">
        <v>29</v>
      </c>
      <c r="C86" s="248" t="s">
        <v>16</v>
      </c>
      <c r="D86" s="248" t="s">
        <v>14</v>
      </c>
      <c r="E86" s="248" t="s">
        <v>319</v>
      </c>
      <c r="F86" s="250"/>
      <c r="G86" s="249">
        <f>G87</f>
        <v>9011.8</v>
      </c>
      <c r="H86" s="112"/>
    </row>
    <row r="87" spans="1:8" s="51" customFormat="1" ht="11.25">
      <c r="A87" s="247" t="s">
        <v>53</v>
      </c>
      <c r="B87" s="248" t="s">
        <v>29</v>
      </c>
      <c r="C87" s="248" t="s">
        <v>16</v>
      </c>
      <c r="D87" s="248" t="s">
        <v>14</v>
      </c>
      <c r="E87" s="248" t="s">
        <v>319</v>
      </c>
      <c r="F87" s="248" t="s">
        <v>54</v>
      </c>
      <c r="G87" s="249">
        <f>G89</f>
        <v>9011.8</v>
      </c>
      <c r="H87" s="113"/>
    </row>
    <row r="88" spans="1:8" s="51" customFormat="1" ht="11.25">
      <c r="A88" s="247" t="s">
        <v>30</v>
      </c>
      <c r="B88" s="248" t="s">
        <v>29</v>
      </c>
      <c r="C88" s="248" t="s">
        <v>16</v>
      </c>
      <c r="D88" s="248" t="s">
        <v>14</v>
      </c>
      <c r="E88" s="248" t="s">
        <v>319</v>
      </c>
      <c r="F88" s="250">
        <v>310</v>
      </c>
      <c r="G88" s="249">
        <f>G89</f>
        <v>9011.8</v>
      </c>
      <c r="H88" s="113"/>
    </row>
    <row r="89" spans="1:8" s="51" customFormat="1" ht="22.5">
      <c r="A89" s="238" t="s">
        <v>528</v>
      </c>
      <c r="B89" s="248" t="s">
        <v>29</v>
      </c>
      <c r="C89" s="248" t="s">
        <v>16</v>
      </c>
      <c r="D89" s="248" t="s">
        <v>14</v>
      </c>
      <c r="E89" s="248" t="s">
        <v>319</v>
      </c>
      <c r="F89" s="250">
        <v>313</v>
      </c>
      <c r="G89" s="249">
        <v>9011.8</v>
      </c>
      <c r="H89" s="113"/>
    </row>
    <row r="90" spans="1:8" s="51" customFormat="1" ht="45">
      <c r="A90" s="239" t="s">
        <v>330</v>
      </c>
      <c r="B90" s="248" t="s">
        <v>29</v>
      </c>
      <c r="C90" s="248" t="s">
        <v>16</v>
      </c>
      <c r="D90" s="248" t="s">
        <v>14</v>
      </c>
      <c r="E90" s="248" t="s">
        <v>317</v>
      </c>
      <c r="F90" s="250"/>
      <c r="G90" s="249">
        <f>G91</f>
        <v>31953.2</v>
      </c>
      <c r="H90" s="112"/>
    </row>
    <row r="91" spans="1:8" s="68" customFormat="1" ht="45">
      <c r="A91" s="253" t="s">
        <v>357</v>
      </c>
      <c r="B91" s="248" t="s">
        <v>29</v>
      </c>
      <c r="C91" s="248" t="s">
        <v>16</v>
      </c>
      <c r="D91" s="248" t="s">
        <v>14</v>
      </c>
      <c r="E91" s="248" t="s">
        <v>318</v>
      </c>
      <c r="F91" s="240"/>
      <c r="G91" s="236">
        <f>G92</f>
        <v>31953.2</v>
      </c>
      <c r="H91" s="113"/>
    </row>
    <row r="92" spans="1:8" s="51" customFormat="1" ht="11.25">
      <c r="A92" s="247" t="s">
        <v>53</v>
      </c>
      <c r="B92" s="248" t="s">
        <v>29</v>
      </c>
      <c r="C92" s="248" t="s">
        <v>16</v>
      </c>
      <c r="D92" s="248" t="s">
        <v>14</v>
      </c>
      <c r="E92" s="248" t="s">
        <v>318</v>
      </c>
      <c r="F92" s="248" t="s">
        <v>54</v>
      </c>
      <c r="G92" s="249">
        <f>G94</f>
        <v>31953.2</v>
      </c>
      <c r="H92" s="113"/>
    </row>
    <row r="93" spans="1:8" s="51" customFormat="1" ht="11.25">
      <c r="A93" s="247" t="s">
        <v>30</v>
      </c>
      <c r="B93" s="248" t="s">
        <v>29</v>
      </c>
      <c r="C93" s="248" t="s">
        <v>16</v>
      </c>
      <c r="D93" s="248" t="s">
        <v>14</v>
      </c>
      <c r="E93" s="248" t="s">
        <v>318</v>
      </c>
      <c r="F93" s="250">
        <v>310</v>
      </c>
      <c r="G93" s="249">
        <f>G94</f>
        <v>31953.2</v>
      </c>
      <c r="H93" s="113"/>
    </row>
    <row r="94" spans="1:8" s="51" customFormat="1" ht="22.5">
      <c r="A94" s="238" t="s">
        <v>528</v>
      </c>
      <c r="B94" s="248" t="s">
        <v>29</v>
      </c>
      <c r="C94" s="248" t="s">
        <v>16</v>
      </c>
      <c r="D94" s="248" t="s">
        <v>14</v>
      </c>
      <c r="E94" s="248" t="s">
        <v>318</v>
      </c>
      <c r="F94" s="250">
        <v>313</v>
      </c>
      <c r="G94" s="249">
        <v>31953.2</v>
      </c>
      <c r="H94" s="112"/>
    </row>
    <row r="95" spans="1:8" ht="22.5">
      <c r="A95" s="239" t="s">
        <v>83</v>
      </c>
      <c r="B95" s="234" t="s">
        <v>29</v>
      </c>
      <c r="C95" s="240">
        <v>10</v>
      </c>
      <c r="D95" s="234" t="s">
        <v>14</v>
      </c>
      <c r="E95" s="240" t="s">
        <v>331</v>
      </c>
      <c r="F95" s="240" t="s">
        <v>10</v>
      </c>
      <c r="G95" s="236">
        <f>G96</f>
        <v>8526.5</v>
      </c>
      <c r="H95" s="112"/>
    </row>
    <row r="96" spans="1:8" ht="22.5">
      <c r="A96" s="239" t="s">
        <v>22</v>
      </c>
      <c r="B96" s="234" t="s">
        <v>29</v>
      </c>
      <c r="C96" s="240" t="s">
        <v>16</v>
      </c>
      <c r="D96" s="234" t="s">
        <v>14</v>
      </c>
      <c r="E96" s="240" t="s">
        <v>332</v>
      </c>
      <c r="F96" s="240"/>
      <c r="G96" s="236">
        <f>G97+G100</f>
        <v>8526.5</v>
      </c>
      <c r="H96" s="112"/>
    </row>
    <row r="97" spans="1:8" ht="22.5">
      <c r="A97" s="239" t="s">
        <v>387</v>
      </c>
      <c r="B97" s="234" t="s">
        <v>29</v>
      </c>
      <c r="C97" s="240" t="s">
        <v>16</v>
      </c>
      <c r="D97" s="234" t="s">
        <v>14</v>
      </c>
      <c r="E97" s="240" t="s">
        <v>332</v>
      </c>
      <c r="F97" s="240" t="s">
        <v>113</v>
      </c>
      <c r="G97" s="236">
        <f>SUM(G98)</f>
        <v>127.9</v>
      </c>
      <c r="H97" s="112"/>
    </row>
    <row r="98" spans="1:8" ht="22.5">
      <c r="A98" s="239" t="s">
        <v>114</v>
      </c>
      <c r="B98" s="234" t="s">
        <v>29</v>
      </c>
      <c r="C98" s="240" t="s">
        <v>16</v>
      </c>
      <c r="D98" s="234" t="s">
        <v>14</v>
      </c>
      <c r="E98" s="240" t="s">
        <v>332</v>
      </c>
      <c r="F98" s="240" t="s">
        <v>115</v>
      </c>
      <c r="G98" s="236">
        <f>G99</f>
        <v>127.9</v>
      </c>
      <c r="H98" s="112"/>
    </row>
    <row r="99" spans="1:8" ht="22.5">
      <c r="A99" s="239" t="s">
        <v>116</v>
      </c>
      <c r="B99" s="234" t="s">
        <v>29</v>
      </c>
      <c r="C99" s="240" t="s">
        <v>16</v>
      </c>
      <c r="D99" s="234" t="s">
        <v>14</v>
      </c>
      <c r="E99" s="240" t="s">
        <v>332</v>
      </c>
      <c r="F99" s="240" t="s">
        <v>117</v>
      </c>
      <c r="G99" s="236">
        <v>127.9</v>
      </c>
      <c r="H99" s="112"/>
    </row>
    <row r="100" spans="1:8" ht="12.75">
      <c r="A100" s="239" t="s">
        <v>53</v>
      </c>
      <c r="B100" s="234" t="s">
        <v>29</v>
      </c>
      <c r="C100" s="240" t="s">
        <v>16</v>
      </c>
      <c r="D100" s="234" t="s">
        <v>14</v>
      </c>
      <c r="E100" s="240" t="s">
        <v>332</v>
      </c>
      <c r="F100" s="240">
        <v>300</v>
      </c>
      <c r="G100" s="236">
        <f>G101</f>
        <v>8398.6</v>
      </c>
      <c r="H100" s="112"/>
    </row>
    <row r="101" spans="1:8" ht="12.75">
      <c r="A101" s="239" t="s">
        <v>30</v>
      </c>
      <c r="B101" s="234" t="s">
        <v>29</v>
      </c>
      <c r="C101" s="240" t="s">
        <v>16</v>
      </c>
      <c r="D101" s="234" t="s">
        <v>14</v>
      </c>
      <c r="E101" s="240" t="s">
        <v>332</v>
      </c>
      <c r="F101" s="240">
        <v>310</v>
      </c>
      <c r="G101" s="236">
        <f>G102</f>
        <v>8398.6</v>
      </c>
      <c r="H101" s="112"/>
    </row>
    <row r="102" spans="1:8" ht="22.5">
      <c r="A102" s="238" t="s">
        <v>528</v>
      </c>
      <c r="B102" s="234" t="s">
        <v>29</v>
      </c>
      <c r="C102" s="240">
        <v>10</v>
      </c>
      <c r="D102" s="234" t="s">
        <v>14</v>
      </c>
      <c r="E102" s="240" t="s">
        <v>332</v>
      </c>
      <c r="F102" s="240">
        <v>313</v>
      </c>
      <c r="G102" s="236">
        <v>8398.6</v>
      </c>
      <c r="H102" s="113"/>
    </row>
    <row r="103" spans="1:8" s="51" customFormat="1" ht="22.5">
      <c r="A103" s="247" t="s">
        <v>333</v>
      </c>
      <c r="B103" s="248" t="s">
        <v>29</v>
      </c>
      <c r="C103" s="248" t="s">
        <v>16</v>
      </c>
      <c r="D103" s="248" t="s">
        <v>14</v>
      </c>
      <c r="E103" s="248" t="s">
        <v>334</v>
      </c>
      <c r="F103" s="248"/>
      <c r="G103" s="249">
        <f>G105</f>
        <v>228.9</v>
      </c>
      <c r="H103" s="113"/>
    </row>
    <row r="104" spans="1:8" s="51" customFormat="1" ht="22.5">
      <c r="A104" s="247" t="s">
        <v>335</v>
      </c>
      <c r="B104" s="248" t="s">
        <v>29</v>
      </c>
      <c r="C104" s="248" t="s">
        <v>16</v>
      </c>
      <c r="D104" s="248" t="s">
        <v>14</v>
      </c>
      <c r="E104" s="248" t="s">
        <v>321</v>
      </c>
      <c r="F104" s="248"/>
      <c r="G104" s="249">
        <f>G105</f>
        <v>228.9</v>
      </c>
      <c r="H104" s="113"/>
    </row>
    <row r="105" spans="1:8" s="51" customFormat="1" ht="11.25">
      <c r="A105" s="247" t="s">
        <v>53</v>
      </c>
      <c r="B105" s="248" t="s">
        <v>29</v>
      </c>
      <c r="C105" s="248" t="s">
        <v>16</v>
      </c>
      <c r="D105" s="248" t="s">
        <v>14</v>
      </c>
      <c r="E105" s="248" t="s">
        <v>321</v>
      </c>
      <c r="F105" s="248" t="s">
        <v>54</v>
      </c>
      <c r="G105" s="249">
        <f>G106</f>
        <v>228.9</v>
      </c>
      <c r="H105" s="113"/>
    </row>
    <row r="106" spans="1:8" s="51" customFormat="1" ht="11.25">
      <c r="A106" s="247" t="s">
        <v>30</v>
      </c>
      <c r="B106" s="248" t="s">
        <v>29</v>
      </c>
      <c r="C106" s="248" t="s">
        <v>16</v>
      </c>
      <c r="D106" s="248" t="s">
        <v>14</v>
      </c>
      <c r="E106" s="248" t="s">
        <v>321</v>
      </c>
      <c r="F106" s="250">
        <v>310</v>
      </c>
      <c r="G106" s="249">
        <f>G107</f>
        <v>228.9</v>
      </c>
      <c r="H106" s="113"/>
    </row>
    <row r="107" spans="1:8" s="51" customFormat="1" ht="22.5">
      <c r="A107" s="238" t="s">
        <v>528</v>
      </c>
      <c r="B107" s="248" t="s">
        <v>29</v>
      </c>
      <c r="C107" s="248" t="s">
        <v>16</v>
      </c>
      <c r="D107" s="248" t="s">
        <v>14</v>
      </c>
      <c r="E107" s="248" t="s">
        <v>321</v>
      </c>
      <c r="F107" s="250">
        <v>313</v>
      </c>
      <c r="G107" s="249">
        <v>228.9</v>
      </c>
      <c r="H107" s="112"/>
    </row>
    <row r="108" spans="1:8" ht="21">
      <c r="A108" s="254" t="s">
        <v>322</v>
      </c>
      <c r="B108" s="234" t="s">
        <v>29</v>
      </c>
      <c r="C108" s="240">
        <v>10</v>
      </c>
      <c r="D108" s="234" t="s">
        <v>14</v>
      </c>
      <c r="E108" s="240" t="s">
        <v>323</v>
      </c>
      <c r="F108" s="240"/>
      <c r="G108" s="236">
        <f>G109+G117+G122+G130</f>
        <v>10138.7</v>
      </c>
      <c r="H108" s="113"/>
    </row>
    <row r="109" spans="1:8" s="51" customFormat="1" ht="22.5">
      <c r="A109" s="247" t="s">
        <v>324</v>
      </c>
      <c r="B109" s="248" t="s">
        <v>29</v>
      </c>
      <c r="C109" s="248" t="s">
        <v>16</v>
      </c>
      <c r="D109" s="248" t="s">
        <v>14</v>
      </c>
      <c r="E109" s="248" t="s">
        <v>325</v>
      </c>
      <c r="F109" s="248"/>
      <c r="G109" s="249">
        <f>G110</f>
        <v>4991.7</v>
      </c>
      <c r="H109" s="113"/>
    </row>
    <row r="110" spans="1:8" s="51" customFormat="1" ht="22.5">
      <c r="A110" s="247" t="s">
        <v>326</v>
      </c>
      <c r="B110" s="248" t="s">
        <v>29</v>
      </c>
      <c r="C110" s="248" t="s">
        <v>16</v>
      </c>
      <c r="D110" s="248" t="s">
        <v>14</v>
      </c>
      <c r="E110" s="248" t="s">
        <v>327</v>
      </c>
      <c r="F110" s="248"/>
      <c r="G110" s="249">
        <f>G111+G114</f>
        <v>4991.7</v>
      </c>
      <c r="H110" s="112"/>
    </row>
    <row r="111" spans="1:8" ht="22.5">
      <c r="A111" s="239" t="s">
        <v>387</v>
      </c>
      <c r="B111" s="234" t="s">
        <v>29</v>
      </c>
      <c r="C111" s="240" t="s">
        <v>16</v>
      </c>
      <c r="D111" s="234" t="s">
        <v>14</v>
      </c>
      <c r="E111" s="248" t="s">
        <v>327</v>
      </c>
      <c r="F111" s="240" t="s">
        <v>113</v>
      </c>
      <c r="G111" s="236">
        <f>SUM(G112)</f>
        <v>132</v>
      </c>
      <c r="H111" s="112"/>
    </row>
    <row r="112" spans="1:8" ht="22.5">
      <c r="A112" s="238" t="s">
        <v>526</v>
      </c>
      <c r="B112" s="234" t="s">
        <v>29</v>
      </c>
      <c r="C112" s="240" t="s">
        <v>16</v>
      </c>
      <c r="D112" s="234" t="s">
        <v>14</v>
      </c>
      <c r="E112" s="248" t="s">
        <v>327</v>
      </c>
      <c r="F112" s="240" t="s">
        <v>115</v>
      </c>
      <c r="G112" s="236">
        <f>G113</f>
        <v>132</v>
      </c>
      <c r="H112" s="112"/>
    </row>
    <row r="113" spans="1:8" ht="22.5">
      <c r="A113" s="238" t="s">
        <v>527</v>
      </c>
      <c r="B113" s="234" t="s">
        <v>29</v>
      </c>
      <c r="C113" s="240" t="s">
        <v>16</v>
      </c>
      <c r="D113" s="234" t="s">
        <v>14</v>
      </c>
      <c r="E113" s="248" t="s">
        <v>327</v>
      </c>
      <c r="F113" s="240" t="s">
        <v>117</v>
      </c>
      <c r="G113" s="236">
        <v>132</v>
      </c>
      <c r="H113" s="113"/>
    </row>
    <row r="114" spans="1:8" s="51" customFormat="1" ht="11.25">
      <c r="A114" s="247" t="s">
        <v>53</v>
      </c>
      <c r="B114" s="248" t="s">
        <v>29</v>
      </c>
      <c r="C114" s="248" t="s">
        <v>16</v>
      </c>
      <c r="D114" s="248" t="s">
        <v>14</v>
      </c>
      <c r="E114" s="248" t="s">
        <v>327</v>
      </c>
      <c r="F114" s="248" t="s">
        <v>54</v>
      </c>
      <c r="G114" s="249">
        <f>G115</f>
        <v>4859.7</v>
      </c>
      <c r="H114" s="113"/>
    </row>
    <row r="115" spans="1:8" s="51" customFormat="1" ht="11.25">
      <c r="A115" s="247" t="s">
        <v>30</v>
      </c>
      <c r="B115" s="248" t="s">
        <v>29</v>
      </c>
      <c r="C115" s="248" t="s">
        <v>16</v>
      </c>
      <c r="D115" s="248" t="s">
        <v>14</v>
      </c>
      <c r="E115" s="248" t="s">
        <v>327</v>
      </c>
      <c r="F115" s="250">
        <v>310</v>
      </c>
      <c r="G115" s="249">
        <f>G116</f>
        <v>4859.7</v>
      </c>
      <c r="H115" s="113"/>
    </row>
    <row r="116" spans="1:8" s="51" customFormat="1" ht="22.5">
      <c r="A116" s="238" t="s">
        <v>528</v>
      </c>
      <c r="B116" s="248" t="s">
        <v>29</v>
      </c>
      <c r="C116" s="248" t="s">
        <v>16</v>
      </c>
      <c r="D116" s="248" t="s">
        <v>14</v>
      </c>
      <c r="E116" s="248" t="s">
        <v>327</v>
      </c>
      <c r="F116" s="250">
        <v>313</v>
      </c>
      <c r="G116" s="255">
        <v>4859.7</v>
      </c>
      <c r="H116" s="113"/>
    </row>
    <row r="117" spans="1:8" s="53" customFormat="1" ht="33.75">
      <c r="A117" s="247" t="s">
        <v>339</v>
      </c>
      <c r="B117" s="248" t="s">
        <v>29</v>
      </c>
      <c r="C117" s="248" t="s">
        <v>16</v>
      </c>
      <c r="D117" s="248" t="s">
        <v>14</v>
      </c>
      <c r="E117" s="248" t="s">
        <v>341</v>
      </c>
      <c r="F117" s="248"/>
      <c r="G117" s="249">
        <f>G118</f>
        <v>34</v>
      </c>
      <c r="H117" s="113"/>
    </row>
    <row r="118" spans="1:8" s="53" customFormat="1" ht="33.75">
      <c r="A118" s="247" t="s">
        <v>340</v>
      </c>
      <c r="B118" s="248" t="s">
        <v>29</v>
      </c>
      <c r="C118" s="248" t="s">
        <v>16</v>
      </c>
      <c r="D118" s="248" t="s">
        <v>14</v>
      </c>
      <c r="E118" s="248" t="s">
        <v>342</v>
      </c>
      <c r="F118" s="248"/>
      <c r="G118" s="249">
        <f>G119</f>
        <v>34</v>
      </c>
      <c r="H118" s="113"/>
    </row>
    <row r="119" spans="1:8" s="51" customFormat="1" ht="11.25">
      <c r="A119" s="247" t="s">
        <v>53</v>
      </c>
      <c r="B119" s="248" t="s">
        <v>29</v>
      </c>
      <c r="C119" s="248" t="s">
        <v>16</v>
      </c>
      <c r="D119" s="248" t="s">
        <v>14</v>
      </c>
      <c r="E119" s="248" t="s">
        <v>342</v>
      </c>
      <c r="F119" s="248" t="s">
        <v>54</v>
      </c>
      <c r="G119" s="249">
        <f>G120</f>
        <v>34</v>
      </c>
      <c r="H119" s="113"/>
    </row>
    <row r="120" spans="1:8" s="51" customFormat="1" ht="11.25">
      <c r="A120" s="247" t="s">
        <v>30</v>
      </c>
      <c r="B120" s="248" t="s">
        <v>29</v>
      </c>
      <c r="C120" s="248" t="s">
        <v>16</v>
      </c>
      <c r="D120" s="248" t="s">
        <v>14</v>
      </c>
      <c r="E120" s="248" t="s">
        <v>342</v>
      </c>
      <c r="F120" s="250">
        <v>310</v>
      </c>
      <c r="G120" s="249">
        <f>G121</f>
        <v>34</v>
      </c>
      <c r="H120" s="113"/>
    </row>
    <row r="121" spans="1:8" s="51" customFormat="1" ht="22.5">
      <c r="A121" s="238" t="s">
        <v>528</v>
      </c>
      <c r="B121" s="248" t="s">
        <v>29</v>
      </c>
      <c r="C121" s="248" t="s">
        <v>16</v>
      </c>
      <c r="D121" s="248" t="s">
        <v>14</v>
      </c>
      <c r="E121" s="248" t="s">
        <v>342</v>
      </c>
      <c r="F121" s="250">
        <v>313</v>
      </c>
      <c r="G121" s="249">
        <v>34</v>
      </c>
      <c r="H121" s="113"/>
    </row>
    <row r="122" spans="1:8" s="51" customFormat="1" ht="22.5">
      <c r="A122" s="239" t="s">
        <v>336</v>
      </c>
      <c r="B122" s="248" t="s">
        <v>29</v>
      </c>
      <c r="C122" s="248" t="s">
        <v>16</v>
      </c>
      <c r="D122" s="248" t="s">
        <v>14</v>
      </c>
      <c r="E122" s="248" t="s">
        <v>337</v>
      </c>
      <c r="F122" s="250"/>
      <c r="G122" s="249">
        <f>G123</f>
        <v>4839</v>
      </c>
      <c r="H122" s="112"/>
    </row>
    <row r="123" spans="1:8" ht="22.5">
      <c r="A123" s="256" t="s">
        <v>124</v>
      </c>
      <c r="B123" s="248" t="s">
        <v>29</v>
      </c>
      <c r="C123" s="248" t="s">
        <v>16</v>
      </c>
      <c r="D123" s="248" t="s">
        <v>14</v>
      </c>
      <c r="E123" s="240" t="s">
        <v>338</v>
      </c>
      <c r="F123" s="240"/>
      <c r="G123" s="236">
        <f>G127+G124</f>
        <v>4839</v>
      </c>
      <c r="H123" s="112"/>
    </row>
    <row r="124" spans="1:8" ht="22.5">
      <c r="A124" s="239" t="s">
        <v>387</v>
      </c>
      <c r="B124" s="234" t="s">
        <v>29</v>
      </c>
      <c r="C124" s="240" t="s">
        <v>16</v>
      </c>
      <c r="D124" s="234" t="s">
        <v>14</v>
      </c>
      <c r="E124" s="240" t="s">
        <v>338</v>
      </c>
      <c r="F124" s="240" t="s">
        <v>113</v>
      </c>
      <c r="G124" s="236">
        <f>SUM(G125)</f>
        <v>80</v>
      </c>
      <c r="H124" s="112"/>
    </row>
    <row r="125" spans="1:8" ht="22.5">
      <c r="A125" s="238" t="s">
        <v>526</v>
      </c>
      <c r="B125" s="234" t="s">
        <v>29</v>
      </c>
      <c r="C125" s="240" t="s">
        <v>16</v>
      </c>
      <c r="D125" s="234" t="s">
        <v>14</v>
      </c>
      <c r="E125" s="240" t="s">
        <v>338</v>
      </c>
      <c r="F125" s="240" t="s">
        <v>115</v>
      </c>
      <c r="G125" s="236">
        <f>G126</f>
        <v>80</v>
      </c>
      <c r="H125" s="112"/>
    </row>
    <row r="126" spans="1:8" ht="22.5">
      <c r="A126" s="238" t="s">
        <v>527</v>
      </c>
      <c r="B126" s="234" t="s">
        <v>29</v>
      </c>
      <c r="C126" s="240" t="s">
        <v>16</v>
      </c>
      <c r="D126" s="234" t="s">
        <v>14</v>
      </c>
      <c r="E126" s="240" t="s">
        <v>338</v>
      </c>
      <c r="F126" s="240" t="s">
        <v>117</v>
      </c>
      <c r="G126" s="236">
        <v>80</v>
      </c>
      <c r="H126" s="113"/>
    </row>
    <row r="127" spans="1:8" s="51" customFormat="1" ht="11.25">
      <c r="A127" s="247" t="s">
        <v>53</v>
      </c>
      <c r="B127" s="248" t="s">
        <v>29</v>
      </c>
      <c r="C127" s="248" t="s">
        <v>16</v>
      </c>
      <c r="D127" s="248" t="s">
        <v>14</v>
      </c>
      <c r="E127" s="240" t="s">
        <v>338</v>
      </c>
      <c r="F127" s="248" t="s">
        <v>54</v>
      </c>
      <c r="G127" s="249">
        <f>G129</f>
        <v>4759</v>
      </c>
      <c r="H127" s="113"/>
    </row>
    <row r="128" spans="1:8" s="51" customFormat="1" ht="11.25">
      <c r="A128" s="247" t="s">
        <v>30</v>
      </c>
      <c r="B128" s="248" t="s">
        <v>29</v>
      </c>
      <c r="C128" s="248" t="s">
        <v>16</v>
      </c>
      <c r="D128" s="248" t="s">
        <v>14</v>
      </c>
      <c r="E128" s="240" t="s">
        <v>338</v>
      </c>
      <c r="F128" s="250">
        <v>310</v>
      </c>
      <c r="G128" s="249">
        <f>G129</f>
        <v>4759</v>
      </c>
      <c r="H128" s="113"/>
    </row>
    <row r="129" spans="1:8" s="51" customFormat="1" ht="22.5">
      <c r="A129" s="238" t="s">
        <v>528</v>
      </c>
      <c r="B129" s="248" t="s">
        <v>29</v>
      </c>
      <c r="C129" s="248" t="s">
        <v>16</v>
      </c>
      <c r="D129" s="248" t="s">
        <v>14</v>
      </c>
      <c r="E129" s="240" t="s">
        <v>338</v>
      </c>
      <c r="F129" s="250">
        <v>313</v>
      </c>
      <c r="G129" s="249">
        <v>4759</v>
      </c>
      <c r="H129" s="113"/>
    </row>
    <row r="130" spans="1:8" s="51" customFormat="1" ht="22.5">
      <c r="A130" s="257" t="s">
        <v>343</v>
      </c>
      <c r="B130" s="248" t="s">
        <v>29</v>
      </c>
      <c r="C130" s="248" t="s">
        <v>16</v>
      </c>
      <c r="D130" s="248" t="s">
        <v>14</v>
      </c>
      <c r="E130" s="240" t="s">
        <v>345</v>
      </c>
      <c r="F130" s="250"/>
      <c r="G130" s="249">
        <f>G131</f>
        <v>274</v>
      </c>
      <c r="H130" s="113"/>
    </row>
    <row r="131" spans="1:8" s="51" customFormat="1" ht="22.5">
      <c r="A131" s="257" t="s">
        <v>344</v>
      </c>
      <c r="B131" s="248" t="s">
        <v>29</v>
      </c>
      <c r="C131" s="248" t="s">
        <v>16</v>
      </c>
      <c r="D131" s="248" t="s">
        <v>14</v>
      </c>
      <c r="E131" s="240" t="s">
        <v>346</v>
      </c>
      <c r="F131" s="248"/>
      <c r="G131" s="249">
        <f>G132</f>
        <v>274</v>
      </c>
      <c r="H131" s="113"/>
    </row>
    <row r="132" spans="1:8" s="51" customFormat="1" ht="11.25">
      <c r="A132" s="247" t="s">
        <v>53</v>
      </c>
      <c r="B132" s="248" t="s">
        <v>29</v>
      </c>
      <c r="C132" s="248" t="s">
        <v>16</v>
      </c>
      <c r="D132" s="248" t="s">
        <v>14</v>
      </c>
      <c r="E132" s="240" t="s">
        <v>346</v>
      </c>
      <c r="F132" s="248" t="s">
        <v>54</v>
      </c>
      <c r="G132" s="249">
        <f>G133</f>
        <v>274</v>
      </c>
      <c r="H132" s="113"/>
    </row>
    <row r="133" spans="1:8" s="51" customFormat="1" ht="11.25">
      <c r="A133" s="247" t="s">
        <v>30</v>
      </c>
      <c r="B133" s="248" t="s">
        <v>29</v>
      </c>
      <c r="C133" s="248" t="s">
        <v>16</v>
      </c>
      <c r="D133" s="248" t="s">
        <v>14</v>
      </c>
      <c r="E133" s="240" t="s">
        <v>346</v>
      </c>
      <c r="F133" s="250">
        <v>310</v>
      </c>
      <c r="G133" s="249">
        <f>G134</f>
        <v>274</v>
      </c>
      <c r="H133" s="113"/>
    </row>
    <row r="134" spans="1:8" s="51" customFormat="1" ht="22.5">
      <c r="A134" s="238" t="s">
        <v>528</v>
      </c>
      <c r="B134" s="248" t="s">
        <v>29</v>
      </c>
      <c r="C134" s="248" t="s">
        <v>16</v>
      </c>
      <c r="D134" s="248" t="s">
        <v>14</v>
      </c>
      <c r="E134" s="240" t="s">
        <v>346</v>
      </c>
      <c r="F134" s="250">
        <v>313</v>
      </c>
      <c r="G134" s="249">
        <v>274</v>
      </c>
      <c r="H134" s="111"/>
    </row>
    <row r="135" spans="1:9" ht="12.75">
      <c r="A135" s="61" t="s">
        <v>145</v>
      </c>
      <c r="B135" s="11" t="s">
        <v>29</v>
      </c>
      <c r="C135" s="12" t="s">
        <v>16</v>
      </c>
      <c r="D135" s="11" t="s">
        <v>74</v>
      </c>
      <c r="E135" s="12" t="s">
        <v>9</v>
      </c>
      <c r="F135" s="12" t="s">
        <v>10</v>
      </c>
      <c r="G135" s="13">
        <f>G142+G137</f>
        <v>3873.5999999999995</v>
      </c>
      <c r="H135" s="111"/>
      <c r="I135" s="69"/>
    </row>
    <row r="136" spans="1:8" ht="22.5">
      <c r="A136" s="239" t="s">
        <v>316</v>
      </c>
      <c r="B136" s="234" t="s">
        <v>29</v>
      </c>
      <c r="C136" s="240" t="s">
        <v>16</v>
      </c>
      <c r="D136" s="234" t="s">
        <v>74</v>
      </c>
      <c r="E136" s="240" t="s">
        <v>315</v>
      </c>
      <c r="F136" s="232"/>
      <c r="G136" s="236">
        <f>G137</f>
        <v>542</v>
      </c>
      <c r="H136" s="112"/>
    </row>
    <row r="137" spans="1:8" s="68" customFormat="1" ht="33.75">
      <c r="A137" s="239" t="s">
        <v>353</v>
      </c>
      <c r="B137" s="234" t="s">
        <v>29</v>
      </c>
      <c r="C137" s="240" t="s">
        <v>16</v>
      </c>
      <c r="D137" s="234" t="s">
        <v>74</v>
      </c>
      <c r="E137" s="240" t="s">
        <v>352</v>
      </c>
      <c r="F137" s="240" t="s">
        <v>10</v>
      </c>
      <c r="G137" s="236">
        <f>G138</f>
        <v>542</v>
      </c>
      <c r="H137" s="112"/>
    </row>
    <row r="138" spans="1:8" s="68" customFormat="1" ht="33.75">
      <c r="A138" s="239" t="s">
        <v>21</v>
      </c>
      <c r="B138" s="234" t="s">
        <v>29</v>
      </c>
      <c r="C138" s="240" t="s">
        <v>16</v>
      </c>
      <c r="D138" s="234" t="s">
        <v>74</v>
      </c>
      <c r="E138" s="240" t="s">
        <v>320</v>
      </c>
      <c r="F138" s="240" t="s">
        <v>10</v>
      </c>
      <c r="G138" s="236">
        <f>G139</f>
        <v>542</v>
      </c>
      <c r="H138" s="112"/>
    </row>
    <row r="139" spans="1:8" s="68" customFormat="1" ht="22.5">
      <c r="A139" s="239" t="s">
        <v>387</v>
      </c>
      <c r="B139" s="234" t="s">
        <v>29</v>
      </c>
      <c r="C139" s="240" t="s">
        <v>16</v>
      </c>
      <c r="D139" s="234" t="s">
        <v>74</v>
      </c>
      <c r="E139" s="240" t="s">
        <v>320</v>
      </c>
      <c r="F139" s="240" t="s">
        <v>113</v>
      </c>
      <c r="G139" s="236">
        <f>G140</f>
        <v>542</v>
      </c>
      <c r="H139" s="112"/>
    </row>
    <row r="140" spans="1:8" ht="22.5">
      <c r="A140" s="238" t="s">
        <v>526</v>
      </c>
      <c r="B140" s="234" t="s">
        <v>29</v>
      </c>
      <c r="C140" s="240" t="s">
        <v>16</v>
      </c>
      <c r="D140" s="234" t="s">
        <v>74</v>
      </c>
      <c r="E140" s="240" t="s">
        <v>320</v>
      </c>
      <c r="F140" s="240" t="s">
        <v>115</v>
      </c>
      <c r="G140" s="236">
        <f>G141</f>
        <v>542</v>
      </c>
      <c r="H140" s="112"/>
    </row>
    <row r="141" spans="1:8" ht="22.5">
      <c r="A141" s="238" t="s">
        <v>527</v>
      </c>
      <c r="B141" s="234" t="s">
        <v>29</v>
      </c>
      <c r="C141" s="240" t="s">
        <v>16</v>
      </c>
      <c r="D141" s="234" t="s">
        <v>74</v>
      </c>
      <c r="E141" s="240" t="s">
        <v>320</v>
      </c>
      <c r="F141" s="240" t="s">
        <v>117</v>
      </c>
      <c r="G141" s="236">
        <v>542</v>
      </c>
      <c r="H141" s="112"/>
    </row>
    <row r="142" spans="1:9" ht="12.75">
      <c r="A142" s="239" t="s">
        <v>269</v>
      </c>
      <c r="B142" s="234" t="s">
        <v>29</v>
      </c>
      <c r="C142" s="240" t="s">
        <v>16</v>
      </c>
      <c r="D142" s="234" t="s">
        <v>74</v>
      </c>
      <c r="E142" s="240" t="s">
        <v>348</v>
      </c>
      <c r="F142" s="240"/>
      <c r="G142" s="236">
        <f>G143+G157</f>
        <v>3331.5999999999995</v>
      </c>
      <c r="H142" s="112"/>
      <c r="I142" s="69"/>
    </row>
    <row r="143" spans="1:9" ht="22.5">
      <c r="A143" s="239" t="s">
        <v>347</v>
      </c>
      <c r="B143" s="234" t="s">
        <v>29</v>
      </c>
      <c r="C143" s="240" t="s">
        <v>16</v>
      </c>
      <c r="D143" s="234" t="s">
        <v>74</v>
      </c>
      <c r="E143" s="240" t="s">
        <v>349</v>
      </c>
      <c r="F143" s="240" t="s">
        <v>10</v>
      </c>
      <c r="G143" s="236">
        <f>G144+G149+G153</f>
        <v>3231.5999999999995</v>
      </c>
      <c r="H143" s="112">
        <v>3231.6</v>
      </c>
      <c r="I143" s="69">
        <f>G143-H143</f>
        <v>0</v>
      </c>
    </row>
    <row r="144" spans="1:8" ht="22.5">
      <c r="A144" s="244" t="s">
        <v>304</v>
      </c>
      <c r="B144" s="234" t="s">
        <v>29</v>
      </c>
      <c r="C144" s="240">
        <v>10</v>
      </c>
      <c r="D144" s="234" t="s">
        <v>74</v>
      </c>
      <c r="E144" s="240" t="s">
        <v>350</v>
      </c>
      <c r="F144" s="240" t="s">
        <v>10</v>
      </c>
      <c r="G144" s="236">
        <f>G145</f>
        <v>2922.2</v>
      </c>
      <c r="H144" s="112"/>
    </row>
    <row r="145" spans="1:8" ht="33.75">
      <c r="A145" s="239" t="s">
        <v>105</v>
      </c>
      <c r="B145" s="234" t="s">
        <v>29</v>
      </c>
      <c r="C145" s="240">
        <v>10</v>
      </c>
      <c r="D145" s="234" t="s">
        <v>74</v>
      </c>
      <c r="E145" s="240" t="s">
        <v>350</v>
      </c>
      <c r="F145" s="240" t="s">
        <v>106</v>
      </c>
      <c r="G145" s="236">
        <f>G146</f>
        <v>2922.2</v>
      </c>
      <c r="H145" s="112"/>
    </row>
    <row r="146" spans="1:8" ht="12.75">
      <c r="A146" s="239" t="s">
        <v>107</v>
      </c>
      <c r="B146" s="234" t="s">
        <v>29</v>
      </c>
      <c r="C146" s="240">
        <v>10</v>
      </c>
      <c r="D146" s="234" t="s">
        <v>74</v>
      </c>
      <c r="E146" s="240" t="s">
        <v>350</v>
      </c>
      <c r="F146" s="240" t="s">
        <v>108</v>
      </c>
      <c r="G146" s="236">
        <f>G147+G148</f>
        <v>2922.2</v>
      </c>
      <c r="H146" s="112"/>
    </row>
    <row r="147" spans="1:8" ht="12.75">
      <c r="A147" s="245" t="s">
        <v>385</v>
      </c>
      <c r="B147" s="234" t="s">
        <v>29</v>
      </c>
      <c r="C147" s="240">
        <v>10</v>
      </c>
      <c r="D147" s="234" t="s">
        <v>74</v>
      </c>
      <c r="E147" s="240" t="s">
        <v>350</v>
      </c>
      <c r="F147" s="240" t="s">
        <v>110</v>
      </c>
      <c r="G147" s="236">
        <v>2244.4</v>
      </c>
      <c r="H147" s="112"/>
    </row>
    <row r="148" spans="1:8" ht="33.75">
      <c r="A148" s="245" t="s">
        <v>386</v>
      </c>
      <c r="B148" s="234" t="s">
        <v>29</v>
      </c>
      <c r="C148" s="240">
        <v>10</v>
      </c>
      <c r="D148" s="234" t="s">
        <v>74</v>
      </c>
      <c r="E148" s="240" t="s">
        <v>350</v>
      </c>
      <c r="F148" s="240">
        <v>129</v>
      </c>
      <c r="G148" s="236">
        <v>677.8</v>
      </c>
      <c r="H148" s="112"/>
    </row>
    <row r="149" spans="1:8" ht="22.5">
      <c r="A149" s="239" t="s">
        <v>387</v>
      </c>
      <c r="B149" s="234" t="s">
        <v>29</v>
      </c>
      <c r="C149" s="240">
        <v>10</v>
      </c>
      <c r="D149" s="234" t="s">
        <v>74</v>
      </c>
      <c r="E149" s="240" t="s">
        <v>351</v>
      </c>
      <c r="F149" s="240" t="s">
        <v>113</v>
      </c>
      <c r="G149" s="236">
        <f>G150</f>
        <v>289.2</v>
      </c>
      <c r="H149" s="112"/>
    </row>
    <row r="150" spans="1:8" ht="22.5">
      <c r="A150" s="238" t="s">
        <v>526</v>
      </c>
      <c r="B150" s="234" t="s">
        <v>29</v>
      </c>
      <c r="C150" s="240">
        <v>10</v>
      </c>
      <c r="D150" s="234" t="s">
        <v>74</v>
      </c>
      <c r="E150" s="240" t="s">
        <v>351</v>
      </c>
      <c r="F150" s="240" t="s">
        <v>115</v>
      </c>
      <c r="G150" s="236">
        <f>G152+G151</f>
        <v>289.2</v>
      </c>
      <c r="H150" s="112"/>
    </row>
    <row r="151" spans="1:8" ht="22.5">
      <c r="A151" s="238" t="s">
        <v>540</v>
      </c>
      <c r="B151" s="234" t="s">
        <v>29</v>
      </c>
      <c r="C151" s="240">
        <v>10</v>
      </c>
      <c r="D151" s="234" t="s">
        <v>74</v>
      </c>
      <c r="E151" s="240" t="s">
        <v>351</v>
      </c>
      <c r="F151" s="240">
        <v>242</v>
      </c>
      <c r="G151" s="236">
        <v>88</v>
      </c>
      <c r="H151" s="112"/>
    </row>
    <row r="152" spans="1:8" ht="22.5">
      <c r="A152" s="238" t="s">
        <v>527</v>
      </c>
      <c r="B152" s="234" t="s">
        <v>29</v>
      </c>
      <c r="C152" s="240">
        <v>10</v>
      </c>
      <c r="D152" s="234" t="s">
        <v>74</v>
      </c>
      <c r="E152" s="240" t="s">
        <v>351</v>
      </c>
      <c r="F152" s="240" t="s">
        <v>117</v>
      </c>
      <c r="G152" s="236">
        <v>201.2</v>
      </c>
      <c r="H152" s="112"/>
    </row>
    <row r="153" spans="1:8" ht="12.75">
      <c r="A153" s="239" t="s">
        <v>118</v>
      </c>
      <c r="B153" s="234" t="s">
        <v>29</v>
      </c>
      <c r="C153" s="240">
        <v>10</v>
      </c>
      <c r="D153" s="234" t="s">
        <v>74</v>
      </c>
      <c r="E153" s="240" t="s">
        <v>351</v>
      </c>
      <c r="F153" s="240" t="s">
        <v>48</v>
      </c>
      <c r="G153" s="236">
        <f>G154</f>
        <v>20.2</v>
      </c>
      <c r="H153" s="112"/>
    </row>
    <row r="154" spans="1:8" ht="12.75">
      <c r="A154" s="238" t="s">
        <v>532</v>
      </c>
      <c r="B154" s="234" t="s">
        <v>29</v>
      </c>
      <c r="C154" s="240">
        <v>10</v>
      </c>
      <c r="D154" s="234" t="s">
        <v>74</v>
      </c>
      <c r="E154" s="240" t="s">
        <v>351</v>
      </c>
      <c r="F154" s="240" t="s">
        <v>119</v>
      </c>
      <c r="G154" s="236">
        <f>G155+G156</f>
        <v>20.2</v>
      </c>
      <c r="H154" s="112"/>
    </row>
    <row r="155" spans="1:8" ht="12.75">
      <c r="A155" s="239" t="s">
        <v>17</v>
      </c>
      <c r="B155" s="234" t="s">
        <v>29</v>
      </c>
      <c r="C155" s="240">
        <v>10</v>
      </c>
      <c r="D155" s="234" t="s">
        <v>74</v>
      </c>
      <c r="E155" s="240" t="s">
        <v>351</v>
      </c>
      <c r="F155" s="240" t="s">
        <v>120</v>
      </c>
      <c r="G155" s="236">
        <v>15.2</v>
      </c>
      <c r="H155" s="112"/>
    </row>
    <row r="156" spans="1:8" ht="12.75">
      <c r="A156" s="238" t="s">
        <v>533</v>
      </c>
      <c r="B156" s="234" t="s">
        <v>29</v>
      </c>
      <c r="C156" s="240">
        <v>10</v>
      </c>
      <c r="D156" s="234" t="s">
        <v>74</v>
      </c>
      <c r="E156" s="240" t="s">
        <v>351</v>
      </c>
      <c r="F156" s="240">
        <v>852</v>
      </c>
      <c r="G156" s="236">
        <v>5</v>
      </c>
      <c r="H156" s="112"/>
    </row>
    <row r="157" spans="1:8" ht="22.5">
      <c r="A157" s="233" t="s">
        <v>413</v>
      </c>
      <c r="B157" s="234" t="s">
        <v>29</v>
      </c>
      <c r="C157" s="240">
        <v>10</v>
      </c>
      <c r="D157" s="234" t="s">
        <v>74</v>
      </c>
      <c r="E157" s="240" t="s">
        <v>414</v>
      </c>
      <c r="F157" s="240"/>
      <c r="G157" s="236">
        <f>G158</f>
        <v>100</v>
      </c>
      <c r="H157" s="112"/>
    </row>
    <row r="158" spans="1:8" ht="22.5">
      <c r="A158" s="239" t="s">
        <v>387</v>
      </c>
      <c r="B158" s="234" t="s">
        <v>29</v>
      </c>
      <c r="C158" s="240">
        <v>10</v>
      </c>
      <c r="D158" s="234" t="s">
        <v>74</v>
      </c>
      <c r="E158" s="240" t="s">
        <v>414</v>
      </c>
      <c r="F158" s="240" t="s">
        <v>113</v>
      </c>
      <c r="G158" s="236">
        <f>G159</f>
        <v>100</v>
      </c>
      <c r="H158" s="112"/>
    </row>
    <row r="159" spans="1:8" ht="22.5">
      <c r="A159" s="238" t="s">
        <v>526</v>
      </c>
      <c r="B159" s="234" t="s">
        <v>29</v>
      </c>
      <c r="C159" s="240">
        <v>10</v>
      </c>
      <c r="D159" s="234" t="s">
        <v>74</v>
      </c>
      <c r="E159" s="240" t="s">
        <v>414</v>
      </c>
      <c r="F159" s="240" t="s">
        <v>115</v>
      </c>
      <c r="G159" s="236">
        <f>G160</f>
        <v>100</v>
      </c>
      <c r="H159" s="112"/>
    </row>
    <row r="160" spans="1:8" ht="22.5">
      <c r="A160" s="238" t="s">
        <v>527</v>
      </c>
      <c r="B160" s="234" t="s">
        <v>29</v>
      </c>
      <c r="C160" s="240">
        <v>10</v>
      </c>
      <c r="D160" s="234" t="s">
        <v>74</v>
      </c>
      <c r="E160" s="240" t="s">
        <v>414</v>
      </c>
      <c r="F160" s="240" t="s">
        <v>117</v>
      </c>
      <c r="G160" s="236">
        <v>100</v>
      </c>
      <c r="H160" s="111"/>
    </row>
    <row r="161" spans="1:9" ht="31.5">
      <c r="A161" s="87" t="s">
        <v>408</v>
      </c>
      <c r="B161" s="156" t="s">
        <v>26</v>
      </c>
      <c r="C161" s="159" t="s">
        <v>8</v>
      </c>
      <c r="D161" s="156" t="s">
        <v>8</v>
      </c>
      <c r="E161" s="159" t="s">
        <v>9</v>
      </c>
      <c r="F161" s="159" t="s">
        <v>10</v>
      </c>
      <c r="G161" s="160">
        <f>G162+G232+G237</f>
        <v>38293.700000000004</v>
      </c>
      <c r="H161" s="111">
        <v>35437.9</v>
      </c>
      <c r="I161" s="69">
        <f>G161-H161-H162-H163</f>
        <v>2.7284841053187847E-12</v>
      </c>
    </row>
    <row r="162" spans="1:8" ht="12.75">
      <c r="A162" s="61" t="s">
        <v>77</v>
      </c>
      <c r="B162" s="11" t="s">
        <v>26</v>
      </c>
      <c r="C162" s="12" t="s">
        <v>78</v>
      </c>
      <c r="D162" s="11" t="s">
        <v>8</v>
      </c>
      <c r="E162" s="12" t="s">
        <v>9</v>
      </c>
      <c r="F162" s="12" t="s">
        <v>10</v>
      </c>
      <c r="G162" s="13">
        <f>G163+G191+G209</f>
        <v>35479.9</v>
      </c>
      <c r="H162" s="111">
        <v>2813.8</v>
      </c>
    </row>
    <row r="163" spans="1:8" ht="12.75">
      <c r="A163" s="251" t="s">
        <v>28</v>
      </c>
      <c r="B163" s="258" t="s">
        <v>26</v>
      </c>
      <c r="C163" s="232" t="s">
        <v>78</v>
      </c>
      <c r="D163" s="258" t="s">
        <v>12</v>
      </c>
      <c r="E163" s="232" t="s">
        <v>9</v>
      </c>
      <c r="F163" s="232" t="s">
        <v>10</v>
      </c>
      <c r="G163" s="259">
        <f>G164+G186</f>
        <v>12412.9</v>
      </c>
      <c r="H163" s="111">
        <v>42</v>
      </c>
    </row>
    <row r="164" spans="1:9" ht="21">
      <c r="A164" s="251" t="s">
        <v>393</v>
      </c>
      <c r="B164" s="258" t="s">
        <v>26</v>
      </c>
      <c r="C164" s="232" t="s">
        <v>78</v>
      </c>
      <c r="D164" s="258" t="s">
        <v>12</v>
      </c>
      <c r="E164" s="232" t="s">
        <v>230</v>
      </c>
      <c r="F164" s="232"/>
      <c r="G164" s="259">
        <f>G165</f>
        <v>12370.9</v>
      </c>
      <c r="H164" s="114"/>
      <c r="I164" s="69"/>
    </row>
    <row r="165" spans="1:9" s="82" customFormat="1" ht="12.75">
      <c r="A165" s="233" t="s">
        <v>204</v>
      </c>
      <c r="B165" s="234" t="s">
        <v>26</v>
      </c>
      <c r="C165" s="240" t="s">
        <v>78</v>
      </c>
      <c r="D165" s="234" t="s">
        <v>12</v>
      </c>
      <c r="E165" s="235" t="s">
        <v>231</v>
      </c>
      <c r="F165" s="235" t="s">
        <v>10</v>
      </c>
      <c r="G165" s="289">
        <f>G178+G166</f>
        <v>12370.9</v>
      </c>
      <c r="H165" s="112"/>
      <c r="I165" s="69"/>
    </row>
    <row r="166" spans="1:9" ht="12.75">
      <c r="A166" s="264" t="s">
        <v>219</v>
      </c>
      <c r="B166" s="234" t="s">
        <v>26</v>
      </c>
      <c r="C166" s="240" t="s">
        <v>78</v>
      </c>
      <c r="D166" s="234" t="s">
        <v>12</v>
      </c>
      <c r="E166" s="240" t="s">
        <v>233</v>
      </c>
      <c r="F166" s="240"/>
      <c r="G166" s="236">
        <f>G167+G171+G174</f>
        <v>5330</v>
      </c>
      <c r="H166" s="112"/>
      <c r="I166" s="69"/>
    </row>
    <row r="167" spans="1:8" ht="33.75">
      <c r="A167" s="239" t="s">
        <v>105</v>
      </c>
      <c r="B167" s="234" t="s">
        <v>26</v>
      </c>
      <c r="C167" s="240" t="s">
        <v>78</v>
      </c>
      <c r="D167" s="234" t="s">
        <v>12</v>
      </c>
      <c r="E167" s="240" t="s">
        <v>233</v>
      </c>
      <c r="F167" s="240" t="s">
        <v>106</v>
      </c>
      <c r="G167" s="236">
        <f>G168</f>
        <v>3898.3999999999996</v>
      </c>
      <c r="H167" s="112"/>
    </row>
    <row r="168" spans="1:8" ht="12.75">
      <c r="A168" s="239" t="s">
        <v>142</v>
      </c>
      <c r="B168" s="234" t="s">
        <v>26</v>
      </c>
      <c r="C168" s="240" t="s">
        <v>78</v>
      </c>
      <c r="D168" s="234" t="s">
        <v>12</v>
      </c>
      <c r="E168" s="240" t="s">
        <v>233</v>
      </c>
      <c r="F168" s="240">
        <v>110</v>
      </c>
      <c r="G168" s="236">
        <f>G169+G170</f>
        <v>3898.3999999999996</v>
      </c>
      <c r="H168" s="112"/>
    </row>
    <row r="169" spans="1:8" ht="12.75">
      <c r="A169" s="262" t="s">
        <v>581</v>
      </c>
      <c r="B169" s="234" t="s">
        <v>26</v>
      </c>
      <c r="C169" s="240" t="s">
        <v>78</v>
      </c>
      <c r="D169" s="234" t="s">
        <v>12</v>
      </c>
      <c r="E169" s="240" t="s">
        <v>233</v>
      </c>
      <c r="F169" s="240">
        <v>111</v>
      </c>
      <c r="G169" s="236">
        <v>2994.2</v>
      </c>
      <c r="H169" s="112"/>
    </row>
    <row r="170" spans="1:8" ht="22.5">
      <c r="A170" s="245" t="s">
        <v>580</v>
      </c>
      <c r="B170" s="234" t="s">
        <v>26</v>
      </c>
      <c r="C170" s="240" t="s">
        <v>78</v>
      </c>
      <c r="D170" s="234" t="s">
        <v>12</v>
      </c>
      <c r="E170" s="240" t="s">
        <v>233</v>
      </c>
      <c r="F170" s="240">
        <v>119</v>
      </c>
      <c r="G170" s="236">
        <v>904.2</v>
      </c>
      <c r="H170" s="112"/>
    </row>
    <row r="171" spans="1:8" ht="22.5">
      <c r="A171" s="239" t="s">
        <v>387</v>
      </c>
      <c r="B171" s="234" t="s">
        <v>26</v>
      </c>
      <c r="C171" s="240" t="s">
        <v>78</v>
      </c>
      <c r="D171" s="234" t="s">
        <v>12</v>
      </c>
      <c r="E171" s="240" t="s">
        <v>233</v>
      </c>
      <c r="F171" s="240" t="s">
        <v>113</v>
      </c>
      <c r="G171" s="236">
        <f>G172</f>
        <v>1353.5</v>
      </c>
      <c r="H171" s="112"/>
    </row>
    <row r="172" spans="1:8" ht="22.5">
      <c r="A172" s="238" t="s">
        <v>526</v>
      </c>
      <c r="B172" s="234" t="s">
        <v>26</v>
      </c>
      <c r="C172" s="240" t="s">
        <v>78</v>
      </c>
      <c r="D172" s="234" t="s">
        <v>12</v>
      </c>
      <c r="E172" s="240" t="s">
        <v>233</v>
      </c>
      <c r="F172" s="240" t="s">
        <v>115</v>
      </c>
      <c r="G172" s="236">
        <f>G173</f>
        <v>1353.5</v>
      </c>
      <c r="H172" s="112"/>
    </row>
    <row r="173" spans="1:8" ht="22.5">
      <c r="A173" s="238" t="s">
        <v>527</v>
      </c>
      <c r="B173" s="234" t="s">
        <v>26</v>
      </c>
      <c r="C173" s="240" t="s">
        <v>78</v>
      </c>
      <c r="D173" s="234" t="s">
        <v>12</v>
      </c>
      <c r="E173" s="240" t="s">
        <v>233</v>
      </c>
      <c r="F173" s="240" t="s">
        <v>117</v>
      </c>
      <c r="G173" s="236">
        <v>1353.5</v>
      </c>
      <c r="H173" s="112"/>
    </row>
    <row r="174" spans="1:8" ht="12.75">
      <c r="A174" s="239" t="s">
        <v>118</v>
      </c>
      <c r="B174" s="234" t="s">
        <v>26</v>
      </c>
      <c r="C174" s="240" t="s">
        <v>78</v>
      </c>
      <c r="D174" s="234" t="s">
        <v>12</v>
      </c>
      <c r="E174" s="240" t="s">
        <v>233</v>
      </c>
      <c r="F174" s="240" t="s">
        <v>48</v>
      </c>
      <c r="G174" s="236">
        <f>G175</f>
        <v>78.1</v>
      </c>
      <c r="H174" s="112"/>
    </row>
    <row r="175" spans="1:8" ht="12.75">
      <c r="A175" s="238" t="s">
        <v>532</v>
      </c>
      <c r="B175" s="234" t="s">
        <v>26</v>
      </c>
      <c r="C175" s="240" t="s">
        <v>78</v>
      </c>
      <c r="D175" s="234" t="s">
        <v>12</v>
      </c>
      <c r="E175" s="240" t="s">
        <v>233</v>
      </c>
      <c r="F175" s="240" t="s">
        <v>119</v>
      </c>
      <c r="G175" s="236">
        <f>G176+G177</f>
        <v>78.1</v>
      </c>
      <c r="H175" s="115"/>
    </row>
    <row r="176" spans="1:8" ht="12.75">
      <c r="A176" s="239" t="s">
        <v>17</v>
      </c>
      <c r="B176" s="234" t="s">
        <v>26</v>
      </c>
      <c r="C176" s="240" t="s">
        <v>78</v>
      </c>
      <c r="D176" s="234" t="s">
        <v>12</v>
      </c>
      <c r="E176" s="240" t="s">
        <v>233</v>
      </c>
      <c r="F176" s="240" t="s">
        <v>120</v>
      </c>
      <c r="G176" s="293">
        <v>13.1</v>
      </c>
      <c r="H176" s="115"/>
    </row>
    <row r="177" spans="1:8" ht="12.75">
      <c r="A177" s="239" t="s">
        <v>121</v>
      </c>
      <c r="B177" s="234" t="s">
        <v>26</v>
      </c>
      <c r="C177" s="240" t="s">
        <v>78</v>
      </c>
      <c r="D177" s="234" t="s">
        <v>12</v>
      </c>
      <c r="E177" s="240" t="s">
        <v>233</v>
      </c>
      <c r="F177" s="240">
        <v>852</v>
      </c>
      <c r="G177" s="293">
        <v>65</v>
      </c>
      <c r="H177" s="114"/>
    </row>
    <row r="178" spans="1:8" s="82" customFormat="1" ht="45">
      <c r="A178" s="233" t="s">
        <v>85</v>
      </c>
      <c r="B178" s="234" t="s">
        <v>26</v>
      </c>
      <c r="C178" s="240" t="s">
        <v>78</v>
      </c>
      <c r="D178" s="234" t="s">
        <v>12</v>
      </c>
      <c r="E178" s="240" t="s">
        <v>232</v>
      </c>
      <c r="F178" s="235" t="s">
        <v>10</v>
      </c>
      <c r="G178" s="289">
        <f>G179+G183</f>
        <v>7040.9</v>
      </c>
      <c r="H178" s="112"/>
    </row>
    <row r="179" spans="1:8" ht="33.75">
      <c r="A179" s="239" t="s">
        <v>105</v>
      </c>
      <c r="B179" s="234" t="s">
        <v>26</v>
      </c>
      <c r="C179" s="240" t="s">
        <v>78</v>
      </c>
      <c r="D179" s="234" t="s">
        <v>12</v>
      </c>
      <c r="E179" s="240" t="s">
        <v>232</v>
      </c>
      <c r="F179" s="240" t="s">
        <v>106</v>
      </c>
      <c r="G179" s="236">
        <f>G180</f>
        <v>6990.9</v>
      </c>
      <c r="H179" s="112"/>
    </row>
    <row r="180" spans="1:8" ht="12.75">
      <c r="A180" s="239" t="s">
        <v>142</v>
      </c>
      <c r="B180" s="234" t="s">
        <v>26</v>
      </c>
      <c r="C180" s="240" t="s">
        <v>78</v>
      </c>
      <c r="D180" s="234" t="s">
        <v>12</v>
      </c>
      <c r="E180" s="240" t="s">
        <v>232</v>
      </c>
      <c r="F180" s="240">
        <v>110</v>
      </c>
      <c r="G180" s="236">
        <f>G181+G182</f>
        <v>6990.9</v>
      </c>
      <c r="H180" s="112"/>
    </row>
    <row r="181" spans="1:8" ht="12.75">
      <c r="A181" s="262" t="s">
        <v>581</v>
      </c>
      <c r="B181" s="234" t="s">
        <v>26</v>
      </c>
      <c r="C181" s="240" t="s">
        <v>78</v>
      </c>
      <c r="D181" s="234" t="s">
        <v>12</v>
      </c>
      <c r="E181" s="240" t="s">
        <v>232</v>
      </c>
      <c r="F181" s="240">
        <v>111</v>
      </c>
      <c r="G181" s="236">
        <v>5369.4</v>
      </c>
      <c r="H181" s="112"/>
    </row>
    <row r="182" spans="1:8" ht="22.5">
      <c r="A182" s="245" t="s">
        <v>580</v>
      </c>
      <c r="B182" s="234" t="s">
        <v>26</v>
      </c>
      <c r="C182" s="240" t="s">
        <v>78</v>
      </c>
      <c r="D182" s="234" t="s">
        <v>12</v>
      </c>
      <c r="E182" s="240" t="s">
        <v>232</v>
      </c>
      <c r="F182" s="240">
        <v>119</v>
      </c>
      <c r="G182" s="236">
        <v>1621.5</v>
      </c>
      <c r="H182" s="112"/>
    </row>
    <row r="183" spans="1:8" ht="22.5">
      <c r="A183" s="239" t="s">
        <v>387</v>
      </c>
      <c r="B183" s="234" t="s">
        <v>26</v>
      </c>
      <c r="C183" s="240" t="s">
        <v>78</v>
      </c>
      <c r="D183" s="234" t="s">
        <v>12</v>
      </c>
      <c r="E183" s="240" t="s">
        <v>232</v>
      </c>
      <c r="F183" s="240" t="s">
        <v>113</v>
      </c>
      <c r="G183" s="236">
        <f>G184</f>
        <v>50</v>
      </c>
      <c r="H183" s="112"/>
    </row>
    <row r="184" spans="1:8" ht="22.5">
      <c r="A184" s="238" t="s">
        <v>526</v>
      </c>
      <c r="B184" s="234" t="s">
        <v>26</v>
      </c>
      <c r="C184" s="240" t="s">
        <v>78</v>
      </c>
      <c r="D184" s="234" t="s">
        <v>12</v>
      </c>
      <c r="E184" s="240" t="s">
        <v>232</v>
      </c>
      <c r="F184" s="240" t="s">
        <v>115</v>
      </c>
      <c r="G184" s="236">
        <f>G185</f>
        <v>50</v>
      </c>
      <c r="H184" s="112"/>
    </row>
    <row r="185" spans="1:8" ht="22.5">
      <c r="A185" s="238" t="s">
        <v>527</v>
      </c>
      <c r="B185" s="234" t="s">
        <v>26</v>
      </c>
      <c r="C185" s="240" t="s">
        <v>78</v>
      </c>
      <c r="D185" s="234" t="s">
        <v>12</v>
      </c>
      <c r="E185" s="240" t="s">
        <v>232</v>
      </c>
      <c r="F185" s="240" t="s">
        <v>117</v>
      </c>
      <c r="G185" s="236">
        <v>50</v>
      </c>
      <c r="H185" s="111"/>
    </row>
    <row r="186" spans="1:9" ht="33.75">
      <c r="A186" s="239" t="s">
        <v>391</v>
      </c>
      <c r="B186" s="234" t="s">
        <v>26</v>
      </c>
      <c r="C186" s="240" t="s">
        <v>78</v>
      </c>
      <c r="D186" s="234" t="s">
        <v>12</v>
      </c>
      <c r="E186" s="240" t="s">
        <v>389</v>
      </c>
      <c r="F186" s="240"/>
      <c r="G186" s="236">
        <f>G187</f>
        <v>42</v>
      </c>
      <c r="H186" s="111"/>
      <c r="I186" s="69"/>
    </row>
    <row r="187" spans="1:8" ht="33.75">
      <c r="A187" s="288" t="s">
        <v>381</v>
      </c>
      <c r="B187" s="234" t="s">
        <v>26</v>
      </c>
      <c r="C187" s="240" t="s">
        <v>78</v>
      </c>
      <c r="D187" s="234" t="s">
        <v>12</v>
      </c>
      <c r="E187" s="240" t="s">
        <v>390</v>
      </c>
      <c r="F187" s="240"/>
      <c r="G187" s="236">
        <f>G188</f>
        <v>42</v>
      </c>
      <c r="H187" s="111"/>
    </row>
    <row r="188" spans="1:8" ht="33.75">
      <c r="A188" s="239" t="s">
        <v>105</v>
      </c>
      <c r="B188" s="234" t="s">
        <v>26</v>
      </c>
      <c r="C188" s="240" t="s">
        <v>78</v>
      </c>
      <c r="D188" s="234" t="s">
        <v>12</v>
      </c>
      <c r="E188" s="240" t="s">
        <v>390</v>
      </c>
      <c r="F188" s="240">
        <v>100</v>
      </c>
      <c r="G188" s="236">
        <f>G190</f>
        <v>42</v>
      </c>
      <c r="H188" s="111"/>
    </row>
    <row r="189" spans="1:8" ht="12.75">
      <c r="A189" s="239" t="s">
        <v>142</v>
      </c>
      <c r="B189" s="234" t="s">
        <v>26</v>
      </c>
      <c r="C189" s="240" t="s">
        <v>78</v>
      </c>
      <c r="D189" s="234" t="s">
        <v>12</v>
      </c>
      <c r="E189" s="240" t="s">
        <v>390</v>
      </c>
      <c r="F189" s="240">
        <v>110</v>
      </c>
      <c r="G189" s="236">
        <f>G190</f>
        <v>42</v>
      </c>
      <c r="H189" s="111"/>
    </row>
    <row r="190" spans="1:8" ht="12.75">
      <c r="A190" s="238" t="s">
        <v>582</v>
      </c>
      <c r="B190" s="234" t="s">
        <v>26</v>
      </c>
      <c r="C190" s="240" t="s">
        <v>78</v>
      </c>
      <c r="D190" s="234" t="s">
        <v>12</v>
      </c>
      <c r="E190" s="240" t="s">
        <v>390</v>
      </c>
      <c r="F190" s="240">
        <v>112</v>
      </c>
      <c r="G190" s="236">
        <v>42</v>
      </c>
      <c r="H190" s="111"/>
    </row>
    <row r="191" spans="1:8" s="68" customFormat="1" ht="12.75">
      <c r="A191" s="61" t="s">
        <v>35</v>
      </c>
      <c r="B191" s="14" t="s">
        <v>26</v>
      </c>
      <c r="C191" s="12" t="s">
        <v>78</v>
      </c>
      <c r="D191" s="11" t="s">
        <v>76</v>
      </c>
      <c r="E191" s="12" t="s">
        <v>9</v>
      </c>
      <c r="F191" s="12" t="s">
        <v>10</v>
      </c>
      <c r="G191" s="13">
        <f>G192</f>
        <v>13338.1</v>
      </c>
      <c r="H191" s="114"/>
    </row>
    <row r="192" spans="1:8" s="84" customFormat="1" ht="12.75" customHeight="1">
      <c r="A192" s="233" t="s">
        <v>205</v>
      </c>
      <c r="B192" s="234" t="s">
        <v>26</v>
      </c>
      <c r="C192" s="240" t="s">
        <v>78</v>
      </c>
      <c r="D192" s="234" t="s">
        <v>76</v>
      </c>
      <c r="E192" s="240" t="s">
        <v>234</v>
      </c>
      <c r="F192" s="235" t="s">
        <v>10</v>
      </c>
      <c r="G192" s="289">
        <f>G201+G193</f>
        <v>13338.1</v>
      </c>
      <c r="H192" s="114"/>
    </row>
    <row r="193" spans="1:8" s="84" customFormat="1" ht="12.75" customHeight="1">
      <c r="A193" s="264" t="s">
        <v>219</v>
      </c>
      <c r="B193" s="234" t="s">
        <v>26</v>
      </c>
      <c r="C193" s="240" t="s">
        <v>78</v>
      </c>
      <c r="D193" s="234" t="s">
        <v>76</v>
      </c>
      <c r="E193" s="240" t="s">
        <v>235</v>
      </c>
      <c r="F193" s="235"/>
      <c r="G193" s="289">
        <f>G194+G197</f>
        <v>1751</v>
      </c>
      <c r="H193" s="112"/>
    </row>
    <row r="194" spans="1:8" ht="22.5">
      <c r="A194" s="239" t="s">
        <v>387</v>
      </c>
      <c r="B194" s="234" t="s">
        <v>26</v>
      </c>
      <c r="C194" s="240" t="s">
        <v>78</v>
      </c>
      <c r="D194" s="234" t="s">
        <v>76</v>
      </c>
      <c r="E194" s="240" t="s">
        <v>235</v>
      </c>
      <c r="F194" s="240" t="s">
        <v>113</v>
      </c>
      <c r="G194" s="236">
        <f>SUM(G195)</f>
        <v>1669</v>
      </c>
      <c r="H194" s="112"/>
    </row>
    <row r="195" spans="1:8" ht="22.5">
      <c r="A195" s="238" t="s">
        <v>526</v>
      </c>
      <c r="B195" s="234" t="s">
        <v>26</v>
      </c>
      <c r="C195" s="240" t="s">
        <v>78</v>
      </c>
      <c r="D195" s="234" t="s">
        <v>76</v>
      </c>
      <c r="E195" s="240" t="s">
        <v>235</v>
      </c>
      <c r="F195" s="240" t="s">
        <v>115</v>
      </c>
      <c r="G195" s="236">
        <f>SUM(G196)</f>
        <v>1669</v>
      </c>
      <c r="H195" s="112"/>
    </row>
    <row r="196" spans="1:8" ht="22.5">
      <c r="A196" s="238" t="s">
        <v>527</v>
      </c>
      <c r="B196" s="234" t="s">
        <v>26</v>
      </c>
      <c r="C196" s="240" t="s">
        <v>78</v>
      </c>
      <c r="D196" s="234" t="s">
        <v>76</v>
      </c>
      <c r="E196" s="240" t="s">
        <v>235</v>
      </c>
      <c r="F196" s="240" t="s">
        <v>117</v>
      </c>
      <c r="G196" s="236">
        <v>1669</v>
      </c>
      <c r="H196" s="112"/>
    </row>
    <row r="197" spans="1:8" ht="12.75">
      <c r="A197" s="239" t="s">
        <v>118</v>
      </c>
      <c r="B197" s="234" t="s">
        <v>26</v>
      </c>
      <c r="C197" s="240" t="s">
        <v>78</v>
      </c>
      <c r="D197" s="234" t="s">
        <v>76</v>
      </c>
      <c r="E197" s="240" t="s">
        <v>235</v>
      </c>
      <c r="F197" s="240" t="s">
        <v>48</v>
      </c>
      <c r="G197" s="236">
        <f>SUM(G198)</f>
        <v>82</v>
      </c>
      <c r="H197" s="112"/>
    </row>
    <row r="198" spans="1:8" ht="12.75">
      <c r="A198" s="238" t="s">
        <v>532</v>
      </c>
      <c r="B198" s="234" t="s">
        <v>26</v>
      </c>
      <c r="C198" s="240" t="s">
        <v>78</v>
      </c>
      <c r="D198" s="234" t="s">
        <v>76</v>
      </c>
      <c r="E198" s="240" t="s">
        <v>235</v>
      </c>
      <c r="F198" s="240" t="s">
        <v>119</v>
      </c>
      <c r="G198" s="236">
        <f>SUM(G199:G200)</f>
        <v>82</v>
      </c>
      <c r="H198" s="112"/>
    </row>
    <row r="199" spans="1:8" ht="12.75">
      <c r="A199" s="239" t="s">
        <v>17</v>
      </c>
      <c r="B199" s="234" t="s">
        <v>26</v>
      </c>
      <c r="C199" s="240" t="s">
        <v>78</v>
      </c>
      <c r="D199" s="234" t="s">
        <v>76</v>
      </c>
      <c r="E199" s="240" t="s">
        <v>235</v>
      </c>
      <c r="F199" s="240" t="s">
        <v>120</v>
      </c>
      <c r="G199" s="236">
        <v>22</v>
      </c>
      <c r="H199" s="112"/>
    </row>
    <row r="200" spans="1:8" ht="12.75">
      <c r="A200" s="239" t="s">
        <v>121</v>
      </c>
      <c r="B200" s="234" t="s">
        <v>26</v>
      </c>
      <c r="C200" s="240" t="s">
        <v>78</v>
      </c>
      <c r="D200" s="234" t="s">
        <v>76</v>
      </c>
      <c r="E200" s="240" t="s">
        <v>235</v>
      </c>
      <c r="F200" s="240" t="s">
        <v>122</v>
      </c>
      <c r="G200" s="236">
        <v>60</v>
      </c>
      <c r="H200" s="112"/>
    </row>
    <row r="201" spans="1:8" ht="12.75">
      <c r="A201" s="239" t="s">
        <v>155</v>
      </c>
      <c r="B201" s="234" t="s">
        <v>26</v>
      </c>
      <c r="C201" s="240" t="s">
        <v>78</v>
      </c>
      <c r="D201" s="234" t="s">
        <v>76</v>
      </c>
      <c r="E201" s="240" t="s">
        <v>254</v>
      </c>
      <c r="F201" s="240" t="s">
        <v>10</v>
      </c>
      <c r="G201" s="236">
        <f>G202+G206</f>
        <v>11587.1</v>
      </c>
      <c r="H201" s="112"/>
    </row>
    <row r="202" spans="1:8" ht="33.75">
      <c r="A202" s="239" t="s">
        <v>105</v>
      </c>
      <c r="B202" s="234" t="s">
        <v>26</v>
      </c>
      <c r="C202" s="240" t="s">
        <v>78</v>
      </c>
      <c r="D202" s="234" t="s">
        <v>76</v>
      </c>
      <c r="E202" s="240" t="s">
        <v>254</v>
      </c>
      <c r="F202" s="240" t="s">
        <v>106</v>
      </c>
      <c r="G202" s="236">
        <f>G203</f>
        <v>11520.1</v>
      </c>
      <c r="H202" s="112"/>
    </row>
    <row r="203" spans="1:8" ht="12.75">
      <c r="A203" s="239" t="s">
        <v>142</v>
      </c>
      <c r="B203" s="234" t="s">
        <v>26</v>
      </c>
      <c r="C203" s="240" t="s">
        <v>78</v>
      </c>
      <c r="D203" s="234" t="s">
        <v>76</v>
      </c>
      <c r="E203" s="240" t="s">
        <v>254</v>
      </c>
      <c r="F203" s="240">
        <v>110</v>
      </c>
      <c r="G203" s="236">
        <f>G204+G205</f>
        <v>11520.1</v>
      </c>
      <c r="H203" s="112"/>
    </row>
    <row r="204" spans="1:8" ht="12.75">
      <c r="A204" s="262" t="s">
        <v>581</v>
      </c>
      <c r="B204" s="234" t="s">
        <v>26</v>
      </c>
      <c r="C204" s="240" t="s">
        <v>78</v>
      </c>
      <c r="D204" s="234" t="s">
        <v>76</v>
      </c>
      <c r="E204" s="240" t="s">
        <v>254</v>
      </c>
      <c r="F204" s="240">
        <v>111</v>
      </c>
      <c r="G204" s="236">
        <v>8848</v>
      </c>
      <c r="H204" s="112"/>
    </row>
    <row r="205" spans="1:8" ht="22.5">
      <c r="A205" s="245" t="s">
        <v>580</v>
      </c>
      <c r="B205" s="234" t="s">
        <v>26</v>
      </c>
      <c r="C205" s="240" t="s">
        <v>78</v>
      </c>
      <c r="D205" s="234" t="s">
        <v>76</v>
      </c>
      <c r="E205" s="240" t="s">
        <v>254</v>
      </c>
      <c r="F205" s="240">
        <v>119</v>
      </c>
      <c r="G205" s="236">
        <v>2672.1</v>
      </c>
      <c r="H205" s="112"/>
    </row>
    <row r="206" spans="1:8" ht="22.5">
      <c r="A206" s="239" t="s">
        <v>387</v>
      </c>
      <c r="B206" s="234" t="s">
        <v>26</v>
      </c>
      <c r="C206" s="240" t="s">
        <v>78</v>
      </c>
      <c r="D206" s="234" t="s">
        <v>76</v>
      </c>
      <c r="E206" s="240" t="s">
        <v>254</v>
      </c>
      <c r="F206" s="240" t="s">
        <v>113</v>
      </c>
      <c r="G206" s="236">
        <f>SUM(G207)</f>
        <v>67</v>
      </c>
      <c r="H206" s="112"/>
    </row>
    <row r="207" spans="1:8" ht="22.5">
      <c r="A207" s="238" t="s">
        <v>526</v>
      </c>
      <c r="B207" s="234" t="s">
        <v>26</v>
      </c>
      <c r="C207" s="240" t="s">
        <v>78</v>
      </c>
      <c r="D207" s="234" t="s">
        <v>76</v>
      </c>
      <c r="E207" s="240" t="s">
        <v>254</v>
      </c>
      <c r="F207" s="240" t="s">
        <v>115</v>
      </c>
      <c r="G207" s="236">
        <f>SUM(G208)</f>
        <v>67</v>
      </c>
      <c r="H207" s="112"/>
    </row>
    <row r="208" spans="1:8" ht="22.5">
      <c r="A208" s="238" t="s">
        <v>527</v>
      </c>
      <c r="B208" s="234" t="s">
        <v>26</v>
      </c>
      <c r="C208" s="240" t="s">
        <v>78</v>
      </c>
      <c r="D208" s="234" t="s">
        <v>76</v>
      </c>
      <c r="E208" s="240" t="s">
        <v>254</v>
      </c>
      <c r="F208" s="240" t="s">
        <v>117</v>
      </c>
      <c r="G208" s="236">
        <v>67</v>
      </c>
      <c r="H208" s="111"/>
    </row>
    <row r="209" spans="1:8" ht="12.75">
      <c r="A209" s="61" t="s">
        <v>37</v>
      </c>
      <c r="B209" s="11" t="s">
        <v>26</v>
      </c>
      <c r="C209" s="12" t="s">
        <v>78</v>
      </c>
      <c r="D209" s="11" t="s">
        <v>98</v>
      </c>
      <c r="E209" s="12" t="s">
        <v>9</v>
      </c>
      <c r="F209" s="12" t="s">
        <v>10</v>
      </c>
      <c r="G209" s="13">
        <f>G210</f>
        <v>9728.900000000001</v>
      </c>
      <c r="H209" s="112"/>
    </row>
    <row r="210" spans="1:8" ht="33.75">
      <c r="A210" s="233" t="s">
        <v>596</v>
      </c>
      <c r="B210" s="234" t="s">
        <v>26</v>
      </c>
      <c r="C210" s="240" t="s">
        <v>78</v>
      </c>
      <c r="D210" s="234" t="s">
        <v>98</v>
      </c>
      <c r="E210" s="240" t="s">
        <v>245</v>
      </c>
      <c r="F210" s="232"/>
      <c r="G210" s="236">
        <f>G211+G229+G216</f>
        <v>9728.900000000001</v>
      </c>
      <c r="H210" s="112"/>
    </row>
    <row r="211" spans="1:8" ht="22.5">
      <c r="A211" s="239" t="s">
        <v>253</v>
      </c>
      <c r="B211" s="234" t="s">
        <v>26</v>
      </c>
      <c r="C211" s="240" t="s">
        <v>78</v>
      </c>
      <c r="D211" s="234" t="s">
        <v>98</v>
      </c>
      <c r="E211" s="240" t="s">
        <v>246</v>
      </c>
      <c r="F211" s="240"/>
      <c r="G211" s="236">
        <f>G212</f>
        <v>1001</v>
      </c>
      <c r="H211" s="112"/>
    </row>
    <row r="212" spans="1:8" ht="33.75">
      <c r="A212" s="239" t="s">
        <v>105</v>
      </c>
      <c r="B212" s="234" t="s">
        <v>26</v>
      </c>
      <c r="C212" s="240" t="s">
        <v>78</v>
      </c>
      <c r="D212" s="234" t="s">
        <v>98</v>
      </c>
      <c r="E212" s="240" t="s">
        <v>246</v>
      </c>
      <c r="F212" s="240">
        <v>100</v>
      </c>
      <c r="G212" s="236">
        <f>G213</f>
        <v>1001</v>
      </c>
      <c r="H212" s="112"/>
    </row>
    <row r="213" spans="1:8" ht="12.75">
      <c r="A213" s="239" t="s">
        <v>107</v>
      </c>
      <c r="B213" s="234" t="s">
        <v>26</v>
      </c>
      <c r="C213" s="240" t="s">
        <v>78</v>
      </c>
      <c r="D213" s="234" t="s">
        <v>98</v>
      </c>
      <c r="E213" s="240" t="s">
        <v>246</v>
      </c>
      <c r="F213" s="240">
        <v>120</v>
      </c>
      <c r="G213" s="236">
        <f>G214+G215</f>
        <v>1001</v>
      </c>
      <c r="H213" s="112"/>
    </row>
    <row r="214" spans="1:8" ht="12.75">
      <c r="A214" s="245" t="s">
        <v>385</v>
      </c>
      <c r="B214" s="234" t="s">
        <v>26</v>
      </c>
      <c r="C214" s="240" t="s">
        <v>78</v>
      </c>
      <c r="D214" s="234" t="s">
        <v>98</v>
      </c>
      <c r="E214" s="240" t="s">
        <v>246</v>
      </c>
      <c r="F214" s="240">
        <v>121</v>
      </c>
      <c r="G214" s="236">
        <v>768.8</v>
      </c>
      <c r="H214" s="112"/>
    </row>
    <row r="215" spans="1:8" ht="33.75">
      <c r="A215" s="245" t="s">
        <v>386</v>
      </c>
      <c r="B215" s="234" t="s">
        <v>26</v>
      </c>
      <c r="C215" s="240" t="s">
        <v>78</v>
      </c>
      <c r="D215" s="234" t="s">
        <v>98</v>
      </c>
      <c r="E215" s="240" t="s">
        <v>246</v>
      </c>
      <c r="F215" s="240">
        <v>129</v>
      </c>
      <c r="G215" s="236">
        <v>232.2</v>
      </c>
      <c r="H215" s="112"/>
    </row>
    <row r="216" spans="1:9" s="68" customFormat="1" ht="12.75">
      <c r="A216" s="239" t="s">
        <v>252</v>
      </c>
      <c r="B216" s="234" t="s">
        <v>26</v>
      </c>
      <c r="C216" s="240" t="s">
        <v>78</v>
      </c>
      <c r="D216" s="234" t="s">
        <v>98</v>
      </c>
      <c r="E216" s="240" t="s">
        <v>248</v>
      </c>
      <c r="F216" s="240" t="s">
        <v>10</v>
      </c>
      <c r="G216" s="236">
        <f>G217+G221+G225</f>
        <v>8127.900000000001</v>
      </c>
      <c r="H216" s="112">
        <v>8127.9</v>
      </c>
      <c r="I216" s="69">
        <f>G216-H216</f>
        <v>0</v>
      </c>
    </row>
    <row r="217" spans="1:8" ht="33.75">
      <c r="A217" s="239" t="s">
        <v>105</v>
      </c>
      <c r="B217" s="234" t="s">
        <v>26</v>
      </c>
      <c r="C217" s="240" t="s">
        <v>78</v>
      </c>
      <c r="D217" s="234" t="s">
        <v>98</v>
      </c>
      <c r="E217" s="240" t="s">
        <v>249</v>
      </c>
      <c r="F217" s="240" t="s">
        <v>106</v>
      </c>
      <c r="G217" s="236">
        <f>G218</f>
        <v>7307.1</v>
      </c>
      <c r="H217" s="112"/>
    </row>
    <row r="218" spans="1:8" ht="12.75">
      <c r="A218" s="239" t="s">
        <v>142</v>
      </c>
      <c r="B218" s="234" t="s">
        <v>26</v>
      </c>
      <c r="C218" s="240" t="s">
        <v>78</v>
      </c>
      <c r="D218" s="234" t="s">
        <v>98</v>
      </c>
      <c r="E218" s="240" t="s">
        <v>249</v>
      </c>
      <c r="F218" s="240">
        <v>110</v>
      </c>
      <c r="G218" s="236">
        <f>G219+G220</f>
        <v>7307.1</v>
      </c>
      <c r="H218" s="112"/>
    </row>
    <row r="219" spans="1:8" ht="12.75">
      <c r="A219" s="262" t="s">
        <v>581</v>
      </c>
      <c r="B219" s="234" t="s">
        <v>26</v>
      </c>
      <c r="C219" s="240" t="s">
        <v>78</v>
      </c>
      <c r="D219" s="234" t="s">
        <v>98</v>
      </c>
      <c r="E219" s="240" t="s">
        <v>249</v>
      </c>
      <c r="F219" s="240">
        <v>111</v>
      </c>
      <c r="G219" s="236">
        <v>5612.2</v>
      </c>
      <c r="H219" s="112"/>
    </row>
    <row r="220" spans="1:8" ht="22.5">
      <c r="A220" s="245" t="s">
        <v>580</v>
      </c>
      <c r="B220" s="234" t="s">
        <v>26</v>
      </c>
      <c r="C220" s="240" t="s">
        <v>78</v>
      </c>
      <c r="D220" s="234" t="s">
        <v>98</v>
      </c>
      <c r="E220" s="240" t="s">
        <v>249</v>
      </c>
      <c r="F220" s="240">
        <v>119</v>
      </c>
      <c r="G220" s="236">
        <v>1694.9</v>
      </c>
      <c r="H220" s="112"/>
    </row>
    <row r="221" spans="1:8" ht="22.5">
      <c r="A221" s="239" t="s">
        <v>387</v>
      </c>
      <c r="B221" s="234" t="s">
        <v>26</v>
      </c>
      <c r="C221" s="240" t="s">
        <v>78</v>
      </c>
      <c r="D221" s="234" t="s">
        <v>98</v>
      </c>
      <c r="E221" s="240" t="s">
        <v>250</v>
      </c>
      <c r="F221" s="240" t="s">
        <v>113</v>
      </c>
      <c r="G221" s="236">
        <f>G222</f>
        <v>788.6</v>
      </c>
      <c r="H221" s="112"/>
    </row>
    <row r="222" spans="1:8" s="68" customFormat="1" ht="22.5">
      <c r="A222" s="238" t="s">
        <v>526</v>
      </c>
      <c r="B222" s="234" t="s">
        <v>26</v>
      </c>
      <c r="C222" s="240" t="s">
        <v>78</v>
      </c>
      <c r="D222" s="234" t="s">
        <v>98</v>
      </c>
      <c r="E222" s="240" t="s">
        <v>250</v>
      </c>
      <c r="F222" s="240" t="s">
        <v>115</v>
      </c>
      <c r="G222" s="236">
        <f>G224+G223</f>
        <v>788.6</v>
      </c>
      <c r="H222" s="112"/>
    </row>
    <row r="223" spans="1:8" s="68" customFormat="1" ht="22.5">
      <c r="A223" s="238" t="s">
        <v>540</v>
      </c>
      <c r="B223" s="234" t="s">
        <v>26</v>
      </c>
      <c r="C223" s="240" t="s">
        <v>78</v>
      </c>
      <c r="D223" s="234" t="s">
        <v>98</v>
      </c>
      <c r="E223" s="240" t="s">
        <v>250</v>
      </c>
      <c r="F223" s="240">
        <v>242</v>
      </c>
      <c r="G223" s="236">
        <v>163</v>
      </c>
      <c r="H223" s="112"/>
    </row>
    <row r="224" spans="1:8" s="68" customFormat="1" ht="22.5">
      <c r="A224" s="238" t="s">
        <v>527</v>
      </c>
      <c r="B224" s="234" t="s">
        <v>26</v>
      </c>
      <c r="C224" s="240" t="s">
        <v>78</v>
      </c>
      <c r="D224" s="234" t="s">
        <v>98</v>
      </c>
      <c r="E224" s="240" t="s">
        <v>250</v>
      </c>
      <c r="F224" s="240" t="s">
        <v>117</v>
      </c>
      <c r="G224" s="236">
        <v>625.6</v>
      </c>
      <c r="H224" s="112"/>
    </row>
    <row r="225" spans="1:8" ht="12.75">
      <c r="A225" s="239" t="s">
        <v>118</v>
      </c>
      <c r="B225" s="234" t="s">
        <v>26</v>
      </c>
      <c r="C225" s="240" t="s">
        <v>78</v>
      </c>
      <c r="D225" s="234" t="s">
        <v>98</v>
      </c>
      <c r="E225" s="240" t="s">
        <v>250</v>
      </c>
      <c r="F225" s="240" t="s">
        <v>48</v>
      </c>
      <c r="G225" s="236">
        <f>G226</f>
        <v>32.2</v>
      </c>
      <c r="H225" s="112"/>
    </row>
    <row r="226" spans="1:8" ht="12.75">
      <c r="A226" s="239" t="s">
        <v>157</v>
      </c>
      <c r="B226" s="234" t="s">
        <v>26</v>
      </c>
      <c r="C226" s="240" t="s">
        <v>78</v>
      </c>
      <c r="D226" s="234" t="s">
        <v>98</v>
      </c>
      <c r="E226" s="240" t="s">
        <v>250</v>
      </c>
      <c r="F226" s="240" t="s">
        <v>119</v>
      </c>
      <c r="G226" s="236">
        <f>G227+G228</f>
        <v>32.2</v>
      </c>
      <c r="H226" s="112"/>
    </row>
    <row r="227" spans="1:8" ht="12.75">
      <c r="A227" s="239" t="s">
        <v>17</v>
      </c>
      <c r="B227" s="234" t="s">
        <v>26</v>
      </c>
      <c r="C227" s="240" t="s">
        <v>78</v>
      </c>
      <c r="D227" s="234" t="s">
        <v>98</v>
      </c>
      <c r="E227" s="240" t="s">
        <v>250</v>
      </c>
      <c r="F227" s="240" t="s">
        <v>120</v>
      </c>
      <c r="G227" s="236">
        <v>5.1</v>
      </c>
      <c r="H227" s="112"/>
    </row>
    <row r="228" spans="1:8" ht="12.75">
      <c r="A228" s="238" t="s">
        <v>533</v>
      </c>
      <c r="B228" s="234" t="s">
        <v>26</v>
      </c>
      <c r="C228" s="240" t="s">
        <v>78</v>
      </c>
      <c r="D228" s="234" t="s">
        <v>98</v>
      </c>
      <c r="E228" s="240" t="s">
        <v>250</v>
      </c>
      <c r="F228" s="240">
        <v>852</v>
      </c>
      <c r="G228" s="236">
        <v>27.1</v>
      </c>
      <c r="H228" s="112"/>
    </row>
    <row r="229" spans="1:8" ht="22.5">
      <c r="A229" s="239" t="s">
        <v>264</v>
      </c>
      <c r="B229" s="234" t="s">
        <v>26</v>
      </c>
      <c r="C229" s="240" t="s">
        <v>78</v>
      </c>
      <c r="D229" s="234" t="s">
        <v>98</v>
      </c>
      <c r="E229" s="240" t="s">
        <v>247</v>
      </c>
      <c r="F229" s="240"/>
      <c r="G229" s="236">
        <f>+G230</f>
        <v>600</v>
      </c>
      <c r="H229" s="112"/>
    </row>
    <row r="230" spans="1:8" s="68" customFormat="1" ht="12.75">
      <c r="A230" s="239" t="s">
        <v>392</v>
      </c>
      <c r="B230" s="234" t="s">
        <v>26</v>
      </c>
      <c r="C230" s="240" t="s">
        <v>78</v>
      </c>
      <c r="D230" s="234" t="s">
        <v>98</v>
      </c>
      <c r="E230" s="240" t="s">
        <v>247</v>
      </c>
      <c r="F230" s="240">
        <v>300</v>
      </c>
      <c r="G230" s="236">
        <f>G231</f>
        <v>600</v>
      </c>
      <c r="H230" s="111"/>
    </row>
    <row r="231" spans="1:8" s="68" customFormat="1" ht="12.75">
      <c r="A231" s="239" t="s">
        <v>542</v>
      </c>
      <c r="B231" s="234" t="s">
        <v>26</v>
      </c>
      <c r="C231" s="240" t="s">
        <v>78</v>
      </c>
      <c r="D231" s="234" t="s">
        <v>98</v>
      </c>
      <c r="E231" s="240" t="s">
        <v>247</v>
      </c>
      <c r="F231" s="240">
        <v>350</v>
      </c>
      <c r="G231" s="236">
        <v>600</v>
      </c>
      <c r="H231" s="111"/>
    </row>
    <row r="232" spans="1:8" ht="12.75" hidden="1">
      <c r="A232" s="143"/>
      <c r="B232" s="144"/>
      <c r="C232" s="145"/>
      <c r="D232" s="144"/>
      <c r="E232" s="146"/>
      <c r="F232" s="146"/>
      <c r="G232" s="147"/>
      <c r="H232" s="111"/>
    </row>
    <row r="233" spans="1:8" ht="21.75" hidden="1">
      <c r="A233" s="148"/>
      <c r="B233" s="149"/>
      <c r="C233" s="146"/>
      <c r="D233" s="149"/>
      <c r="E233" s="146"/>
      <c r="F233" s="145"/>
      <c r="G233" s="147"/>
      <c r="H233" s="111" t="s">
        <v>541</v>
      </c>
    </row>
    <row r="234" spans="1:8" ht="12.75" hidden="1">
      <c r="A234" s="150"/>
      <c r="B234" s="149"/>
      <c r="C234" s="146"/>
      <c r="D234" s="149"/>
      <c r="E234" s="146"/>
      <c r="F234" s="145"/>
      <c r="G234" s="147"/>
      <c r="H234" s="112"/>
    </row>
    <row r="235" spans="1:8" ht="12.75" hidden="1">
      <c r="A235" s="148"/>
      <c r="B235" s="149"/>
      <c r="C235" s="146"/>
      <c r="D235" s="149"/>
      <c r="E235" s="146"/>
      <c r="F235" s="146"/>
      <c r="G235" s="151"/>
      <c r="H235" s="112"/>
    </row>
    <row r="236" spans="1:8" ht="12.75" hidden="1">
      <c r="A236" s="148"/>
      <c r="B236" s="149"/>
      <c r="C236" s="146"/>
      <c r="D236" s="149"/>
      <c r="E236" s="146"/>
      <c r="F236" s="146"/>
      <c r="G236" s="151"/>
      <c r="H236" s="116"/>
    </row>
    <row r="237" spans="1:8" ht="12.75">
      <c r="A237" s="61" t="s">
        <v>148</v>
      </c>
      <c r="B237" s="11" t="s">
        <v>26</v>
      </c>
      <c r="C237" s="12">
        <v>10</v>
      </c>
      <c r="D237" s="11" t="s">
        <v>15</v>
      </c>
      <c r="E237" s="12"/>
      <c r="F237" s="12"/>
      <c r="G237" s="27">
        <f aca="true" t="shared" si="0" ref="G237:G243">G238</f>
        <v>2813.8</v>
      </c>
      <c r="H237" s="117"/>
    </row>
    <row r="238" spans="1:8" ht="21">
      <c r="A238" s="251" t="s">
        <v>255</v>
      </c>
      <c r="B238" s="234" t="s">
        <v>26</v>
      </c>
      <c r="C238" s="240">
        <v>10</v>
      </c>
      <c r="D238" s="234" t="s">
        <v>15</v>
      </c>
      <c r="E238" s="240" t="s">
        <v>230</v>
      </c>
      <c r="F238" s="240"/>
      <c r="G238" s="241">
        <f t="shared" si="0"/>
        <v>2813.8</v>
      </c>
      <c r="H238" s="117"/>
    </row>
    <row r="239" spans="1:8" ht="12.75">
      <c r="A239" s="239" t="s">
        <v>204</v>
      </c>
      <c r="B239" s="234" t="s">
        <v>26</v>
      </c>
      <c r="C239" s="240">
        <v>10</v>
      </c>
      <c r="D239" s="234" t="s">
        <v>214</v>
      </c>
      <c r="E239" s="246" t="s">
        <v>231</v>
      </c>
      <c r="F239" s="240"/>
      <c r="G239" s="241">
        <f t="shared" si="0"/>
        <v>2813.8</v>
      </c>
      <c r="H239" s="112"/>
    </row>
    <row r="240" spans="1:8" ht="34.5" customHeight="1">
      <c r="A240" s="239" t="s">
        <v>47</v>
      </c>
      <c r="B240" s="234" t="s">
        <v>26</v>
      </c>
      <c r="C240" s="240" t="s">
        <v>16</v>
      </c>
      <c r="D240" s="234" t="s">
        <v>15</v>
      </c>
      <c r="E240" s="242" t="s">
        <v>355</v>
      </c>
      <c r="F240" s="240" t="s">
        <v>10</v>
      </c>
      <c r="G240" s="236">
        <f>G242</f>
        <v>2813.8</v>
      </c>
      <c r="H240" s="112"/>
    </row>
    <row r="241" spans="1:8" ht="33" customHeight="1">
      <c r="A241" s="239" t="s">
        <v>354</v>
      </c>
      <c r="B241" s="234" t="s">
        <v>26</v>
      </c>
      <c r="C241" s="240" t="s">
        <v>16</v>
      </c>
      <c r="D241" s="234" t="s">
        <v>15</v>
      </c>
      <c r="E241" s="242" t="s">
        <v>356</v>
      </c>
      <c r="F241" s="240"/>
      <c r="G241" s="236">
        <f>G242</f>
        <v>2813.8</v>
      </c>
      <c r="H241" s="113"/>
    </row>
    <row r="242" spans="1:8" s="51" customFormat="1" ht="11.25">
      <c r="A242" s="247" t="s">
        <v>53</v>
      </c>
      <c r="B242" s="234" t="s">
        <v>26</v>
      </c>
      <c r="C242" s="240" t="s">
        <v>16</v>
      </c>
      <c r="D242" s="234" t="s">
        <v>15</v>
      </c>
      <c r="E242" s="242" t="s">
        <v>356</v>
      </c>
      <c r="F242" s="248" t="s">
        <v>54</v>
      </c>
      <c r="G242" s="249">
        <f t="shared" si="0"/>
        <v>2813.8</v>
      </c>
      <c r="H242" s="113"/>
    </row>
    <row r="243" spans="1:8" s="51" customFormat="1" ht="11.25">
      <c r="A243" s="247" t="s">
        <v>30</v>
      </c>
      <c r="B243" s="234" t="s">
        <v>26</v>
      </c>
      <c r="C243" s="240" t="s">
        <v>16</v>
      </c>
      <c r="D243" s="234" t="s">
        <v>15</v>
      </c>
      <c r="E243" s="242" t="s">
        <v>356</v>
      </c>
      <c r="F243" s="250">
        <v>310</v>
      </c>
      <c r="G243" s="249">
        <f t="shared" si="0"/>
        <v>2813.8</v>
      </c>
      <c r="H243" s="113"/>
    </row>
    <row r="244" spans="1:8" s="51" customFormat="1" ht="22.5">
      <c r="A244" s="238" t="s">
        <v>528</v>
      </c>
      <c r="B244" s="234" t="s">
        <v>26</v>
      </c>
      <c r="C244" s="240" t="s">
        <v>16</v>
      </c>
      <c r="D244" s="234" t="s">
        <v>15</v>
      </c>
      <c r="E244" s="242" t="s">
        <v>356</v>
      </c>
      <c r="F244" s="250">
        <v>313</v>
      </c>
      <c r="G244" s="249">
        <v>2813.8</v>
      </c>
      <c r="H244" s="118"/>
    </row>
    <row r="245" spans="1:9" ht="21.75">
      <c r="A245" s="88" t="s">
        <v>59</v>
      </c>
      <c r="B245" s="156" t="s">
        <v>27</v>
      </c>
      <c r="C245" s="159" t="s">
        <v>8</v>
      </c>
      <c r="D245" s="156" t="s">
        <v>8</v>
      </c>
      <c r="E245" s="159" t="s">
        <v>9</v>
      </c>
      <c r="F245" s="159" t="s">
        <v>10</v>
      </c>
      <c r="G245" s="161">
        <f>G246</f>
        <v>3091.3</v>
      </c>
      <c r="H245" s="111">
        <v>2974</v>
      </c>
      <c r="I245" s="91">
        <f>G245-H245</f>
        <v>117.30000000000018</v>
      </c>
    </row>
    <row r="246" spans="1:8" s="68" customFormat="1" ht="12.75">
      <c r="A246" s="61" t="s">
        <v>49</v>
      </c>
      <c r="B246" s="11" t="s">
        <v>27</v>
      </c>
      <c r="C246" s="12" t="s">
        <v>15</v>
      </c>
      <c r="D246" s="11" t="s">
        <v>8</v>
      </c>
      <c r="E246" s="12" t="s">
        <v>9</v>
      </c>
      <c r="F246" s="12" t="s">
        <v>10</v>
      </c>
      <c r="G246" s="13">
        <f>G247+G264</f>
        <v>3091.3</v>
      </c>
      <c r="H246" s="111"/>
    </row>
    <row r="247" spans="1:8" s="68" customFormat="1" ht="12.75">
      <c r="A247" s="61" t="s">
        <v>149</v>
      </c>
      <c r="B247" s="11" t="s">
        <v>27</v>
      </c>
      <c r="C247" s="12" t="s">
        <v>15</v>
      </c>
      <c r="D247" s="11" t="s">
        <v>79</v>
      </c>
      <c r="E247" s="12" t="s">
        <v>9</v>
      </c>
      <c r="F247" s="12" t="s">
        <v>10</v>
      </c>
      <c r="G247" s="13">
        <f>G248</f>
        <v>2274</v>
      </c>
      <c r="H247" s="111"/>
    </row>
    <row r="248" spans="1:8" s="68" customFormat="1" ht="21">
      <c r="A248" s="61" t="s">
        <v>268</v>
      </c>
      <c r="B248" s="14" t="s">
        <v>27</v>
      </c>
      <c r="C248" s="15" t="s">
        <v>15</v>
      </c>
      <c r="D248" s="14" t="s">
        <v>79</v>
      </c>
      <c r="E248" s="12" t="s">
        <v>267</v>
      </c>
      <c r="F248" s="12"/>
      <c r="G248" s="13">
        <f>G249</f>
        <v>2274</v>
      </c>
      <c r="H248" s="112"/>
    </row>
    <row r="249" spans="1:8" s="68" customFormat="1" ht="12.75">
      <c r="A249" s="239" t="s">
        <v>269</v>
      </c>
      <c r="B249" s="234" t="s">
        <v>27</v>
      </c>
      <c r="C249" s="240" t="s">
        <v>15</v>
      </c>
      <c r="D249" s="234" t="s">
        <v>79</v>
      </c>
      <c r="E249" s="240" t="s">
        <v>266</v>
      </c>
      <c r="F249" s="240" t="s">
        <v>10</v>
      </c>
      <c r="G249" s="236">
        <f>G250</f>
        <v>2274</v>
      </c>
      <c r="H249" s="112"/>
    </row>
    <row r="250" spans="1:8" ht="22.5">
      <c r="A250" s="239" t="s">
        <v>270</v>
      </c>
      <c r="B250" s="234" t="s">
        <v>27</v>
      </c>
      <c r="C250" s="240" t="s">
        <v>15</v>
      </c>
      <c r="D250" s="234" t="s">
        <v>79</v>
      </c>
      <c r="E250" s="240" t="s">
        <v>265</v>
      </c>
      <c r="F250" s="240" t="s">
        <v>10</v>
      </c>
      <c r="G250" s="236">
        <f>G251+G256+G260+G255</f>
        <v>2274</v>
      </c>
      <c r="H250" s="112"/>
    </row>
    <row r="251" spans="1:8" ht="33.75">
      <c r="A251" s="239" t="s">
        <v>105</v>
      </c>
      <c r="B251" s="234" t="s">
        <v>27</v>
      </c>
      <c r="C251" s="240" t="s">
        <v>15</v>
      </c>
      <c r="D251" s="234" t="s">
        <v>79</v>
      </c>
      <c r="E251" s="240" t="s">
        <v>271</v>
      </c>
      <c r="F251" s="240" t="s">
        <v>106</v>
      </c>
      <c r="G251" s="236">
        <f>G252</f>
        <v>2129.3</v>
      </c>
      <c r="H251" s="112"/>
    </row>
    <row r="252" spans="1:8" ht="12.75">
      <c r="A252" s="239" t="s">
        <v>107</v>
      </c>
      <c r="B252" s="234" t="s">
        <v>27</v>
      </c>
      <c r="C252" s="240" t="s">
        <v>15</v>
      </c>
      <c r="D252" s="234" t="s">
        <v>79</v>
      </c>
      <c r="E252" s="240" t="s">
        <v>271</v>
      </c>
      <c r="F252" s="240" t="s">
        <v>108</v>
      </c>
      <c r="G252" s="236">
        <f>G253+G254</f>
        <v>2129.3</v>
      </c>
      <c r="H252" s="112"/>
    </row>
    <row r="253" spans="1:8" ht="12.75">
      <c r="A253" s="245" t="s">
        <v>385</v>
      </c>
      <c r="B253" s="234" t="s">
        <v>27</v>
      </c>
      <c r="C253" s="240" t="s">
        <v>15</v>
      </c>
      <c r="D253" s="234" t="s">
        <v>79</v>
      </c>
      <c r="E253" s="240" t="s">
        <v>271</v>
      </c>
      <c r="F253" s="240">
        <v>121</v>
      </c>
      <c r="G253" s="236">
        <v>1635.4</v>
      </c>
      <c r="H253" s="112"/>
    </row>
    <row r="254" spans="1:8" ht="33.75">
      <c r="A254" s="245" t="s">
        <v>386</v>
      </c>
      <c r="B254" s="234" t="s">
        <v>27</v>
      </c>
      <c r="C254" s="240" t="s">
        <v>15</v>
      </c>
      <c r="D254" s="234" t="s">
        <v>79</v>
      </c>
      <c r="E254" s="240" t="s">
        <v>271</v>
      </c>
      <c r="F254" s="240">
        <v>129</v>
      </c>
      <c r="G254" s="236">
        <v>493.9</v>
      </c>
      <c r="H254" s="112"/>
    </row>
    <row r="255" spans="1:8" ht="22.5">
      <c r="A255" s="253" t="s">
        <v>525</v>
      </c>
      <c r="B255" s="234" t="s">
        <v>27</v>
      </c>
      <c r="C255" s="240" t="s">
        <v>15</v>
      </c>
      <c r="D255" s="234" t="s">
        <v>79</v>
      </c>
      <c r="E255" s="240" t="s">
        <v>272</v>
      </c>
      <c r="F255" s="240" t="s">
        <v>112</v>
      </c>
      <c r="G255" s="293">
        <v>0</v>
      </c>
      <c r="H255" s="112"/>
    </row>
    <row r="256" spans="1:8" ht="22.5">
      <c r="A256" s="239" t="s">
        <v>387</v>
      </c>
      <c r="B256" s="234" t="s">
        <v>27</v>
      </c>
      <c r="C256" s="240" t="s">
        <v>15</v>
      </c>
      <c r="D256" s="234" t="s">
        <v>79</v>
      </c>
      <c r="E256" s="240" t="s">
        <v>272</v>
      </c>
      <c r="F256" s="240" t="s">
        <v>113</v>
      </c>
      <c r="G256" s="236">
        <f>G257</f>
        <v>140</v>
      </c>
      <c r="H256" s="112"/>
    </row>
    <row r="257" spans="1:8" ht="22.5">
      <c r="A257" s="238" t="s">
        <v>526</v>
      </c>
      <c r="B257" s="234" t="s">
        <v>27</v>
      </c>
      <c r="C257" s="240" t="s">
        <v>15</v>
      </c>
      <c r="D257" s="234" t="s">
        <v>79</v>
      </c>
      <c r="E257" s="240" t="s">
        <v>272</v>
      </c>
      <c r="F257" s="240" t="s">
        <v>115</v>
      </c>
      <c r="G257" s="236">
        <f>G259+G258</f>
        <v>140</v>
      </c>
      <c r="H257" s="112"/>
    </row>
    <row r="258" spans="1:8" ht="22.5">
      <c r="A258" s="238" t="s">
        <v>540</v>
      </c>
      <c r="B258" s="234" t="s">
        <v>27</v>
      </c>
      <c r="C258" s="240" t="s">
        <v>15</v>
      </c>
      <c r="D258" s="234" t="s">
        <v>79</v>
      </c>
      <c r="E258" s="240" t="s">
        <v>272</v>
      </c>
      <c r="F258" s="240">
        <v>242</v>
      </c>
      <c r="G258" s="236">
        <v>32.6</v>
      </c>
      <c r="H258" s="112"/>
    </row>
    <row r="259" spans="1:8" ht="22.5">
      <c r="A259" s="238" t="s">
        <v>527</v>
      </c>
      <c r="B259" s="234" t="s">
        <v>27</v>
      </c>
      <c r="C259" s="240" t="s">
        <v>15</v>
      </c>
      <c r="D259" s="234" t="s">
        <v>79</v>
      </c>
      <c r="E259" s="240" t="s">
        <v>272</v>
      </c>
      <c r="F259" s="240" t="s">
        <v>117</v>
      </c>
      <c r="G259" s="236">
        <v>107.4</v>
      </c>
      <c r="H259" s="112"/>
    </row>
    <row r="260" spans="1:8" ht="12.75">
      <c r="A260" s="239" t="s">
        <v>118</v>
      </c>
      <c r="B260" s="234" t="s">
        <v>27</v>
      </c>
      <c r="C260" s="240" t="s">
        <v>15</v>
      </c>
      <c r="D260" s="234" t="s">
        <v>79</v>
      </c>
      <c r="E260" s="240" t="s">
        <v>272</v>
      </c>
      <c r="F260" s="240" t="s">
        <v>48</v>
      </c>
      <c r="G260" s="236">
        <f>G261</f>
        <v>4.7</v>
      </c>
      <c r="H260" s="112"/>
    </row>
    <row r="261" spans="1:8" ht="12.75">
      <c r="A261" s="238" t="s">
        <v>532</v>
      </c>
      <c r="B261" s="234" t="s">
        <v>27</v>
      </c>
      <c r="C261" s="240" t="s">
        <v>15</v>
      </c>
      <c r="D261" s="234" t="s">
        <v>79</v>
      </c>
      <c r="E261" s="240" t="s">
        <v>272</v>
      </c>
      <c r="F261" s="240" t="s">
        <v>119</v>
      </c>
      <c r="G261" s="236">
        <f>G262+G263</f>
        <v>4.7</v>
      </c>
      <c r="H261" s="112"/>
    </row>
    <row r="262" spans="1:8" ht="12.75">
      <c r="A262" s="239" t="s">
        <v>17</v>
      </c>
      <c r="B262" s="234" t="s">
        <v>27</v>
      </c>
      <c r="C262" s="240" t="s">
        <v>15</v>
      </c>
      <c r="D262" s="234" t="s">
        <v>79</v>
      </c>
      <c r="E262" s="240" t="s">
        <v>272</v>
      </c>
      <c r="F262" s="240" t="s">
        <v>120</v>
      </c>
      <c r="G262" s="236">
        <v>3.5</v>
      </c>
      <c r="H262" s="112"/>
    </row>
    <row r="263" spans="1:8" ht="12.75">
      <c r="A263" s="238" t="s">
        <v>533</v>
      </c>
      <c r="B263" s="234" t="s">
        <v>27</v>
      </c>
      <c r="C263" s="240" t="s">
        <v>15</v>
      </c>
      <c r="D263" s="234" t="s">
        <v>79</v>
      </c>
      <c r="E263" s="240" t="s">
        <v>272</v>
      </c>
      <c r="F263" s="240" t="s">
        <v>122</v>
      </c>
      <c r="G263" s="236">
        <v>1.2</v>
      </c>
      <c r="H263" s="119"/>
    </row>
    <row r="264" spans="1:8" ht="12.75">
      <c r="A264" s="61" t="s">
        <v>50</v>
      </c>
      <c r="B264" s="11" t="s">
        <v>27</v>
      </c>
      <c r="C264" s="11" t="s">
        <v>15</v>
      </c>
      <c r="D264" s="11" t="s">
        <v>51</v>
      </c>
      <c r="E264" s="12"/>
      <c r="F264" s="12"/>
      <c r="G264" s="90">
        <f>G265</f>
        <v>817.3</v>
      </c>
      <c r="H264" s="120"/>
    </row>
    <row r="265" spans="1:8" ht="22.5">
      <c r="A265" s="239" t="s">
        <v>171</v>
      </c>
      <c r="B265" s="234" t="s">
        <v>27</v>
      </c>
      <c r="C265" s="234" t="s">
        <v>15</v>
      </c>
      <c r="D265" s="234" t="s">
        <v>51</v>
      </c>
      <c r="E265" s="242" t="s">
        <v>267</v>
      </c>
      <c r="F265" s="240" t="s">
        <v>10</v>
      </c>
      <c r="G265" s="298">
        <f>G266+G294+G291</f>
        <v>817.3</v>
      </c>
      <c r="H265" s="120"/>
    </row>
    <row r="266" spans="1:8" ht="12.75">
      <c r="A266" s="239" t="s">
        <v>420</v>
      </c>
      <c r="B266" s="234" t="s">
        <v>27</v>
      </c>
      <c r="C266" s="234" t="s">
        <v>15</v>
      </c>
      <c r="D266" s="234" t="s">
        <v>51</v>
      </c>
      <c r="E266" s="242" t="s">
        <v>427</v>
      </c>
      <c r="F266" s="240"/>
      <c r="G266" s="298">
        <f>G267+G271+G275+G279+G283+G287</f>
        <v>380</v>
      </c>
      <c r="H266" s="120"/>
    </row>
    <row r="267" spans="1:8" ht="22.5">
      <c r="A267" s="239" t="s">
        <v>421</v>
      </c>
      <c r="B267" s="234" t="s">
        <v>27</v>
      </c>
      <c r="C267" s="234" t="s">
        <v>15</v>
      </c>
      <c r="D267" s="234" t="s">
        <v>51</v>
      </c>
      <c r="E267" s="242" t="s">
        <v>428</v>
      </c>
      <c r="F267" s="240"/>
      <c r="G267" s="298">
        <f>G268</f>
        <v>80</v>
      </c>
      <c r="H267" s="120"/>
    </row>
    <row r="268" spans="1:8" ht="22.5">
      <c r="A268" s="239" t="s">
        <v>387</v>
      </c>
      <c r="B268" s="234" t="s">
        <v>27</v>
      </c>
      <c r="C268" s="234" t="s">
        <v>15</v>
      </c>
      <c r="D268" s="234" t="s">
        <v>51</v>
      </c>
      <c r="E268" s="242" t="s">
        <v>428</v>
      </c>
      <c r="F268" s="240" t="s">
        <v>113</v>
      </c>
      <c r="G268" s="298">
        <f>G269</f>
        <v>80</v>
      </c>
      <c r="H268" s="120"/>
    </row>
    <row r="269" spans="1:8" ht="22.5">
      <c r="A269" s="238" t="s">
        <v>526</v>
      </c>
      <c r="B269" s="234" t="s">
        <v>27</v>
      </c>
      <c r="C269" s="234" t="s">
        <v>15</v>
      </c>
      <c r="D269" s="234" t="s">
        <v>51</v>
      </c>
      <c r="E269" s="242" t="s">
        <v>428</v>
      </c>
      <c r="F269" s="240" t="s">
        <v>115</v>
      </c>
      <c r="G269" s="298">
        <f>G270</f>
        <v>80</v>
      </c>
      <c r="H269" s="120"/>
    </row>
    <row r="270" spans="1:8" ht="22.5">
      <c r="A270" s="238" t="s">
        <v>527</v>
      </c>
      <c r="B270" s="234" t="s">
        <v>27</v>
      </c>
      <c r="C270" s="234" t="s">
        <v>15</v>
      </c>
      <c r="D270" s="234" t="s">
        <v>51</v>
      </c>
      <c r="E270" s="242" t="s">
        <v>428</v>
      </c>
      <c r="F270" s="240" t="s">
        <v>117</v>
      </c>
      <c r="G270" s="298">
        <v>80</v>
      </c>
      <c r="H270" s="120"/>
    </row>
    <row r="271" spans="1:8" ht="22.5">
      <c r="A271" s="239" t="s">
        <v>422</v>
      </c>
      <c r="B271" s="234" t="s">
        <v>27</v>
      </c>
      <c r="C271" s="234" t="s">
        <v>15</v>
      </c>
      <c r="D271" s="234" t="s">
        <v>51</v>
      </c>
      <c r="E271" s="242" t="s">
        <v>429</v>
      </c>
      <c r="F271" s="240"/>
      <c r="G271" s="298">
        <f>G272</f>
        <v>30</v>
      </c>
      <c r="H271" s="120"/>
    </row>
    <row r="272" spans="1:8" ht="22.5">
      <c r="A272" s="239" t="s">
        <v>387</v>
      </c>
      <c r="B272" s="234" t="s">
        <v>27</v>
      </c>
      <c r="C272" s="234" t="s">
        <v>15</v>
      </c>
      <c r="D272" s="234" t="s">
        <v>51</v>
      </c>
      <c r="E272" s="242" t="s">
        <v>429</v>
      </c>
      <c r="F272" s="240" t="s">
        <v>113</v>
      </c>
      <c r="G272" s="298">
        <f>G273</f>
        <v>30</v>
      </c>
      <c r="H272" s="120"/>
    </row>
    <row r="273" spans="1:8" ht="22.5">
      <c r="A273" s="238" t="s">
        <v>526</v>
      </c>
      <c r="B273" s="234" t="s">
        <v>27</v>
      </c>
      <c r="C273" s="234" t="s">
        <v>15</v>
      </c>
      <c r="D273" s="234" t="s">
        <v>51</v>
      </c>
      <c r="E273" s="242" t="s">
        <v>429</v>
      </c>
      <c r="F273" s="240" t="s">
        <v>115</v>
      </c>
      <c r="G273" s="298">
        <f>G274</f>
        <v>30</v>
      </c>
      <c r="H273" s="120"/>
    </row>
    <row r="274" spans="1:8" ht="22.5">
      <c r="A274" s="238" t="s">
        <v>527</v>
      </c>
      <c r="B274" s="234" t="s">
        <v>27</v>
      </c>
      <c r="C274" s="234" t="s">
        <v>15</v>
      </c>
      <c r="D274" s="234" t="s">
        <v>51</v>
      </c>
      <c r="E274" s="242" t="s">
        <v>429</v>
      </c>
      <c r="F274" s="240" t="s">
        <v>117</v>
      </c>
      <c r="G274" s="298">
        <v>30</v>
      </c>
      <c r="H274" s="120"/>
    </row>
    <row r="275" spans="1:8" ht="27" customHeight="1">
      <c r="A275" s="239" t="s">
        <v>423</v>
      </c>
      <c r="B275" s="234" t="s">
        <v>27</v>
      </c>
      <c r="C275" s="234" t="s">
        <v>15</v>
      </c>
      <c r="D275" s="234" t="s">
        <v>51</v>
      </c>
      <c r="E275" s="242" t="s">
        <v>430</v>
      </c>
      <c r="F275" s="240"/>
      <c r="G275" s="298">
        <f>G276</f>
        <v>40</v>
      </c>
      <c r="H275" s="120"/>
    </row>
    <row r="276" spans="1:8" ht="22.5">
      <c r="A276" s="239" t="s">
        <v>387</v>
      </c>
      <c r="B276" s="234" t="s">
        <v>27</v>
      </c>
      <c r="C276" s="234" t="s">
        <v>15</v>
      </c>
      <c r="D276" s="234" t="s">
        <v>51</v>
      </c>
      <c r="E276" s="242" t="s">
        <v>430</v>
      </c>
      <c r="F276" s="240" t="s">
        <v>113</v>
      </c>
      <c r="G276" s="298">
        <f>G277</f>
        <v>40</v>
      </c>
      <c r="H276" s="120"/>
    </row>
    <row r="277" spans="1:8" ht="22.5">
      <c r="A277" s="238" t="s">
        <v>526</v>
      </c>
      <c r="B277" s="234" t="s">
        <v>27</v>
      </c>
      <c r="C277" s="234" t="s">
        <v>15</v>
      </c>
      <c r="D277" s="234" t="s">
        <v>51</v>
      </c>
      <c r="E277" s="242" t="s">
        <v>430</v>
      </c>
      <c r="F277" s="240" t="s">
        <v>115</v>
      </c>
      <c r="G277" s="298">
        <f>G278</f>
        <v>40</v>
      </c>
      <c r="H277" s="120"/>
    </row>
    <row r="278" spans="1:8" ht="22.5">
      <c r="A278" s="238" t="s">
        <v>527</v>
      </c>
      <c r="B278" s="234" t="s">
        <v>27</v>
      </c>
      <c r="C278" s="234" t="s">
        <v>15</v>
      </c>
      <c r="D278" s="234" t="s">
        <v>51</v>
      </c>
      <c r="E278" s="242" t="s">
        <v>430</v>
      </c>
      <c r="F278" s="240" t="s">
        <v>117</v>
      </c>
      <c r="G278" s="298">
        <v>40</v>
      </c>
      <c r="H278" s="120"/>
    </row>
    <row r="279" spans="1:8" ht="12.75">
      <c r="A279" s="239" t="s">
        <v>424</v>
      </c>
      <c r="B279" s="234" t="s">
        <v>27</v>
      </c>
      <c r="C279" s="234" t="s">
        <v>15</v>
      </c>
      <c r="D279" s="234" t="s">
        <v>51</v>
      </c>
      <c r="E279" s="242" t="s">
        <v>431</v>
      </c>
      <c r="F279" s="240"/>
      <c r="G279" s="298">
        <f>G280</f>
        <v>40</v>
      </c>
      <c r="H279" s="120"/>
    </row>
    <row r="280" spans="1:8" ht="22.5">
      <c r="A280" s="239" t="s">
        <v>387</v>
      </c>
      <c r="B280" s="234" t="s">
        <v>27</v>
      </c>
      <c r="C280" s="234" t="s">
        <v>15</v>
      </c>
      <c r="D280" s="234" t="s">
        <v>51</v>
      </c>
      <c r="E280" s="242" t="s">
        <v>431</v>
      </c>
      <c r="F280" s="240" t="s">
        <v>113</v>
      </c>
      <c r="G280" s="298">
        <f>G281</f>
        <v>40</v>
      </c>
      <c r="H280" s="120"/>
    </row>
    <row r="281" spans="1:8" ht="22.5">
      <c r="A281" s="238" t="s">
        <v>526</v>
      </c>
      <c r="B281" s="234" t="s">
        <v>27</v>
      </c>
      <c r="C281" s="234" t="s">
        <v>15</v>
      </c>
      <c r="D281" s="234" t="s">
        <v>51</v>
      </c>
      <c r="E281" s="242" t="s">
        <v>431</v>
      </c>
      <c r="F281" s="240" t="s">
        <v>115</v>
      </c>
      <c r="G281" s="298">
        <f>G282</f>
        <v>40</v>
      </c>
      <c r="H281" s="120"/>
    </row>
    <row r="282" spans="1:8" ht="22.5">
      <c r="A282" s="238" t="s">
        <v>527</v>
      </c>
      <c r="B282" s="234" t="s">
        <v>27</v>
      </c>
      <c r="C282" s="234" t="s">
        <v>15</v>
      </c>
      <c r="D282" s="234" t="s">
        <v>51</v>
      </c>
      <c r="E282" s="242" t="s">
        <v>431</v>
      </c>
      <c r="F282" s="240" t="s">
        <v>117</v>
      </c>
      <c r="G282" s="298">
        <v>40</v>
      </c>
      <c r="H282" s="120"/>
    </row>
    <row r="283" spans="1:8" ht="22.5">
      <c r="A283" s="239" t="s">
        <v>425</v>
      </c>
      <c r="B283" s="234" t="s">
        <v>27</v>
      </c>
      <c r="C283" s="234" t="s">
        <v>15</v>
      </c>
      <c r="D283" s="234" t="s">
        <v>51</v>
      </c>
      <c r="E283" s="242" t="s">
        <v>432</v>
      </c>
      <c r="F283" s="240"/>
      <c r="G283" s="298">
        <f>G284</f>
        <v>160</v>
      </c>
      <c r="H283" s="120"/>
    </row>
    <row r="284" spans="1:8" ht="22.5">
      <c r="A284" s="239" t="s">
        <v>387</v>
      </c>
      <c r="B284" s="234" t="s">
        <v>27</v>
      </c>
      <c r="C284" s="234" t="s">
        <v>15</v>
      </c>
      <c r="D284" s="234" t="s">
        <v>51</v>
      </c>
      <c r="E284" s="242" t="s">
        <v>432</v>
      </c>
      <c r="F284" s="240" t="s">
        <v>113</v>
      </c>
      <c r="G284" s="298">
        <f>G285</f>
        <v>160</v>
      </c>
      <c r="H284" s="120"/>
    </row>
    <row r="285" spans="1:8" ht="22.5">
      <c r="A285" s="238" t="s">
        <v>526</v>
      </c>
      <c r="B285" s="234" t="s">
        <v>27</v>
      </c>
      <c r="C285" s="234" t="s">
        <v>15</v>
      </c>
      <c r="D285" s="234" t="s">
        <v>51</v>
      </c>
      <c r="E285" s="242" t="s">
        <v>432</v>
      </c>
      <c r="F285" s="240" t="s">
        <v>115</v>
      </c>
      <c r="G285" s="298">
        <f>G286</f>
        <v>160</v>
      </c>
      <c r="H285" s="120"/>
    </row>
    <row r="286" spans="1:8" ht="22.5">
      <c r="A286" s="238" t="s">
        <v>527</v>
      </c>
      <c r="B286" s="234" t="s">
        <v>27</v>
      </c>
      <c r="C286" s="234" t="s">
        <v>15</v>
      </c>
      <c r="D286" s="234" t="s">
        <v>51</v>
      </c>
      <c r="E286" s="242" t="s">
        <v>432</v>
      </c>
      <c r="F286" s="240" t="s">
        <v>117</v>
      </c>
      <c r="G286" s="298">
        <v>160</v>
      </c>
      <c r="H286" s="120"/>
    </row>
    <row r="287" spans="1:8" ht="12.75">
      <c r="A287" s="239" t="s">
        <v>426</v>
      </c>
      <c r="B287" s="234" t="s">
        <v>27</v>
      </c>
      <c r="C287" s="234" t="s">
        <v>15</v>
      </c>
      <c r="D287" s="234" t="s">
        <v>51</v>
      </c>
      <c r="E287" s="242" t="s">
        <v>433</v>
      </c>
      <c r="F287" s="240"/>
      <c r="G287" s="298">
        <f>G288</f>
        <v>30</v>
      </c>
      <c r="H287" s="120"/>
    </row>
    <row r="288" spans="1:8" ht="22.5">
      <c r="A288" s="239" t="s">
        <v>387</v>
      </c>
      <c r="B288" s="234" t="s">
        <v>27</v>
      </c>
      <c r="C288" s="234" t="s">
        <v>15</v>
      </c>
      <c r="D288" s="234" t="s">
        <v>51</v>
      </c>
      <c r="E288" s="242" t="s">
        <v>433</v>
      </c>
      <c r="F288" s="240" t="s">
        <v>113</v>
      </c>
      <c r="G288" s="298">
        <f>G289</f>
        <v>30</v>
      </c>
      <c r="H288" s="120"/>
    </row>
    <row r="289" spans="1:8" ht="22.5">
      <c r="A289" s="238" t="s">
        <v>526</v>
      </c>
      <c r="B289" s="234" t="s">
        <v>27</v>
      </c>
      <c r="C289" s="234" t="s">
        <v>15</v>
      </c>
      <c r="D289" s="234" t="s">
        <v>51</v>
      </c>
      <c r="E289" s="242" t="s">
        <v>433</v>
      </c>
      <c r="F289" s="240" t="s">
        <v>115</v>
      </c>
      <c r="G289" s="298">
        <f>G290</f>
        <v>30</v>
      </c>
      <c r="H289" s="120"/>
    </row>
    <row r="290" spans="1:8" ht="22.5">
      <c r="A290" s="238" t="s">
        <v>527</v>
      </c>
      <c r="B290" s="234" t="s">
        <v>27</v>
      </c>
      <c r="C290" s="234" t="s">
        <v>15</v>
      </c>
      <c r="D290" s="234" t="s">
        <v>51</v>
      </c>
      <c r="E290" s="242" t="s">
        <v>433</v>
      </c>
      <c r="F290" s="240" t="s">
        <v>117</v>
      </c>
      <c r="G290" s="298">
        <v>30</v>
      </c>
      <c r="H290" s="120"/>
    </row>
    <row r="291" spans="1:8" ht="12.75">
      <c r="A291" s="239" t="s">
        <v>604</v>
      </c>
      <c r="B291" s="234" t="s">
        <v>27</v>
      </c>
      <c r="C291" s="234" t="s">
        <v>15</v>
      </c>
      <c r="D291" s="234" t="s">
        <v>51</v>
      </c>
      <c r="E291" s="242" t="s">
        <v>605</v>
      </c>
      <c r="F291" s="240"/>
      <c r="G291" s="298">
        <f>G292</f>
        <v>300</v>
      </c>
      <c r="H291" s="120"/>
    </row>
    <row r="292" spans="1:8" ht="12.75">
      <c r="A292" s="239" t="s">
        <v>118</v>
      </c>
      <c r="B292" s="234" t="s">
        <v>27</v>
      </c>
      <c r="C292" s="234" t="s">
        <v>15</v>
      </c>
      <c r="D292" s="234" t="s">
        <v>51</v>
      </c>
      <c r="E292" s="242" t="s">
        <v>605</v>
      </c>
      <c r="F292" s="240">
        <v>800</v>
      </c>
      <c r="G292" s="298">
        <f>G293</f>
        <v>300</v>
      </c>
      <c r="H292" s="120"/>
    </row>
    <row r="293" spans="1:8" ht="33.75">
      <c r="A293" s="238" t="s">
        <v>544</v>
      </c>
      <c r="B293" s="234" t="s">
        <v>27</v>
      </c>
      <c r="C293" s="234" t="s">
        <v>15</v>
      </c>
      <c r="D293" s="234" t="s">
        <v>51</v>
      </c>
      <c r="E293" s="242" t="s">
        <v>605</v>
      </c>
      <c r="F293" s="240">
        <v>810</v>
      </c>
      <c r="G293" s="298">
        <v>300</v>
      </c>
      <c r="H293" s="120"/>
    </row>
    <row r="294" spans="1:8" ht="22.5">
      <c r="A294" s="239" t="s">
        <v>543</v>
      </c>
      <c r="B294" s="234" t="s">
        <v>27</v>
      </c>
      <c r="C294" s="234" t="s">
        <v>15</v>
      </c>
      <c r="D294" s="234" t="s">
        <v>51</v>
      </c>
      <c r="E294" s="242" t="s">
        <v>607</v>
      </c>
      <c r="F294" s="240"/>
      <c r="G294" s="298">
        <f>G295</f>
        <v>137.3</v>
      </c>
      <c r="H294" s="120"/>
    </row>
    <row r="295" spans="1:8" ht="22.5">
      <c r="A295" s="239" t="s">
        <v>436</v>
      </c>
      <c r="B295" s="234" t="s">
        <v>27</v>
      </c>
      <c r="C295" s="234" t="s">
        <v>15</v>
      </c>
      <c r="D295" s="234" t="s">
        <v>51</v>
      </c>
      <c r="E295" s="242" t="s">
        <v>437</v>
      </c>
      <c r="F295" s="240"/>
      <c r="G295" s="298">
        <f>G296</f>
        <v>137.3</v>
      </c>
      <c r="H295" s="120"/>
    </row>
    <row r="296" spans="1:8" ht="22.5">
      <c r="A296" s="239" t="s">
        <v>387</v>
      </c>
      <c r="B296" s="234" t="s">
        <v>27</v>
      </c>
      <c r="C296" s="234" t="s">
        <v>15</v>
      </c>
      <c r="D296" s="234" t="s">
        <v>51</v>
      </c>
      <c r="E296" s="242" t="s">
        <v>437</v>
      </c>
      <c r="F296" s="240" t="s">
        <v>113</v>
      </c>
      <c r="G296" s="298">
        <f>G297</f>
        <v>137.3</v>
      </c>
      <c r="H296" s="120"/>
    </row>
    <row r="297" spans="1:8" ht="22.5">
      <c r="A297" s="238" t="s">
        <v>526</v>
      </c>
      <c r="B297" s="234" t="s">
        <v>27</v>
      </c>
      <c r="C297" s="234" t="s">
        <v>15</v>
      </c>
      <c r="D297" s="234" t="s">
        <v>51</v>
      </c>
      <c r="E297" s="242" t="s">
        <v>437</v>
      </c>
      <c r="F297" s="240" t="s">
        <v>115</v>
      </c>
      <c r="G297" s="298">
        <f>G298</f>
        <v>137.3</v>
      </c>
      <c r="H297" s="120"/>
    </row>
    <row r="298" spans="1:8" ht="22.5">
      <c r="A298" s="238" t="s">
        <v>527</v>
      </c>
      <c r="B298" s="234" t="s">
        <v>27</v>
      </c>
      <c r="C298" s="234" t="s">
        <v>15</v>
      </c>
      <c r="D298" s="234" t="s">
        <v>51</v>
      </c>
      <c r="E298" s="242" t="s">
        <v>437</v>
      </c>
      <c r="F298" s="240" t="s">
        <v>117</v>
      </c>
      <c r="G298" s="298">
        <f>20+117.3</f>
        <v>137.3</v>
      </c>
      <c r="H298" s="111"/>
    </row>
    <row r="299" spans="1:9" ht="32.25">
      <c r="A299" s="88" t="s">
        <v>60</v>
      </c>
      <c r="B299" s="156" t="s">
        <v>144</v>
      </c>
      <c r="C299" s="159" t="s">
        <v>8</v>
      </c>
      <c r="D299" s="156" t="s">
        <v>8</v>
      </c>
      <c r="E299" s="159" t="s">
        <v>9</v>
      </c>
      <c r="F299" s="159" t="s">
        <v>10</v>
      </c>
      <c r="G299" s="160">
        <f>SUM(G300+G334+G322+G328)</f>
        <v>20541.100000000002</v>
      </c>
      <c r="H299" s="111">
        <v>20576.1</v>
      </c>
      <c r="I299" s="69">
        <f>G299-H299</f>
        <v>-34.99999999999636</v>
      </c>
    </row>
    <row r="300" spans="1:8" ht="12.75">
      <c r="A300" s="61" t="s">
        <v>11</v>
      </c>
      <c r="B300" s="11" t="s">
        <v>144</v>
      </c>
      <c r="C300" s="12" t="s">
        <v>12</v>
      </c>
      <c r="D300" s="11" t="s">
        <v>8</v>
      </c>
      <c r="E300" s="12" t="s">
        <v>9</v>
      </c>
      <c r="F300" s="12" t="s">
        <v>10</v>
      </c>
      <c r="G300" s="13">
        <f>G301+G318</f>
        <v>5035.8</v>
      </c>
      <c r="H300" s="111"/>
    </row>
    <row r="301" spans="1:8" ht="21">
      <c r="A301" s="61" t="s">
        <v>73</v>
      </c>
      <c r="B301" s="11" t="s">
        <v>144</v>
      </c>
      <c r="C301" s="12" t="s">
        <v>12</v>
      </c>
      <c r="D301" s="11" t="s">
        <v>74</v>
      </c>
      <c r="E301" s="12" t="s">
        <v>9</v>
      </c>
      <c r="F301" s="12" t="s">
        <v>10</v>
      </c>
      <c r="G301" s="13">
        <f>G302</f>
        <v>5029.8</v>
      </c>
      <c r="H301" s="112"/>
    </row>
    <row r="302" spans="1:9" ht="22.5">
      <c r="A302" s="239" t="s">
        <v>277</v>
      </c>
      <c r="B302" s="234" t="s">
        <v>144</v>
      </c>
      <c r="C302" s="240" t="s">
        <v>12</v>
      </c>
      <c r="D302" s="234" t="s">
        <v>74</v>
      </c>
      <c r="E302" s="240" t="s">
        <v>273</v>
      </c>
      <c r="F302" s="240" t="s">
        <v>10</v>
      </c>
      <c r="G302" s="236">
        <f>G303</f>
        <v>5029.8</v>
      </c>
      <c r="H302" s="112">
        <v>5014.8</v>
      </c>
      <c r="I302" s="69">
        <f>G302-H302</f>
        <v>15</v>
      </c>
    </row>
    <row r="303" spans="1:8" ht="33.75">
      <c r="A303" s="239" t="s">
        <v>278</v>
      </c>
      <c r="B303" s="234" t="s">
        <v>144</v>
      </c>
      <c r="C303" s="240" t="s">
        <v>12</v>
      </c>
      <c r="D303" s="234" t="s">
        <v>74</v>
      </c>
      <c r="E303" s="240" t="s">
        <v>274</v>
      </c>
      <c r="F303" s="240" t="s">
        <v>10</v>
      </c>
      <c r="G303" s="236">
        <f>G304</f>
        <v>5029.8</v>
      </c>
      <c r="H303" s="112"/>
    </row>
    <row r="304" spans="1:8" s="68" customFormat="1" ht="22.5">
      <c r="A304" s="239" t="s">
        <v>276</v>
      </c>
      <c r="B304" s="234" t="s">
        <v>144</v>
      </c>
      <c r="C304" s="240" t="s">
        <v>12</v>
      </c>
      <c r="D304" s="234" t="s">
        <v>74</v>
      </c>
      <c r="E304" s="240" t="s">
        <v>275</v>
      </c>
      <c r="F304" s="240"/>
      <c r="G304" s="236">
        <f>G305+G309+G310+G314</f>
        <v>5029.8</v>
      </c>
      <c r="H304" s="112"/>
    </row>
    <row r="305" spans="1:8" s="68" customFormat="1" ht="33.75">
      <c r="A305" s="239" t="s">
        <v>105</v>
      </c>
      <c r="B305" s="234" t="s">
        <v>144</v>
      </c>
      <c r="C305" s="240" t="s">
        <v>12</v>
      </c>
      <c r="D305" s="234" t="s">
        <v>74</v>
      </c>
      <c r="E305" s="240" t="s">
        <v>275</v>
      </c>
      <c r="F305" s="240" t="s">
        <v>106</v>
      </c>
      <c r="G305" s="236">
        <f>G306</f>
        <v>4374.2</v>
      </c>
      <c r="H305" s="112"/>
    </row>
    <row r="306" spans="1:8" ht="12.75">
      <c r="A306" s="239" t="s">
        <v>107</v>
      </c>
      <c r="B306" s="234" t="s">
        <v>144</v>
      </c>
      <c r="C306" s="240" t="s">
        <v>12</v>
      </c>
      <c r="D306" s="234" t="s">
        <v>74</v>
      </c>
      <c r="E306" s="240" t="s">
        <v>279</v>
      </c>
      <c r="F306" s="240" t="s">
        <v>108</v>
      </c>
      <c r="G306" s="236">
        <f>G307+G308</f>
        <v>4374.2</v>
      </c>
      <c r="H306" s="112"/>
    </row>
    <row r="307" spans="1:8" ht="12.75">
      <c r="A307" s="245" t="s">
        <v>385</v>
      </c>
      <c r="B307" s="234" t="s">
        <v>144</v>
      </c>
      <c r="C307" s="240" t="s">
        <v>12</v>
      </c>
      <c r="D307" s="234" t="s">
        <v>74</v>
      </c>
      <c r="E307" s="240" t="s">
        <v>279</v>
      </c>
      <c r="F307" s="240" t="s">
        <v>110</v>
      </c>
      <c r="G307" s="236">
        <v>3359.6</v>
      </c>
      <c r="H307" s="112"/>
    </row>
    <row r="308" spans="1:8" ht="33.75">
      <c r="A308" s="245" t="s">
        <v>386</v>
      </c>
      <c r="B308" s="234" t="s">
        <v>144</v>
      </c>
      <c r="C308" s="240" t="s">
        <v>12</v>
      </c>
      <c r="D308" s="234" t="s">
        <v>74</v>
      </c>
      <c r="E308" s="240" t="s">
        <v>279</v>
      </c>
      <c r="F308" s="240">
        <v>129</v>
      </c>
      <c r="G308" s="236">
        <v>1014.6</v>
      </c>
      <c r="H308" s="112"/>
    </row>
    <row r="309" spans="1:8" ht="22.5">
      <c r="A309" s="253" t="s">
        <v>525</v>
      </c>
      <c r="B309" s="234" t="s">
        <v>144</v>
      </c>
      <c r="C309" s="240" t="s">
        <v>12</v>
      </c>
      <c r="D309" s="234" t="s">
        <v>74</v>
      </c>
      <c r="E309" s="240" t="s">
        <v>280</v>
      </c>
      <c r="F309" s="240" t="s">
        <v>112</v>
      </c>
      <c r="G309" s="236">
        <v>39.7</v>
      </c>
      <c r="H309" s="112"/>
    </row>
    <row r="310" spans="1:8" ht="22.5">
      <c r="A310" s="239" t="s">
        <v>387</v>
      </c>
      <c r="B310" s="234" t="s">
        <v>144</v>
      </c>
      <c r="C310" s="240" t="s">
        <v>12</v>
      </c>
      <c r="D310" s="234" t="s">
        <v>74</v>
      </c>
      <c r="E310" s="240" t="s">
        <v>280</v>
      </c>
      <c r="F310" s="240" t="s">
        <v>113</v>
      </c>
      <c r="G310" s="236">
        <f>G311</f>
        <v>615.3</v>
      </c>
      <c r="H310" s="112"/>
    </row>
    <row r="311" spans="1:8" ht="22.5">
      <c r="A311" s="238" t="s">
        <v>526</v>
      </c>
      <c r="B311" s="234" t="s">
        <v>144</v>
      </c>
      <c r="C311" s="240" t="s">
        <v>12</v>
      </c>
      <c r="D311" s="234" t="s">
        <v>74</v>
      </c>
      <c r="E311" s="240" t="s">
        <v>280</v>
      </c>
      <c r="F311" s="240" t="s">
        <v>115</v>
      </c>
      <c r="G311" s="236">
        <f>G313+G312</f>
        <v>615.3</v>
      </c>
      <c r="H311" s="112"/>
    </row>
    <row r="312" spans="1:8" ht="22.5">
      <c r="A312" s="238" t="s">
        <v>540</v>
      </c>
      <c r="B312" s="234" t="s">
        <v>144</v>
      </c>
      <c r="C312" s="240" t="s">
        <v>12</v>
      </c>
      <c r="D312" s="234" t="s">
        <v>74</v>
      </c>
      <c r="E312" s="240" t="s">
        <v>280</v>
      </c>
      <c r="F312" s="240">
        <v>242</v>
      </c>
      <c r="G312" s="236">
        <v>401.2</v>
      </c>
      <c r="H312" s="112"/>
    </row>
    <row r="313" spans="1:8" ht="22.5">
      <c r="A313" s="238" t="s">
        <v>527</v>
      </c>
      <c r="B313" s="234" t="s">
        <v>144</v>
      </c>
      <c r="C313" s="240" t="s">
        <v>12</v>
      </c>
      <c r="D313" s="234" t="s">
        <v>74</v>
      </c>
      <c r="E313" s="240" t="s">
        <v>280</v>
      </c>
      <c r="F313" s="240" t="s">
        <v>117</v>
      </c>
      <c r="G313" s="236">
        <f>199.1+15</f>
        <v>214.1</v>
      </c>
      <c r="H313" s="112"/>
    </row>
    <row r="314" spans="1:8" ht="12.75">
      <c r="A314" s="239" t="s">
        <v>118</v>
      </c>
      <c r="B314" s="234" t="s">
        <v>144</v>
      </c>
      <c r="C314" s="240" t="s">
        <v>12</v>
      </c>
      <c r="D314" s="234" t="s">
        <v>74</v>
      </c>
      <c r="E314" s="240" t="s">
        <v>280</v>
      </c>
      <c r="F314" s="240" t="s">
        <v>48</v>
      </c>
      <c r="G314" s="236">
        <f>G315</f>
        <v>0.6</v>
      </c>
      <c r="H314" s="112"/>
    </row>
    <row r="315" spans="1:8" ht="12.75">
      <c r="A315" s="238" t="s">
        <v>532</v>
      </c>
      <c r="B315" s="234" t="s">
        <v>144</v>
      </c>
      <c r="C315" s="240" t="s">
        <v>12</v>
      </c>
      <c r="D315" s="234" t="s">
        <v>74</v>
      </c>
      <c r="E315" s="240" t="s">
        <v>280</v>
      </c>
      <c r="F315" s="240" t="s">
        <v>119</v>
      </c>
      <c r="G315" s="236">
        <f>G316+G317</f>
        <v>0.6</v>
      </c>
      <c r="H315" s="112"/>
    </row>
    <row r="316" spans="1:8" ht="12.75">
      <c r="A316" s="239" t="s">
        <v>17</v>
      </c>
      <c r="B316" s="234" t="s">
        <v>144</v>
      </c>
      <c r="C316" s="240" t="s">
        <v>12</v>
      </c>
      <c r="D316" s="234" t="s">
        <v>74</v>
      </c>
      <c r="E316" s="240" t="s">
        <v>280</v>
      </c>
      <c r="F316" s="240" t="s">
        <v>120</v>
      </c>
      <c r="G316" s="236">
        <v>0</v>
      </c>
      <c r="H316" s="112"/>
    </row>
    <row r="317" spans="1:8" ht="12.75">
      <c r="A317" s="238" t="s">
        <v>533</v>
      </c>
      <c r="B317" s="234" t="s">
        <v>144</v>
      </c>
      <c r="C317" s="240" t="s">
        <v>12</v>
      </c>
      <c r="D317" s="234" t="s">
        <v>74</v>
      </c>
      <c r="E317" s="240" t="s">
        <v>280</v>
      </c>
      <c r="F317" s="240" t="s">
        <v>122</v>
      </c>
      <c r="G317" s="236">
        <v>0.6</v>
      </c>
      <c r="H317" s="121"/>
    </row>
    <row r="318" spans="1:8" s="59" customFormat="1" ht="12.75">
      <c r="A318" s="55" t="s">
        <v>152</v>
      </c>
      <c r="B318" s="14" t="s">
        <v>144</v>
      </c>
      <c r="C318" s="57" t="s">
        <v>12</v>
      </c>
      <c r="D318" s="56" t="s">
        <v>18</v>
      </c>
      <c r="E318" s="57"/>
      <c r="F318" s="57"/>
      <c r="G318" s="58">
        <f>G319</f>
        <v>6</v>
      </c>
      <c r="H318" s="112"/>
    </row>
    <row r="319" spans="1:8" s="26" customFormat="1" ht="22.5">
      <c r="A319" s="253" t="s">
        <v>167</v>
      </c>
      <c r="B319" s="234" t="s">
        <v>144</v>
      </c>
      <c r="C319" s="240" t="s">
        <v>12</v>
      </c>
      <c r="D319" s="234" t="s">
        <v>18</v>
      </c>
      <c r="E319" s="242" t="s">
        <v>281</v>
      </c>
      <c r="F319" s="240"/>
      <c r="G319" s="236">
        <f>G320</f>
        <v>6</v>
      </c>
      <c r="H319" s="112"/>
    </row>
    <row r="320" spans="1:8" s="26" customFormat="1" ht="11.25">
      <c r="A320" s="233" t="s">
        <v>96</v>
      </c>
      <c r="B320" s="234" t="s">
        <v>144</v>
      </c>
      <c r="C320" s="240" t="s">
        <v>12</v>
      </c>
      <c r="D320" s="234" t="s">
        <v>18</v>
      </c>
      <c r="E320" s="242" t="s">
        <v>281</v>
      </c>
      <c r="F320" s="240">
        <v>500</v>
      </c>
      <c r="G320" s="236">
        <f>G321</f>
        <v>6</v>
      </c>
      <c r="H320" s="112"/>
    </row>
    <row r="321" spans="1:8" s="26" customFormat="1" ht="11.25">
      <c r="A321" s="239" t="s">
        <v>55</v>
      </c>
      <c r="B321" s="234" t="s">
        <v>144</v>
      </c>
      <c r="C321" s="240" t="s">
        <v>12</v>
      </c>
      <c r="D321" s="234" t="s">
        <v>18</v>
      </c>
      <c r="E321" s="242" t="s">
        <v>281</v>
      </c>
      <c r="F321" s="240">
        <v>530</v>
      </c>
      <c r="G321" s="236">
        <v>6</v>
      </c>
      <c r="H321" s="111"/>
    </row>
    <row r="322" spans="1:8" ht="12.75">
      <c r="A322" s="61" t="s">
        <v>159</v>
      </c>
      <c r="B322" s="11" t="s">
        <v>144</v>
      </c>
      <c r="C322" s="11" t="s">
        <v>76</v>
      </c>
      <c r="D322" s="11"/>
      <c r="E322" s="92"/>
      <c r="F322" s="12"/>
      <c r="G322" s="13">
        <f>G323</f>
        <v>539.2</v>
      </c>
      <c r="H322" s="111"/>
    </row>
    <row r="323" spans="1:8" ht="12.75">
      <c r="A323" s="251" t="s">
        <v>160</v>
      </c>
      <c r="B323" s="258" t="s">
        <v>144</v>
      </c>
      <c r="C323" s="258" t="s">
        <v>76</v>
      </c>
      <c r="D323" s="258" t="s">
        <v>14</v>
      </c>
      <c r="E323" s="307"/>
      <c r="F323" s="258"/>
      <c r="G323" s="259">
        <f>G324</f>
        <v>539.2</v>
      </c>
      <c r="H323" s="111"/>
    </row>
    <row r="324" spans="1:8" s="68" customFormat="1" ht="12.75">
      <c r="A324" s="251" t="s">
        <v>181</v>
      </c>
      <c r="B324" s="258" t="s">
        <v>144</v>
      </c>
      <c r="C324" s="258" t="s">
        <v>76</v>
      </c>
      <c r="D324" s="258" t="s">
        <v>14</v>
      </c>
      <c r="E324" s="308" t="s">
        <v>239</v>
      </c>
      <c r="F324" s="232"/>
      <c r="G324" s="259">
        <f>G325</f>
        <v>539.2</v>
      </c>
      <c r="H324" s="112"/>
    </row>
    <row r="325" spans="1:8" s="26" customFormat="1" ht="22.5">
      <c r="A325" s="256" t="s">
        <v>378</v>
      </c>
      <c r="B325" s="234" t="s">
        <v>144</v>
      </c>
      <c r="C325" s="234" t="s">
        <v>76</v>
      </c>
      <c r="D325" s="234" t="s">
        <v>14</v>
      </c>
      <c r="E325" s="301" t="s">
        <v>282</v>
      </c>
      <c r="F325" s="240"/>
      <c r="G325" s="236">
        <f>G326</f>
        <v>539.2</v>
      </c>
      <c r="H325" s="112"/>
    </row>
    <row r="326" spans="1:8" ht="12.75">
      <c r="A326" s="239" t="s">
        <v>96</v>
      </c>
      <c r="B326" s="234" t="s">
        <v>144</v>
      </c>
      <c r="C326" s="234" t="s">
        <v>76</v>
      </c>
      <c r="D326" s="234" t="s">
        <v>14</v>
      </c>
      <c r="E326" s="301" t="s">
        <v>282</v>
      </c>
      <c r="F326" s="234" t="s">
        <v>43</v>
      </c>
      <c r="G326" s="236">
        <f>G327</f>
        <v>539.2</v>
      </c>
      <c r="H326" s="68"/>
    </row>
    <row r="327" spans="1:8" s="68" customFormat="1" ht="12.75">
      <c r="A327" s="239" t="s">
        <v>55</v>
      </c>
      <c r="B327" s="234" t="s">
        <v>144</v>
      </c>
      <c r="C327" s="234" t="s">
        <v>76</v>
      </c>
      <c r="D327" s="234" t="s">
        <v>14</v>
      </c>
      <c r="E327" s="301" t="s">
        <v>282</v>
      </c>
      <c r="F327" s="234" t="s">
        <v>161</v>
      </c>
      <c r="G327" s="236">
        <v>539.2</v>
      </c>
      <c r="H327" s="76"/>
    </row>
    <row r="328" spans="1:7" s="76" customFormat="1" ht="11.25">
      <c r="A328" s="126" t="s">
        <v>490</v>
      </c>
      <c r="B328" s="11" t="s">
        <v>144</v>
      </c>
      <c r="C328" s="12">
        <v>13</v>
      </c>
      <c r="D328" s="11"/>
      <c r="E328" s="12"/>
      <c r="F328" s="12"/>
      <c r="G328" s="27">
        <f>G329</f>
        <v>20</v>
      </c>
    </row>
    <row r="329" spans="1:7" s="76" customFormat="1" ht="22.5">
      <c r="A329" s="239" t="s">
        <v>277</v>
      </c>
      <c r="B329" s="234" t="s">
        <v>144</v>
      </c>
      <c r="C329" s="240">
        <v>13</v>
      </c>
      <c r="D329" s="234" t="s">
        <v>12</v>
      </c>
      <c r="E329" s="240" t="s">
        <v>273</v>
      </c>
      <c r="F329" s="232"/>
      <c r="G329" s="241">
        <f>G330</f>
        <v>20</v>
      </c>
    </row>
    <row r="330" spans="1:7" s="76" customFormat="1" ht="11.25">
      <c r="A330" s="239" t="s">
        <v>610</v>
      </c>
      <c r="B330" s="234" t="s">
        <v>144</v>
      </c>
      <c r="C330" s="240">
        <v>13</v>
      </c>
      <c r="D330" s="234" t="s">
        <v>12</v>
      </c>
      <c r="E330" s="240" t="s">
        <v>513</v>
      </c>
      <c r="F330" s="232"/>
      <c r="G330" s="241">
        <f>G331</f>
        <v>20</v>
      </c>
    </row>
    <row r="331" spans="1:7" s="76" customFormat="1" ht="47.25" customHeight="1">
      <c r="A331" s="233" t="s">
        <v>512</v>
      </c>
      <c r="B331" s="234" t="s">
        <v>144</v>
      </c>
      <c r="C331" s="240">
        <v>13</v>
      </c>
      <c r="D331" s="234" t="s">
        <v>12</v>
      </c>
      <c r="E331" s="242" t="s">
        <v>511</v>
      </c>
      <c r="F331" s="240"/>
      <c r="G331" s="241">
        <f>G332</f>
        <v>20</v>
      </c>
    </row>
    <row r="332" spans="1:7" s="76" customFormat="1" ht="11.25">
      <c r="A332" s="233" t="s">
        <v>491</v>
      </c>
      <c r="B332" s="234" t="s">
        <v>144</v>
      </c>
      <c r="C332" s="240">
        <v>13</v>
      </c>
      <c r="D332" s="234" t="s">
        <v>12</v>
      </c>
      <c r="E332" s="242" t="s">
        <v>511</v>
      </c>
      <c r="F332" s="240">
        <v>700</v>
      </c>
      <c r="G332" s="241">
        <f>G333</f>
        <v>20</v>
      </c>
    </row>
    <row r="333" spans="1:8" s="76" customFormat="1" ht="11.25">
      <c r="A333" s="233" t="s">
        <v>492</v>
      </c>
      <c r="B333" s="234" t="s">
        <v>144</v>
      </c>
      <c r="C333" s="240">
        <v>13</v>
      </c>
      <c r="D333" s="234" t="s">
        <v>12</v>
      </c>
      <c r="E333" s="242" t="s">
        <v>511</v>
      </c>
      <c r="F333" s="240">
        <v>730</v>
      </c>
      <c r="G333" s="241">
        <v>20</v>
      </c>
      <c r="H333" s="111"/>
    </row>
    <row r="334" spans="1:8" ht="21.75">
      <c r="A334" s="172" t="s">
        <v>536</v>
      </c>
      <c r="B334" s="11" t="s">
        <v>144</v>
      </c>
      <c r="C334" s="12" t="s">
        <v>95</v>
      </c>
      <c r="D334" s="11" t="s">
        <v>8</v>
      </c>
      <c r="E334" s="12" t="s">
        <v>9</v>
      </c>
      <c r="F334" s="12" t="s">
        <v>10</v>
      </c>
      <c r="G334" s="13">
        <f>G335+G345+G341</f>
        <v>14946.1</v>
      </c>
      <c r="H334" s="111"/>
    </row>
    <row r="335" spans="1:8" s="68" customFormat="1" ht="21">
      <c r="A335" s="61" t="s">
        <v>61</v>
      </c>
      <c r="B335" s="11" t="s">
        <v>144</v>
      </c>
      <c r="C335" s="12" t="s">
        <v>95</v>
      </c>
      <c r="D335" s="11" t="s">
        <v>12</v>
      </c>
      <c r="E335" s="12" t="s">
        <v>9</v>
      </c>
      <c r="F335" s="12" t="s">
        <v>10</v>
      </c>
      <c r="G335" s="13">
        <f>G336</f>
        <v>14188.5</v>
      </c>
      <c r="H335" s="112"/>
    </row>
    <row r="336" spans="1:8" ht="12.75">
      <c r="A336" s="239" t="s">
        <v>62</v>
      </c>
      <c r="B336" s="234" t="s">
        <v>144</v>
      </c>
      <c r="C336" s="240" t="s">
        <v>95</v>
      </c>
      <c r="D336" s="234" t="s">
        <v>12</v>
      </c>
      <c r="E336" s="240" t="s">
        <v>283</v>
      </c>
      <c r="F336" s="240" t="s">
        <v>10</v>
      </c>
      <c r="G336" s="236">
        <f>G337</f>
        <v>14188.5</v>
      </c>
      <c r="H336" s="112"/>
    </row>
    <row r="337" spans="1:8" ht="22.5">
      <c r="A337" s="233" t="s">
        <v>176</v>
      </c>
      <c r="B337" s="234" t="s">
        <v>144</v>
      </c>
      <c r="C337" s="240" t="s">
        <v>95</v>
      </c>
      <c r="D337" s="234" t="s">
        <v>12</v>
      </c>
      <c r="E337" s="240" t="s">
        <v>284</v>
      </c>
      <c r="F337" s="240" t="s">
        <v>10</v>
      </c>
      <c r="G337" s="236">
        <f>G338</f>
        <v>14188.5</v>
      </c>
      <c r="H337" s="112"/>
    </row>
    <row r="338" spans="1:8" ht="12.75">
      <c r="A338" s="239" t="s">
        <v>96</v>
      </c>
      <c r="B338" s="234" t="s">
        <v>144</v>
      </c>
      <c r="C338" s="240" t="s">
        <v>95</v>
      </c>
      <c r="D338" s="234" t="s">
        <v>12</v>
      </c>
      <c r="E338" s="240" t="s">
        <v>284</v>
      </c>
      <c r="F338" s="240" t="s">
        <v>43</v>
      </c>
      <c r="G338" s="236">
        <f>G339</f>
        <v>14188.5</v>
      </c>
      <c r="H338" s="112"/>
    </row>
    <row r="339" spans="1:8" ht="12.75">
      <c r="A339" s="239" t="s">
        <v>158</v>
      </c>
      <c r="B339" s="234" t="s">
        <v>144</v>
      </c>
      <c r="C339" s="240" t="s">
        <v>95</v>
      </c>
      <c r="D339" s="234" t="s">
        <v>12</v>
      </c>
      <c r="E339" s="240" t="s">
        <v>284</v>
      </c>
      <c r="F339" s="240" t="s">
        <v>31</v>
      </c>
      <c r="G339" s="236">
        <f>G340</f>
        <v>14188.5</v>
      </c>
      <c r="H339" s="112"/>
    </row>
    <row r="340" spans="1:8" ht="12.75">
      <c r="A340" s="238" t="s">
        <v>529</v>
      </c>
      <c r="B340" s="234" t="s">
        <v>144</v>
      </c>
      <c r="C340" s="240" t="s">
        <v>95</v>
      </c>
      <c r="D340" s="234" t="s">
        <v>12</v>
      </c>
      <c r="E340" s="240" t="s">
        <v>284</v>
      </c>
      <c r="F340" s="240" t="s">
        <v>32</v>
      </c>
      <c r="G340" s="236">
        <v>14188.5</v>
      </c>
      <c r="H340" s="111"/>
    </row>
    <row r="341" spans="1:8" ht="12.75">
      <c r="A341" s="61" t="s">
        <v>162</v>
      </c>
      <c r="B341" s="11" t="s">
        <v>144</v>
      </c>
      <c r="C341" s="12" t="s">
        <v>95</v>
      </c>
      <c r="D341" s="11" t="s">
        <v>76</v>
      </c>
      <c r="E341" s="12"/>
      <c r="F341" s="12"/>
      <c r="G341" s="13">
        <f>G342</f>
        <v>615</v>
      </c>
      <c r="H341" s="112"/>
    </row>
    <row r="342" spans="1:8" ht="12.75">
      <c r="A342" s="239" t="s">
        <v>84</v>
      </c>
      <c r="B342" s="234" t="s">
        <v>144</v>
      </c>
      <c r="C342" s="240" t="s">
        <v>95</v>
      </c>
      <c r="D342" s="234" t="s">
        <v>76</v>
      </c>
      <c r="E342" s="240" t="s">
        <v>283</v>
      </c>
      <c r="F342" s="240" t="s">
        <v>43</v>
      </c>
      <c r="G342" s="236">
        <f>G343</f>
        <v>615</v>
      </c>
      <c r="H342" s="112"/>
    </row>
    <row r="343" spans="1:8" ht="12.75">
      <c r="A343" s="239" t="s">
        <v>158</v>
      </c>
      <c r="B343" s="234" t="s">
        <v>144</v>
      </c>
      <c r="C343" s="240" t="s">
        <v>95</v>
      </c>
      <c r="D343" s="234" t="s">
        <v>76</v>
      </c>
      <c r="E343" s="240" t="s">
        <v>285</v>
      </c>
      <c r="F343" s="240" t="s">
        <v>31</v>
      </c>
      <c r="G343" s="236">
        <f>G344</f>
        <v>615</v>
      </c>
      <c r="H343" s="112"/>
    </row>
    <row r="344" spans="1:8" ht="12.75">
      <c r="A344" s="238" t="s">
        <v>529</v>
      </c>
      <c r="B344" s="234" t="s">
        <v>144</v>
      </c>
      <c r="C344" s="240" t="s">
        <v>95</v>
      </c>
      <c r="D344" s="234" t="s">
        <v>76</v>
      </c>
      <c r="E344" s="240" t="s">
        <v>285</v>
      </c>
      <c r="F344" s="240" t="s">
        <v>32</v>
      </c>
      <c r="G344" s="236">
        <v>615</v>
      </c>
      <c r="H344" s="111"/>
    </row>
    <row r="345" spans="1:8" ht="12.75">
      <c r="A345" s="61" t="s">
        <v>63</v>
      </c>
      <c r="B345" s="11" t="s">
        <v>144</v>
      </c>
      <c r="C345" s="12">
        <v>14</v>
      </c>
      <c r="D345" s="11" t="s">
        <v>14</v>
      </c>
      <c r="E345" s="12"/>
      <c r="F345" s="12"/>
      <c r="G345" s="13">
        <f aca="true" t="shared" si="1" ref="G345:G350">+G346</f>
        <v>142.6</v>
      </c>
      <c r="H345" s="112"/>
    </row>
    <row r="346" spans="1:9" ht="12.75">
      <c r="A346" s="233" t="s">
        <v>96</v>
      </c>
      <c r="B346" s="234" t="s">
        <v>144</v>
      </c>
      <c r="C346" s="235" t="s">
        <v>95</v>
      </c>
      <c r="D346" s="235" t="s">
        <v>14</v>
      </c>
      <c r="E346" s="235" t="s">
        <v>283</v>
      </c>
      <c r="F346" s="235" t="s">
        <v>10</v>
      </c>
      <c r="G346" s="236">
        <f t="shared" si="1"/>
        <v>142.6</v>
      </c>
      <c r="H346" s="112"/>
      <c r="I346" s="69"/>
    </row>
    <row r="347" spans="1:8" ht="33.75">
      <c r="A347" s="233" t="s">
        <v>97</v>
      </c>
      <c r="B347" s="237" t="s">
        <v>144</v>
      </c>
      <c r="C347" s="235" t="s">
        <v>95</v>
      </c>
      <c r="D347" s="235" t="s">
        <v>14</v>
      </c>
      <c r="E347" s="235" t="s">
        <v>286</v>
      </c>
      <c r="F347" s="235" t="s">
        <v>10</v>
      </c>
      <c r="G347" s="236">
        <f t="shared" si="1"/>
        <v>142.6</v>
      </c>
      <c r="H347" s="112"/>
    </row>
    <row r="348" spans="1:8" ht="48" customHeight="1">
      <c r="A348" s="233" t="s">
        <v>164</v>
      </c>
      <c r="B348" s="237" t="s">
        <v>144</v>
      </c>
      <c r="C348" s="235" t="s">
        <v>95</v>
      </c>
      <c r="D348" s="235" t="s">
        <v>14</v>
      </c>
      <c r="E348" s="235" t="s">
        <v>286</v>
      </c>
      <c r="F348" s="235" t="s">
        <v>10</v>
      </c>
      <c r="G348" s="236">
        <f t="shared" si="1"/>
        <v>142.6</v>
      </c>
      <c r="H348" s="112"/>
    </row>
    <row r="349" spans="1:8" ht="12.75">
      <c r="A349" s="233" t="s">
        <v>96</v>
      </c>
      <c r="B349" s="237" t="s">
        <v>144</v>
      </c>
      <c r="C349" s="235" t="s">
        <v>95</v>
      </c>
      <c r="D349" s="235" t="s">
        <v>14</v>
      </c>
      <c r="E349" s="235" t="s">
        <v>286</v>
      </c>
      <c r="F349" s="235" t="s">
        <v>43</v>
      </c>
      <c r="G349" s="236">
        <f t="shared" si="1"/>
        <v>142.6</v>
      </c>
      <c r="H349" s="112"/>
    </row>
    <row r="350" spans="1:8" ht="12.75">
      <c r="A350" s="233" t="s">
        <v>87</v>
      </c>
      <c r="B350" s="237" t="s">
        <v>144</v>
      </c>
      <c r="C350" s="235" t="s">
        <v>95</v>
      </c>
      <c r="D350" s="235" t="s">
        <v>14</v>
      </c>
      <c r="E350" s="235" t="s">
        <v>286</v>
      </c>
      <c r="F350" s="235" t="s">
        <v>44</v>
      </c>
      <c r="G350" s="236">
        <f t="shared" si="1"/>
        <v>142.6</v>
      </c>
      <c r="H350" s="112"/>
    </row>
    <row r="351" spans="1:8" ht="22.5">
      <c r="A351" s="238" t="s">
        <v>530</v>
      </c>
      <c r="B351" s="237" t="s">
        <v>144</v>
      </c>
      <c r="C351" s="235" t="s">
        <v>95</v>
      </c>
      <c r="D351" s="235" t="s">
        <v>14</v>
      </c>
      <c r="E351" s="235" t="s">
        <v>286</v>
      </c>
      <c r="F351" s="235" t="s">
        <v>52</v>
      </c>
      <c r="G351" s="236">
        <v>142.6</v>
      </c>
      <c r="H351" s="119"/>
    </row>
    <row r="352" spans="1:9" ht="21.75">
      <c r="A352" s="88" t="s">
        <v>57</v>
      </c>
      <c r="B352" s="156" t="s">
        <v>25</v>
      </c>
      <c r="C352" s="159"/>
      <c r="D352" s="156"/>
      <c r="E352" s="159"/>
      <c r="F352" s="159"/>
      <c r="G352" s="167">
        <f>G353+G396+G408+G434+G483+G502+G580+G588+G607+G617</f>
        <v>311849.8</v>
      </c>
      <c r="H352" s="111"/>
      <c r="I352" s="91"/>
    </row>
    <row r="353" spans="1:8" ht="12.75">
      <c r="A353" s="61" t="s">
        <v>11</v>
      </c>
      <c r="B353" s="11" t="s">
        <v>25</v>
      </c>
      <c r="C353" s="12" t="s">
        <v>12</v>
      </c>
      <c r="D353" s="11" t="s">
        <v>8</v>
      </c>
      <c r="E353" s="12" t="s">
        <v>9</v>
      </c>
      <c r="F353" s="12" t="s">
        <v>10</v>
      </c>
      <c r="G353" s="13">
        <f>G354+G374</f>
        <v>17445.9</v>
      </c>
      <c r="H353" s="111"/>
    </row>
    <row r="354" spans="1:9" ht="31.5">
      <c r="A354" s="251" t="s">
        <v>151</v>
      </c>
      <c r="B354" s="258" t="s">
        <v>25</v>
      </c>
      <c r="C354" s="232" t="s">
        <v>12</v>
      </c>
      <c r="D354" s="258" t="s">
        <v>15</v>
      </c>
      <c r="E354" s="232"/>
      <c r="F354" s="232"/>
      <c r="G354" s="259">
        <f>G360+G355</f>
        <v>16952.9</v>
      </c>
      <c r="H354" s="112">
        <v>17167.9</v>
      </c>
      <c r="I354" s="69">
        <f>G354-H354</f>
        <v>-215</v>
      </c>
    </row>
    <row r="355" spans="1:8" ht="12.75">
      <c r="A355" s="245" t="s">
        <v>388</v>
      </c>
      <c r="B355" s="243" t="s">
        <v>25</v>
      </c>
      <c r="C355" s="240" t="s">
        <v>12</v>
      </c>
      <c r="D355" s="234" t="s">
        <v>15</v>
      </c>
      <c r="E355" s="240" t="s">
        <v>290</v>
      </c>
      <c r="F355" s="240" t="s">
        <v>10</v>
      </c>
      <c r="G355" s="236">
        <f>G356</f>
        <v>996.3000000000001</v>
      </c>
      <c r="H355" s="112"/>
    </row>
    <row r="356" spans="1:8" ht="33.75">
      <c r="A356" s="239" t="s">
        <v>105</v>
      </c>
      <c r="B356" s="234" t="s">
        <v>25</v>
      </c>
      <c r="C356" s="240" t="s">
        <v>12</v>
      </c>
      <c r="D356" s="234" t="s">
        <v>15</v>
      </c>
      <c r="E356" s="240" t="s">
        <v>291</v>
      </c>
      <c r="F356" s="240" t="s">
        <v>106</v>
      </c>
      <c r="G356" s="236">
        <f>SUM(G357)</f>
        <v>996.3000000000001</v>
      </c>
      <c r="H356" s="112"/>
    </row>
    <row r="357" spans="1:8" ht="14.25" customHeight="1">
      <c r="A357" s="239" t="s">
        <v>107</v>
      </c>
      <c r="B357" s="243" t="s">
        <v>25</v>
      </c>
      <c r="C357" s="240" t="s">
        <v>12</v>
      </c>
      <c r="D357" s="234" t="s">
        <v>15</v>
      </c>
      <c r="E357" s="240" t="s">
        <v>291</v>
      </c>
      <c r="F357" s="240" t="s">
        <v>108</v>
      </c>
      <c r="G357" s="236">
        <f>SUM(G358:G359)</f>
        <v>996.3000000000001</v>
      </c>
      <c r="H357" s="112"/>
    </row>
    <row r="358" spans="1:8" ht="12.75">
      <c r="A358" s="245" t="s">
        <v>385</v>
      </c>
      <c r="B358" s="234" t="s">
        <v>25</v>
      </c>
      <c r="C358" s="240" t="s">
        <v>12</v>
      </c>
      <c r="D358" s="234" t="s">
        <v>15</v>
      </c>
      <c r="E358" s="240" t="s">
        <v>291</v>
      </c>
      <c r="F358" s="240" t="s">
        <v>110</v>
      </c>
      <c r="G358" s="236">
        <v>765.2</v>
      </c>
      <c r="H358" s="112"/>
    </row>
    <row r="359" spans="1:8" ht="33.75">
      <c r="A359" s="245" t="s">
        <v>386</v>
      </c>
      <c r="B359" s="234" t="s">
        <v>25</v>
      </c>
      <c r="C359" s="240" t="s">
        <v>12</v>
      </c>
      <c r="D359" s="234" t="s">
        <v>15</v>
      </c>
      <c r="E359" s="240" t="s">
        <v>291</v>
      </c>
      <c r="F359" s="240">
        <v>129</v>
      </c>
      <c r="G359" s="236">
        <v>231.1</v>
      </c>
      <c r="H359" s="112"/>
    </row>
    <row r="360" spans="1:9" s="68" customFormat="1" ht="22.5">
      <c r="A360" s="239" t="s">
        <v>156</v>
      </c>
      <c r="B360" s="234" t="s">
        <v>25</v>
      </c>
      <c r="C360" s="240" t="s">
        <v>12</v>
      </c>
      <c r="D360" s="234" t="s">
        <v>15</v>
      </c>
      <c r="E360" s="240" t="s">
        <v>288</v>
      </c>
      <c r="F360" s="240" t="s">
        <v>10</v>
      </c>
      <c r="G360" s="236">
        <f>G361+G365+G366+G370</f>
        <v>15956.6</v>
      </c>
      <c r="H360" s="112">
        <v>16171.6</v>
      </c>
      <c r="I360" s="69">
        <f>G360-H360</f>
        <v>-215</v>
      </c>
    </row>
    <row r="361" spans="1:8" ht="33.75">
      <c r="A361" s="239" t="s">
        <v>105</v>
      </c>
      <c r="B361" s="234" t="s">
        <v>25</v>
      </c>
      <c r="C361" s="240" t="s">
        <v>12</v>
      </c>
      <c r="D361" s="234" t="s">
        <v>15</v>
      </c>
      <c r="E361" s="240" t="s">
        <v>287</v>
      </c>
      <c r="F361" s="240" t="s">
        <v>106</v>
      </c>
      <c r="G361" s="236">
        <f>G362</f>
        <v>13242.1</v>
      </c>
      <c r="H361" s="112"/>
    </row>
    <row r="362" spans="1:8" ht="12.75">
      <c r="A362" s="239" t="s">
        <v>107</v>
      </c>
      <c r="B362" s="243" t="s">
        <v>25</v>
      </c>
      <c r="C362" s="240" t="s">
        <v>12</v>
      </c>
      <c r="D362" s="234" t="s">
        <v>15</v>
      </c>
      <c r="E362" s="240" t="s">
        <v>287</v>
      </c>
      <c r="F362" s="240" t="s">
        <v>108</v>
      </c>
      <c r="G362" s="236">
        <f>G363+G364</f>
        <v>13242.1</v>
      </c>
      <c r="H362" s="112"/>
    </row>
    <row r="363" spans="1:9" ht="12.75">
      <c r="A363" s="245" t="s">
        <v>385</v>
      </c>
      <c r="B363" s="234" t="s">
        <v>25</v>
      </c>
      <c r="C363" s="240" t="s">
        <v>12</v>
      </c>
      <c r="D363" s="234" t="s">
        <v>15</v>
      </c>
      <c r="E363" s="240" t="s">
        <v>287</v>
      </c>
      <c r="F363" s="240" t="s">
        <v>110</v>
      </c>
      <c r="G363" s="236">
        <v>10170.6</v>
      </c>
      <c r="H363" s="112"/>
      <c r="I363" s="69"/>
    </row>
    <row r="364" spans="1:8" ht="33.75">
      <c r="A364" s="245" t="s">
        <v>386</v>
      </c>
      <c r="B364" s="234" t="s">
        <v>25</v>
      </c>
      <c r="C364" s="240" t="s">
        <v>12</v>
      </c>
      <c r="D364" s="234" t="s">
        <v>15</v>
      </c>
      <c r="E364" s="240" t="s">
        <v>287</v>
      </c>
      <c r="F364" s="240">
        <v>129</v>
      </c>
      <c r="G364" s="236">
        <v>3071.5</v>
      </c>
      <c r="H364" s="112"/>
    </row>
    <row r="365" spans="1:8" ht="22.5">
      <c r="A365" s="253" t="s">
        <v>525</v>
      </c>
      <c r="B365" s="243" t="s">
        <v>25</v>
      </c>
      <c r="C365" s="240" t="s">
        <v>12</v>
      </c>
      <c r="D365" s="234" t="s">
        <v>15</v>
      </c>
      <c r="E365" s="240" t="s">
        <v>289</v>
      </c>
      <c r="F365" s="240" t="s">
        <v>112</v>
      </c>
      <c r="G365" s="293">
        <v>25.4</v>
      </c>
      <c r="H365" s="112"/>
    </row>
    <row r="366" spans="1:8" ht="22.5">
      <c r="A366" s="239" t="s">
        <v>387</v>
      </c>
      <c r="B366" s="234" t="s">
        <v>25</v>
      </c>
      <c r="C366" s="240" t="s">
        <v>12</v>
      </c>
      <c r="D366" s="234" t="s">
        <v>15</v>
      </c>
      <c r="E366" s="240" t="s">
        <v>289</v>
      </c>
      <c r="F366" s="240" t="s">
        <v>113</v>
      </c>
      <c r="G366" s="236">
        <f>G367</f>
        <v>2515.4</v>
      </c>
      <c r="H366" s="112"/>
    </row>
    <row r="367" spans="1:8" ht="22.5">
      <c r="A367" s="238" t="s">
        <v>526</v>
      </c>
      <c r="B367" s="243" t="s">
        <v>25</v>
      </c>
      <c r="C367" s="240" t="s">
        <v>12</v>
      </c>
      <c r="D367" s="234" t="s">
        <v>15</v>
      </c>
      <c r="E367" s="240" t="s">
        <v>289</v>
      </c>
      <c r="F367" s="240" t="s">
        <v>115</v>
      </c>
      <c r="G367" s="236">
        <f>G369+G368</f>
        <v>2515.4</v>
      </c>
      <c r="H367" s="112"/>
    </row>
    <row r="368" spans="1:8" ht="22.5">
      <c r="A368" s="238" t="s">
        <v>540</v>
      </c>
      <c r="B368" s="243" t="s">
        <v>25</v>
      </c>
      <c r="C368" s="240" t="s">
        <v>12</v>
      </c>
      <c r="D368" s="234" t="s">
        <v>15</v>
      </c>
      <c r="E368" s="240" t="s">
        <v>289</v>
      </c>
      <c r="F368" s="240">
        <v>242</v>
      </c>
      <c r="G368" s="236">
        <v>274.4</v>
      </c>
      <c r="H368" s="112"/>
    </row>
    <row r="369" spans="1:8" ht="22.5">
      <c r="A369" s="238" t="s">
        <v>527</v>
      </c>
      <c r="B369" s="234" t="s">
        <v>25</v>
      </c>
      <c r="C369" s="240" t="s">
        <v>12</v>
      </c>
      <c r="D369" s="234" t="s">
        <v>15</v>
      </c>
      <c r="E369" s="240" t="s">
        <v>289</v>
      </c>
      <c r="F369" s="240" t="s">
        <v>117</v>
      </c>
      <c r="G369" s="236">
        <f>1887+682-113-80-90-15-30</f>
        <v>2241</v>
      </c>
      <c r="H369" s="112"/>
    </row>
    <row r="370" spans="1:8" ht="12.75">
      <c r="A370" s="239" t="s">
        <v>118</v>
      </c>
      <c r="B370" s="243" t="s">
        <v>25</v>
      </c>
      <c r="C370" s="240" t="s">
        <v>12</v>
      </c>
      <c r="D370" s="234" t="s">
        <v>15</v>
      </c>
      <c r="E370" s="240" t="s">
        <v>289</v>
      </c>
      <c r="F370" s="240" t="s">
        <v>48</v>
      </c>
      <c r="G370" s="236">
        <f>G371</f>
        <v>173.7</v>
      </c>
      <c r="H370" s="112"/>
    </row>
    <row r="371" spans="1:8" ht="12.75">
      <c r="A371" s="238" t="s">
        <v>532</v>
      </c>
      <c r="B371" s="234" t="s">
        <v>25</v>
      </c>
      <c r="C371" s="240" t="s">
        <v>12</v>
      </c>
      <c r="D371" s="234" t="s">
        <v>15</v>
      </c>
      <c r="E371" s="240" t="s">
        <v>289</v>
      </c>
      <c r="F371" s="240" t="s">
        <v>119</v>
      </c>
      <c r="G371" s="236">
        <f>G372+G373</f>
        <v>173.7</v>
      </c>
      <c r="H371" s="112"/>
    </row>
    <row r="372" spans="1:8" s="68" customFormat="1" ht="12.75">
      <c r="A372" s="239" t="s">
        <v>17</v>
      </c>
      <c r="B372" s="243" t="s">
        <v>25</v>
      </c>
      <c r="C372" s="240" t="s">
        <v>12</v>
      </c>
      <c r="D372" s="234" t="s">
        <v>15</v>
      </c>
      <c r="E372" s="240" t="s">
        <v>289</v>
      </c>
      <c r="F372" s="240" t="s">
        <v>120</v>
      </c>
      <c r="G372" s="236">
        <v>15.5</v>
      </c>
      <c r="H372" s="112"/>
    </row>
    <row r="373" spans="1:8" s="68" customFormat="1" ht="12.75">
      <c r="A373" s="238" t="s">
        <v>533</v>
      </c>
      <c r="B373" s="243" t="s">
        <v>25</v>
      </c>
      <c r="C373" s="240" t="s">
        <v>12</v>
      </c>
      <c r="D373" s="234" t="s">
        <v>15</v>
      </c>
      <c r="E373" s="240" t="s">
        <v>289</v>
      </c>
      <c r="F373" s="240">
        <v>852</v>
      </c>
      <c r="G373" s="236">
        <v>158.2</v>
      </c>
      <c r="H373" s="111"/>
    </row>
    <row r="374" spans="1:8" s="68" customFormat="1" ht="12.75">
      <c r="A374" s="173" t="s">
        <v>152</v>
      </c>
      <c r="B374" s="11" t="s">
        <v>25</v>
      </c>
      <c r="C374" s="12" t="s">
        <v>12</v>
      </c>
      <c r="D374" s="11" t="s">
        <v>18</v>
      </c>
      <c r="E374" s="15"/>
      <c r="F374" s="15"/>
      <c r="G374" s="13">
        <f>G384+G387+G375+G380</f>
        <v>493</v>
      </c>
      <c r="H374" s="112">
        <v>493</v>
      </c>
    </row>
    <row r="375" spans="1:8" s="68" customFormat="1" ht="33.75">
      <c r="A375" s="239" t="s">
        <v>475</v>
      </c>
      <c r="B375" s="234" t="s">
        <v>25</v>
      </c>
      <c r="C375" s="240" t="s">
        <v>12</v>
      </c>
      <c r="D375" s="234" t="s">
        <v>18</v>
      </c>
      <c r="E375" s="242" t="s">
        <v>476</v>
      </c>
      <c r="F375" s="240"/>
      <c r="G375" s="236">
        <f>G376</f>
        <v>40</v>
      </c>
      <c r="H375" s="112"/>
    </row>
    <row r="376" spans="1:8" s="68" customFormat="1" ht="22.5">
      <c r="A376" s="300" t="s">
        <v>502</v>
      </c>
      <c r="B376" s="234" t="s">
        <v>25</v>
      </c>
      <c r="C376" s="240" t="s">
        <v>12</v>
      </c>
      <c r="D376" s="234" t="s">
        <v>18</v>
      </c>
      <c r="E376" s="242" t="s">
        <v>503</v>
      </c>
      <c r="F376" s="240"/>
      <c r="G376" s="236">
        <f>G377</f>
        <v>40</v>
      </c>
      <c r="H376" s="112"/>
    </row>
    <row r="377" spans="1:8" s="68" customFormat="1" ht="22.5">
      <c r="A377" s="239" t="s">
        <v>387</v>
      </c>
      <c r="B377" s="234" t="s">
        <v>25</v>
      </c>
      <c r="C377" s="240" t="s">
        <v>12</v>
      </c>
      <c r="D377" s="234" t="s">
        <v>18</v>
      </c>
      <c r="E377" s="242" t="s">
        <v>503</v>
      </c>
      <c r="F377" s="240" t="s">
        <v>113</v>
      </c>
      <c r="G377" s="236">
        <f>G378</f>
        <v>40</v>
      </c>
      <c r="H377" s="112"/>
    </row>
    <row r="378" spans="1:8" s="68" customFormat="1" ht="22.5">
      <c r="A378" s="238" t="s">
        <v>526</v>
      </c>
      <c r="B378" s="234" t="s">
        <v>25</v>
      </c>
      <c r="C378" s="240" t="s">
        <v>12</v>
      </c>
      <c r="D378" s="234" t="s">
        <v>18</v>
      </c>
      <c r="E378" s="242" t="s">
        <v>503</v>
      </c>
      <c r="F378" s="240" t="s">
        <v>115</v>
      </c>
      <c r="G378" s="236">
        <f>G379</f>
        <v>40</v>
      </c>
      <c r="H378" s="112"/>
    </row>
    <row r="379" spans="1:8" s="68" customFormat="1" ht="22.5">
      <c r="A379" s="238" t="s">
        <v>527</v>
      </c>
      <c r="B379" s="234" t="s">
        <v>25</v>
      </c>
      <c r="C379" s="240" t="s">
        <v>12</v>
      </c>
      <c r="D379" s="234" t="s">
        <v>18</v>
      </c>
      <c r="E379" s="242" t="s">
        <v>503</v>
      </c>
      <c r="F379" s="240" t="s">
        <v>117</v>
      </c>
      <c r="G379" s="236">
        <v>40</v>
      </c>
      <c r="H379" s="112"/>
    </row>
    <row r="380" spans="1:8" s="68" customFormat="1" ht="12.75">
      <c r="A380" s="318" t="s">
        <v>507</v>
      </c>
      <c r="B380" s="234" t="s">
        <v>25</v>
      </c>
      <c r="C380" s="240" t="s">
        <v>12</v>
      </c>
      <c r="D380" s="234" t="s">
        <v>18</v>
      </c>
      <c r="E380" s="242" t="s">
        <v>506</v>
      </c>
      <c r="F380" s="240"/>
      <c r="G380" s="236">
        <f>G381</f>
        <v>80</v>
      </c>
      <c r="H380" s="112"/>
    </row>
    <row r="381" spans="1:8" s="68" customFormat="1" ht="22.5">
      <c r="A381" s="239" t="s">
        <v>387</v>
      </c>
      <c r="B381" s="234" t="s">
        <v>25</v>
      </c>
      <c r="C381" s="240" t="s">
        <v>12</v>
      </c>
      <c r="D381" s="234" t="s">
        <v>18</v>
      </c>
      <c r="E381" s="242" t="s">
        <v>506</v>
      </c>
      <c r="F381" s="240" t="s">
        <v>113</v>
      </c>
      <c r="G381" s="236">
        <f>G382</f>
        <v>80</v>
      </c>
      <c r="H381" s="112"/>
    </row>
    <row r="382" spans="1:8" s="68" customFormat="1" ht="22.5">
      <c r="A382" s="238" t="s">
        <v>526</v>
      </c>
      <c r="B382" s="234" t="s">
        <v>25</v>
      </c>
      <c r="C382" s="240" t="s">
        <v>12</v>
      </c>
      <c r="D382" s="234" t="s">
        <v>18</v>
      </c>
      <c r="E382" s="242" t="s">
        <v>506</v>
      </c>
      <c r="F382" s="240" t="s">
        <v>115</v>
      </c>
      <c r="G382" s="236">
        <f>G383</f>
        <v>80</v>
      </c>
      <c r="H382" s="112"/>
    </row>
    <row r="383" spans="1:8" s="68" customFormat="1" ht="22.5">
      <c r="A383" s="238" t="s">
        <v>527</v>
      </c>
      <c r="B383" s="234" t="s">
        <v>25</v>
      </c>
      <c r="C383" s="240" t="s">
        <v>12</v>
      </c>
      <c r="D383" s="234" t="s">
        <v>18</v>
      </c>
      <c r="E383" s="242" t="s">
        <v>506</v>
      </c>
      <c r="F383" s="240" t="s">
        <v>117</v>
      </c>
      <c r="G383" s="236">
        <v>80</v>
      </c>
      <c r="H383" s="112"/>
    </row>
    <row r="384" spans="1:15" s="26" customFormat="1" ht="22.5">
      <c r="A384" s="245" t="s">
        <v>167</v>
      </c>
      <c r="B384" s="234" t="s">
        <v>25</v>
      </c>
      <c r="C384" s="240" t="s">
        <v>12</v>
      </c>
      <c r="D384" s="234" t="s">
        <v>18</v>
      </c>
      <c r="E384" s="242" t="s">
        <v>281</v>
      </c>
      <c r="F384" s="240"/>
      <c r="G384" s="236">
        <f>G385</f>
        <v>1</v>
      </c>
      <c r="H384" s="313"/>
      <c r="I384" s="314"/>
      <c r="J384" s="315"/>
      <c r="K384" s="314"/>
      <c r="L384" s="316"/>
      <c r="M384" s="315"/>
      <c r="N384" s="112"/>
      <c r="O384" s="311"/>
    </row>
    <row r="385" spans="1:15" s="26" customFormat="1" ht="11.25">
      <c r="A385" s="233" t="s">
        <v>96</v>
      </c>
      <c r="B385" s="234" t="s">
        <v>25</v>
      </c>
      <c r="C385" s="240" t="s">
        <v>12</v>
      </c>
      <c r="D385" s="234" t="s">
        <v>18</v>
      </c>
      <c r="E385" s="242" t="s">
        <v>281</v>
      </c>
      <c r="F385" s="240">
        <v>500</v>
      </c>
      <c r="G385" s="236">
        <f>G386</f>
        <v>1</v>
      </c>
      <c r="H385" s="317"/>
      <c r="I385" s="314"/>
      <c r="J385" s="315"/>
      <c r="K385" s="314"/>
      <c r="L385" s="316"/>
      <c r="M385" s="315"/>
      <c r="N385" s="112"/>
      <c r="O385" s="311"/>
    </row>
    <row r="386" spans="1:15" s="26" customFormat="1" ht="11.25">
      <c r="A386" s="239" t="s">
        <v>55</v>
      </c>
      <c r="B386" s="234" t="s">
        <v>25</v>
      </c>
      <c r="C386" s="240" t="s">
        <v>12</v>
      </c>
      <c r="D386" s="234" t="s">
        <v>18</v>
      </c>
      <c r="E386" s="242" t="s">
        <v>281</v>
      </c>
      <c r="F386" s="240">
        <v>530</v>
      </c>
      <c r="G386" s="236">
        <v>1</v>
      </c>
      <c r="H386" s="135"/>
      <c r="I386" s="314"/>
      <c r="J386" s="315"/>
      <c r="K386" s="314"/>
      <c r="L386" s="316"/>
      <c r="M386" s="315"/>
      <c r="N386" s="112"/>
      <c r="O386" s="311"/>
    </row>
    <row r="387" spans="1:15" ht="22.5">
      <c r="A387" s="288" t="s">
        <v>380</v>
      </c>
      <c r="B387" s="234" t="s">
        <v>25</v>
      </c>
      <c r="C387" s="240" t="s">
        <v>12</v>
      </c>
      <c r="D387" s="234" t="s">
        <v>18</v>
      </c>
      <c r="E387" s="240" t="s">
        <v>292</v>
      </c>
      <c r="F387" s="240" t="s">
        <v>10</v>
      </c>
      <c r="G387" s="236">
        <f>G388+G394</f>
        <v>372</v>
      </c>
      <c r="H387" s="135"/>
      <c r="I387" s="314"/>
      <c r="J387" s="315"/>
      <c r="K387" s="314"/>
      <c r="L387" s="316"/>
      <c r="M387" s="315"/>
      <c r="N387" s="112"/>
      <c r="O387" s="312"/>
    </row>
    <row r="388" spans="1:8" ht="33.75">
      <c r="A388" s="239" t="s">
        <v>105</v>
      </c>
      <c r="B388" s="234" t="s">
        <v>25</v>
      </c>
      <c r="C388" s="240" t="s">
        <v>12</v>
      </c>
      <c r="D388" s="234" t="s">
        <v>18</v>
      </c>
      <c r="E388" s="240" t="s">
        <v>292</v>
      </c>
      <c r="F388" s="240" t="s">
        <v>106</v>
      </c>
      <c r="G388" s="236">
        <f>G389</f>
        <v>341.8</v>
      </c>
      <c r="H388" s="112"/>
    </row>
    <row r="389" spans="1:8" ht="12.75">
      <c r="A389" s="239" t="s">
        <v>107</v>
      </c>
      <c r="B389" s="234" t="s">
        <v>25</v>
      </c>
      <c r="C389" s="240" t="s">
        <v>12</v>
      </c>
      <c r="D389" s="234" t="s">
        <v>18</v>
      </c>
      <c r="E389" s="240" t="s">
        <v>292</v>
      </c>
      <c r="F389" s="240" t="s">
        <v>108</v>
      </c>
      <c r="G389" s="236">
        <f>G390+G391+G392</f>
        <v>341.8</v>
      </c>
      <c r="H389" s="112"/>
    </row>
    <row r="390" spans="1:8" ht="12.75">
      <c r="A390" s="245" t="s">
        <v>385</v>
      </c>
      <c r="B390" s="234" t="s">
        <v>25</v>
      </c>
      <c r="C390" s="240" t="s">
        <v>12</v>
      </c>
      <c r="D390" s="234" t="s">
        <v>18</v>
      </c>
      <c r="E390" s="240" t="s">
        <v>292</v>
      </c>
      <c r="F390" s="240" t="s">
        <v>110</v>
      </c>
      <c r="G390" s="236">
        <v>260.6</v>
      </c>
      <c r="H390" s="112"/>
    </row>
    <row r="391" spans="1:8" ht="22.5">
      <c r="A391" s="253" t="s">
        <v>525</v>
      </c>
      <c r="B391" s="234" t="s">
        <v>25</v>
      </c>
      <c r="C391" s="240" t="s">
        <v>12</v>
      </c>
      <c r="D391" s="234" t="s">
        <v>18</v>
      </c>
      <c r="E391" s="240" t="s">
        <v>292</v>
      </c>
      <c r="F391" s="240">
        <v>122</v>
      </c>
      <c r="G391" s="236">
        <v>2.5</v>
      </c>
      <c r="H391" s="112"/>
    </row>
    <row r="392" spans="1:8" ht="33.75">
      <c r="A392" s="245" t="s">
        <v>386</v>
      </c>
      <c r="B392" s="234" t="s">
        <v>25</v>
      </c>
      <c r="C392" s="240" t="s">
        <v>12</v>
      </c>
      <c r="D392" s="234" t="s">
        <v>18</v>
      </c>
      <c r="E392" s="240" t="s">
        <v>292</v>
      </c>
      <c r="F392" s="240">
        <v>129</v>
      </c>
      <c r="G392" s="236">
        <v>78.7</v>
      </c>
      <c r="H392" s="112"/>
    </row>
    <row r="393" spans="1:8" ht="22.5">
      <c r="A393" s="239" t="s">
        <v>387</v>
      </c>
      <c r="B393" s="234" t="s">
        <v>25</v>
      </c>
      <c r="C393" s="240" t="s">
        <v>12</v>
      </c>
      <c r="D393" s="234" t="s">
        <v>18</v>
      </c>
      <c r="E393" s="240" t="s">
        <v>292</v>
      </c>
      <c r="F393" s="240">
        <v>200</v>
      </c>
      <c r="G393" s="236">
        <f>G394</f>
        <v>30.2</v>
      </c>
      <c r="H393" s="112"/>
    </row>
    <row r="394" spans="1:8" s="26" customFormat="1" ht="22.5">
      <c r="A394" s="238" t="s">
        <v>526</v>
      </c>
      <c r="B394" s="234" t="s">
        <v>25</v>
      </c>
      <c r="C394" s="240" t="s">
        <v>12</v>
      </c>
      <c r="D394" s="234" t="s">
        <v>18</v>
      </c>
      <c r="E394" s="240" t="s">
        <v>292</v>
      </c>
      <c r="F394" s="240" t="s">
        <v>115</v>
      </c>
      <c r="G394" s="236">
        <f>G395</f>
        <v>30.2</v>
      </c>
      <c r="H394" s="112"/>
    </row>
    <row r="395" spans="1:8" s="26" customFormat="1" ht="22.5">
      <c r="A395" s="238" t="s">
        <v>527</v>
      </c>
      <c r="B395" s="234" t="s">
        <v>25</v>
      </c>
      <c r="C395" s="240" t="s">
        <v>12</v>
      </c>
      <c r="D395" s="234" t="s">
        <v>18</v>
      </c>
      <c r="E395" s="240" t="s">
        <v>292</v>
      </c>
      <c r="F395" s="240" t="s">
        <v>117</v>
      </c>
      <c r="G395" s="236">
        <v>30.2</v>
      </c>
      <c r="H395" s="112"/>
    </row>
    <row r="396" spans="1:9" ht="12.75">
      <c r="A396" s="61" t="s">
        <v>159</v>
      </c>
      <c r="B396" s="14" t="s">
        <v>25</v>
      </c>
      <c r="C396" s="11" t="s">
        <v>76</v>
      </c>
      <c r="D396" s="11"/>
      <c r="E396" s="12"/>
      <c r="F396" s="12"/>
      <c r="G396" s="13">
        <f>G397</f>
        <v>191.8</v>
      </c>
      <c r="H396" s="111"/>
      <c r="I396" s="69"/>
    </row>
    <row r="397" spans="1:8" ht="12.75">
      <c r="A397" s="61" t="s">
        <v>160</v>
      </c>
      <c r="B397" s="14" t="s">
        <v>25</v>
      </c>
      <c r="C397" s="11" t="s">
        <v>76</v>
      </c>
      <c r="D397" s="11" t="s">
        <v>14</v>
      </c>
      <c r="E397" s="11"/>
      <c r="F397" s="11"/>
      <c r="G397" s="13">
        <f>G398</f>
        <v>191.8</v>
      </c>
      <c r="H397" s="111"/>
    </row>
    <row r="398" spans="1:8" s="68" customFormat="1" ht="12.75">
      <c r="A398" s="251" t="s">
        <v>181</v>
      </c>
      <c r="B398" s="258" t="s">
        <v>25</v>
      </c>
      <c r="C398" s="258" t="s">
        <v>76</v>
      </c>
      <c r="D398" s="258" t="s">
        <v>14</v>
      </c>
      <c r="E398" s="309" t="s">
        <v>239</v>
      </c>
      <c r="F398" s="232"/>
      <c r="G398" s="259">
        <f>G399</f>
        <v>191.8</v>
      </c>
      <c r="H398" s="112"/>
    </row>
    <row r="399" spans="1:8" s="26" customFormat="1" ht="45">
      <c r="A399" s="310" t="s">
        <v>180</v>
      </c>
      <c r="B399" s="234" t="s">
        <v>25</v>
      </c>
      <c r="C399" s="234" t="s">
        <v>76</v>
      </c>
      <c r="D399" s="234" t="s">
        <v>14</v>
      </c>
      <c r="E399" s="301" t="s">
        <v>282</v>
      </c>
      <c r="F399" s="240"/>
      <c r="G399" s="236">
        <f>G400+G406</f>
        <v>191.8</v>
      </c>
      <c r="H399" s="112"/>
    </row>
    <row r="400" spans="1:8" ht="33.75">
      <c r="A400" s="239" t="s">
        <v>105</v>
      </c>
      <c r="B400" s="234" t="s">
        <v>25</v>
      </c>
      <c r="C400" s="234" t="s">
        <v>76</v>
      </c>
      <c r="D400" s="234" t="s">
        <v>14</v>
      </c>
      <c r="E400" s="301" t="s">
        <v>282</v>
      </c>
      <c r="F400" s="240" t="s">
        <v>106</v>
      </c>
      <c r="G400" s="236">
        <f>G401</f>
        <v>187</v>
      </c>
      <c r="H400" s="112"/>
    </row>
    <row r="401" spans="1:8" ht="12.75">
      <c r="A401" s="239" t="s">
        <v>142</v>
      </c>
      <c r="B401" s="234" t="s">
        <v>25</v>
      </c>
      <c r="C401" s="234" t="s">
        <v>76</v>
      </c>
      <c r="D401" s="234" t="s">
        <v>14</v>
      </c>
      <c r="E401" s="301" t="s">
        <v>282</v>
      </c>
      <c r="F401" s="240">
        <v>110</v>
      </c>
      <c r="G401" s="236">
        <f>G402+G403+G404</f>
        <v>187</v>
      </c>
      <c r="H401" s="112"/>
    </row>
    <row r="402" spans="1:8" ht="12.75">
      <c r="A402" s="262" t="s">
        <v>581</v>
      </c>
      <c r="B402" s="234" t="s">
        <v>25</v>
      </c>
      <c r="C402" s="234" t="s">
        <v>76</v>
      </c>
      <c r="D402" s="234" t="s">
        <v>14</v>
      </c>
      <c r="E402" s="301" t="s">
        <v>282</v>
      </c>
      <c r="F402" s="240">
        <v>111</v>
      </c>
      <c r="G402" s="236">
        <v>143.6</v>
      </c>
      <c r="H402" s="112"/>
    </row>
    <row r="403" spans="1:8" ht="12.75" hidden="1">
      <c r="A403" s="238" t="s">
        <v>582</v>
      </c>
      <c r="B403" s="234" t="s">
        <v>25</v>
      </c>
      <c r="C403" s="234" t="s">
        <v>76</v>
      </c>
      <c r="D403" s="234" t="s">
        <v>14</v>
      </c>
      <c r="E403" s="301" t="s">
        <v>282</v>
      </c>
      <c r="F403" s="240">
        <v>112</v>
      </c>
      <c r="G403" s="236">
        <v>0</v>
      </c>
      <c r="H403" s="112"/>
    </row>
    <row r="404" spans="1:8" ht="22.5">
      <c r="A404" s="245" t="s">
        <v>580</v>
      </c>
      <c r="B404" s="234" t="s">
        <v>25</v>
      </c>
      <c r="C404" s="234" t="s">
        <v>76</v>
      </c>
      <c r="D404" s="234" t="s">
        <v>14</v>
      </c>
      <c r="E404" s="301" t="s">
        <v>282</v>
      </c>
      <c r="F404" s="240">
        <v>119</v>
      </c>
      <c r="G404" s="236">
        <v>43.4</v>
      </c>
      <c r="H404" s="112"/>
    </row>
    <row r="405" spans="1:8" ht="22.5">
      <c r="A405" s="239" t="s">
        <v>387</v>
      </c>
      <c r="B405" s="301" t="s">
        <v>25</v>
      </c>
      <c r="C405" s="301" t="s">
        <v>76</v>
      </c>
      <c r="D405" s="301" t="s">
        <v>14</v>
      </c>
      <c r="E405" s="301" t="s">
        <v>282</v>
      </c>
      <c r="F405" s="240">
        <v>200</v>
      </c>
      <c r="G405" s="236">
        <f>G406</f>
        <v>4.8</v>
      </c>
      <c r="H405" s="122"/>
    </row>
    <row r="406" spans="1:8" s="75" customFormat="1" ht="22.5">
      <c r="A406" s="238" t="s">
        <v>526</v>
      </c>
      <c r="B406" s="301" t="s">
        <v>25</v>
      </c>
      <c r="C406" s="301" t="s">
        <v>76</v>
      </c>
      <c r="D406" s="301" t="s">
        <v>14</v>
      </c>
      <c r="E406" s="301" t="s">
        <v>282</v>
      </c>
      <c r="F406" s="242" t="s">
        <v>115</v>
      </c>
      <c r="G406" s="293">
        <f>G407</f>
        <v>4.8</v>
      </c>
      <c r="H406" s="112"/>
    </row>
    <row r="407" spans="1:8" s="26" customFormat="1" ht="22.5">
      <c r="A407" s="238" t="s">
        <v>527</v>
      </c>
      <c r="B407" s="234" t="s">
        <v>25</v>
      </c>
      <c r="C407" s="234" t="s">
        <v>76</v>
      </c>
      <c r="D407" s="234" t="s">
        <v>14</v>
      </c>
      <c r="E407" s="301" t="s">
        <v>282</v>
      </c>
      <c r="F407" s="240" t="s">
        <v>117</v>
      </c>
      <c r="G407" s="236">
        <v>4.8</v>
      </c>
      <c r="H407" s="111"/>
    </row>
    <row r="408" spans="1:8" s="28" customFormat="1" ht="11.25">
      <c r="A408" s="61" t="s">
        <v>123</v>
      </c>
      <c r="B408" s="66" t="s">
        <v>25</v>
      </c>
      <c r="C408" s="12" t="s">
        <v>14</v>
      </c>
      <c r="D408" s="11" t="s">
        <v>8</v>
      </c>
      <c r="E408" s="12" t="s">
        <v>9</v>
      </c>
      <c r="F408" s="12" t="s">
        <v>10</v>
      </c>
      <c r="G408" s="13">
        <f>G409+G424</f>
        <v>1578.1</v>
      </c>
      <c r="H408" s="112"/>
    </row>
    <row r="409" spans="1:8" s="28" customFormat="1" ht="22.5">
      <c r="A409" s="239" t="s">
        <v>169</v>
      </c>
      <c r="B409" s="243" t="s">
        <v>25</v>
      </c>
      <c r="C409" s="240" t="s">
        <v>14</v>
      </c>
      <c r="D409" s="234" t="s">
        <v>98</v>
      </c>
      <c r="E409" s="232"/>
      <c r="F409" s="232"/>
      <c r="G409" s="236">
        <f>G410+G419</f>
        <v>1478.1</v>
      </c>
      <c r="H409" s="112"/>
    </row>
    <row r="410" spans="1:8" s="28" customFormat="1" ht="11.25">
      <c r="A410" s="245" t="s">
        <v>294</v>
      </c>
      <c r="B410" s="234" t="s">
        <v>25</v>
      </c>
      <c r="C410" s="240" t="s">
        <v>14</v>
      </c>
      <c r="D410" s="234" t="s">
        <v>98</v>
      </c>
      <c r="E410" s="240" t="s">
        <v>293</v>
      </c>
      <c r="F410" s="232"/>
      <c r="G410" s="236">
        <f>G411+G415</f>
        <v>1098.1</v>
      </c>
      <c r="H410" s="112"/>
    </row>
    <row r="411" spans="1:8" s="26" customFormat="1" ht="33.75">
      <c r="A411" s="239" t="s">
        <v>105</v>
      </c>
      <c r="B411" s="234" t="s">
        <v>25</v>
      </c>
      <c r="C411" s="240" t="s">
        <v>14</v>
      </c>
      <c r="D411" s="234" t="s">
        <v>98</v>
      </c>
      <c r="E411" s="240" t="s">
        <v>293</v>
      </c>
      <c r="F411" s="240" t="s">
        <v>106</v>
      </c>
      <c r="G411" s="236">
        <f>G412</f>
        <v>985.1</v>
      </c>
      <c r="H411" s="112"/>
    </row>
    <row r="412" spans="1:8" s="26" customFormat="1" ht="11.25">
      <c r="A412" s="239" t="s">
        <v>142</v>
      </c>
      <c r="B412" s="234" t="s">
        <v>25</v>
      </c>
      <c r="C412" s="240" t="s">
        <v>14</v>
      </c>
      <c r="D412" s="234" t="s">
        <v>98</v>
      </c>
      <c r="E412" s="240" t="s">
        <v>293</v>
      </c>
      <c r="F412" s="240">
        <v>110</v>
      </c>
      <c r="G412" s="236">
        <f>G413+G414</f>
        <v>985.1</v>
      </c>
      <c r="H412" s="112"/>
    </row>
    <row r="413" spans="1:8" s="26" customFormat="1" ht="11.25">
      <c r="A413" s="262" t="s">
        <v>581</v>
      </c>
      <c r="B413" s="234" t="s">
        <v>25</v>
      </c>
      <c r="C413" s="240" t="s">
        <v>14</v>
      </c>
      <c r="D413" s="234" t="s">
        <v>98</v>
      </c>
      <c r="E413" s="240" t="s">
        <v>293</v>
      </c>
      <c r="F413" s="240">
        <v>111</v>
      </c>
      <c r="G413" s="236">
        <v>756.6</v>
      </c>
      <c r="H413" s="112"/>
    </row>
    <row r="414" spans="1:8" s="26" customFormat="1" ht="22.5">
      <c r="A414" s="245" t="s">
        <v>580</v>
      </c>
      <c r="B414" s="234" t="s">
        <v>25</v>
      </c>
      <c r="C414" s="240" t="s">
        <v>14</v>
      </c>
      <c r="D414" s="234" t="s">
        <v>98</v>
      </c>
      <c r="E414" s="240" t="s">
        <v>293</v>
      </c>
      <c r="F414" s="240">
        <v>119</v>
      </c>
      <c r="G414" s="236">
        <v>228.5</v>
      </c>
      <c r="H414" s="112"/>
    </row>
    <row r="415" spans="1:8" s="26" customFormat="1" ht="22.5">
      <c r="A415" s="239" t="s">
        <v>387</v>
      </c>
      <c r="B415" s="234" t="s">
        <v>25</v>
      </c>
      <c r="C415" s="240" t="s">
        <v>14</v>
      </c>
      <c r="D415" s="234" t="s">
        <v>98</v>
      </c>
      <c r="E415" s="240" t="s">
        <v>293</v>
      </c>
      <c r="F415" s="240">
        <v>200</v>
      </c>
      <c r="G415" s="236">
        <f>G416</f>
        <v>113</v>
      </c>
      <c r="H415" s="112"/>
    </row>
    <row r="416" spans="1:8" s="26" customFormat="1" ht="22.5">
      <c r="A416" s="238" t="s">
        <v>526</v>
      </c>
      <c r="B416" s="234" t="s">
        <v>25</v>
      </c>
      <c r="C416" s="240" t="s">
        <v>14</v>
      </c>
      <c r="D416" s="234" t="s">
        <v>98</v>
      </c>
      <c r="E416" s="240" t="s">
        <v>293</v>
      </c>
      <c r="F416" s="240">
        <v>240</v>
      </c>
      <c r="G416" s="236">
        <f>G417+G418</f>
        <v>113</v>
      </c>
      <c r="H416" s="112"/>
    </row>
    <row r="417" spans="1:8" s="26" customFormat="1" ht="22.5">
      <c r="A417" s="238" t="s">
        <v>540</v>
      </c>
      <c r="B417" s="234" t="s">
        <v>25</v>
      </c>
      <c r="C417" s="240" t="s">
        <v>14</v>
      </c>
      <c r="D417" s="234" t="s">
        <v>98</v>
      </c>
      <c r="E417" s="240" t="s">
        <v>293</v>
      </c>
      <c r="F417" s="240">
        <v>242</v>
      </c>
      <c r="G417" s="236">
        <v>58</v>
      </c>
      <c r="H417" s="112"/>
    </row>
    <row r="418" spans="1:8" s="26" customFormat="1" ht="22.5">
      <c r="A418" s="238" t="s">
        <v>527</v>
      </c>
      <c r="B418" s="234" t="s">
        <v>25</v>
      </c>
      <c r="C418" s="240" t="s">
        <v>14</v>
      </c>
      <c r="D418" s="234" t="s">
        <v>98</v>
      </c>
      <c r="E418" s="240" t="s">
        <v>293</v>
      </c>
      <c r="F418" s="240">
        <v>244</v>
      </c>
      <c r="G418" s="236">
        <f>5+50</f>
        <v>55</v>
      </c>
      <c r="H418" s="112"/>
    </row>
    <row r="419" spans="1:8" s="26" customFormat="1" ht="33.75">
      <c r="A419" s="306" t="s">
        <v>401</v>
      </c>
      <c r="B419" s="234" t="s">
        <v>25</v>
      </c>
      <c r="C419" s="240" t="s">
        <v>14</v>
      </c>
      <c r="D419" s="234" t="s">
        <v>98</v>
      </c>
      <c r="E419" s="242" t="s">
        <v>456</v>
      </c>
      <c r="F419" s="240"/>
      <c r="G419" s="236">
        <f>G420</f>
        <v>380</v>
      </c>
      <c r="H419" s="112"/>
    </row>
    <row r="420" spans="1:8" s="26" customFormat="1" ht="33.75">
      <c r="A420" s="264" t="s">
        <v>455</v>
      </c>
      <c r="B420" s="234" t="s">
        <v>25</v>
      </c>
      <c r="C420" s="240" t="s">
        <v>14</v>
      </c>
      <c r="D420" s="234" t="s">
        <v>98</v>
      </c>
      <c r="E420" s="242" t="s">
        <v>457</v>
      </c>
      <c r="F420" s="240"/>
      <c r="G420" s="236">
        <f>G421</f>
        <v>380</v>
      </c>
      <c r="H420" s="114"/>
    </row>
    <row r="421" spans="1:8" ht="22.5">
      <c r="A421" s="239" t="s">
        <v>387</v>
      </c>
      <c r="B421" s="234" t="s">
        <v>25</v>
      </c>
      <c r="C421" s="240" t="s">
        <v>14</v>
      </c>
      <c r="D421" s="234" t="s">
        <v>98</v>
      </c>
      <c r="E421" s="242" t="s">
        <v>457</v>
      </c>
      <c r="F421" s="235" t="s">
        <v>113</v>
      </c>
      <c r="G421" s="289">
        <f>+G422</f>
        <v>380</v>
      </c>
      <c r="H421" s="114"/>
    </row>
    <row r="422" spans="1:8" ht="22.5">
      <c r="A422" s="238" t="s">
        <v>526</v>
      </c>
      <c r="B422" s="234" t="s">
        <v>25</v>
      </c>
      <c r="C422" s="240" t="s">
        <v>14</v>
      </c>
      <c r="D422" s="234" t="s">
        <v>98</v>
      </c>
      <c r="E422" s="242" t="s">
        <v>457</v>
      </c>
      <c r="F422" s="235" t="s">
        <v>115</v>
      </c>
      <c r="G422" s="289">
        <f>+G423</f>
        <v>380</v>
      </c>
      <c r="H422" s="114"/>
    </row>
    <row r="423" spans="1:8" ht="22.5">
      <c r="A423" s="238" t="s">
        <v>527</v>
      </c>
      <c r="B423" s="234" t="s">
        <v>25</v>
      </c>
      <c r="C423" s="240" t="s">
        <v>14</v>
      </c>
      <c r="D423" s="234" t="s">
        <v>98</v>
      </c>
      <c r="E423" s="242" t="s">
        <v>457</v>
      </c>
      <c r="F423" s="235" t="s">
        <v>117</v>
      </c>
      <c r="G423" s="289">
        <f>300+50+30</f>
        <v>380</v>
      </c>
      <c r="H423" s="111"/>
    </row>
    <row r="424" spans="1:8" ht="21">
      <c r="A424" s="89" t="s">
        <v>0</v>
      </c>
      <c r="B424" s="11" t="s">
        <v>25</v>
      </c>
      <c r="C424" s="12" t="s">
        <v>14</v>
      </c>
      <c r="D424" s="11" t="s">
        <v>95</v>
      </c>
      <c r="E424" s="12" t="s">
        <v>9</v>
      </c>
      <c r="F424" s="12" t="s">
        <v>10</v>
      </c>
      <c r="G424" s="13">
        <f>G425+G430</f>
        <v>100</v>
      </c>
      <c r="H424" s="112"/>
    </row>
    <row r="425" spans="1:8" ht="22.5">
      <c r="A425" s="239" t="s">
        <v>458</v>
      </c>
      <c r="B425" s="243" t="s">
        <v>25</v>
      </c>
      <c r="C425" s="240" t="s">
        <v>14</v>
      </c>
      <c r="D425" s="234" t="s">
        <v>95</v>
      </c>
      <c r="E425" s="242" t="s">
        <v>459</v>
      </c>
      <c r="F425" s="240" t="s">
        <v>10</v>
      </c>
      <c r="G425" s="236">
        <f>G426</f>
        <v>70</v>
      </c>
      <c r="H425" s="114"/>
    </row>
    <row r="426" spans="1:8" ht="22.5">
      <c r="A426" s="305" t="s">
        <v>509</v>
      </c>
      <c r="B426" s="234" t="s">
        <v>25</v>
      </c>
      <c r="C426" s="235" t="s">
        <v>14</v>
      </c>
      <c r="D426" s="235" t="s">
        <v>95</v>
      </c>
      <c r="E426" s="242" t="s">
        <v>460</v>
      </c>
      <c r="F426" s="235" t="s">
        <v>10</v>
      </c>
      <c r="G426" s="289">
        <f>+G427</f>
        <v>70</v>
      </c>
      <c r="H426" s="114"/>
    </row>
    <row r="427" spans="1:8" ht="22.5">
      <c r="A427" s="239" t="s">
        <v>387</v>
      </c>
      <c r="B427" s="243" t="s">
        <v>25</v>
      </c>
      <c r="C427" s="235" t="s">
        <v>14</v>
      </c>
      <c r="D427" s="235" t="s">
        <v>95</v>
      </c>
      <c r="E427" s="242" t="s">
        <v>460</v>
      </c>
      <c r="F427" s="235" t="s">
        <v>113</v>
      </c>
      <c r="G427" s="289">
        <f>+G428</f>
        <v>70</v>
      </c>
      <c r="H427" s="114"/>
    </row>
    <row r="428" spans="1:8" ht="22.5">
      <c r="A428" s="238" t="s">
        <v>526</v>
      </c>
      <c r="B428" s="234" t="s">
        <v>25</v>
      </c>
      <c r="C428" s="235" t="s">
        <v>14</v>
      </c>
      <c r="D428" s="235" t="s">
        <v>95</v>
      </c>
      <c r="E428" s="242" t="s">
        <v>460</v>
      </c>
      <c r="F428" s="235" t="s">
        <v>115</v>
      </c>
      <c r="G428" s="289">
        <f>+G429</f>
        <v>70</v>
      </c>
      <c r="H428" s="114"/>
    </row>
    <row r="429" spans="1:8" ht="22.5">
      <c r="A429" s="238" t="s">
        <v>527</v>
      </c>
      <c r="B429" s="243" t="s">
        <v>25</v>
      </c>
      <c r="C429" s="235" t="s">
        <v>14</v>
      </c>
      <c r="D429" s="235" t="s">
        <v>95</v>
      </c>
      <c r="E429" s="242" t="s">
        <v>460</v>
      </c>
      <c r="F429" s="235" t="s">
        <v>117</v>
      </c>
      <c r="G429" s="289">
        <v>70</v>
      </c>
      <c r="H429" s="114"/>
    </row>
    <row r="430" spans="1:8" ht="22.5">
      <c r="A430" s="233" t="s">
        <v>510</v>
      </c>
      <c r="B430" s="234" t="s">
        <v>25</v>
      </c>
      <c r="C430" s="235" t="s">
        <v>14</v>
      </c>
      <c r="D430" s="235" t="s">
        <v>95</v>
      </c>
      <c r="E430" s="242" t="s">
        <v>461</v>
      </c>
      <c r="F430" s="235" t="s">
        <v>10</v>
      </c>
      <c r="G430" s="289">
        <f>+G431</f>
        <v>30</v>
      </c>
      <c r="H430" s="114"/>
    </row>
    <row r="431" spans="1:8" ht="22.5">
      <c r="A431" s="239" t="s">
        <v>387</v>
      </c>
      <c r="B431" s="243" t="s">
        <v>25</v>
      </c>
      <c r="C431" s="235" t="s">
        <v>14</v>
      </c>
      <c r="D431" s="235" t="s">
        <v>95</v>
      </c>
      <c r="E431" s="242" t="s">
        <v>461</v>
      </c>
      <c r="F431" s="235" t="s">
        <v>113</v>
      </c>
      <c r="G431" s="289">
        <f>+G432</f>
        <v>30</v>
      </c>
      <c r="H431" s="114"/>
    </row>
    <row r="432" spans="1:8" ht="22.5">
      <c r="A432" s="238" t="s">
        <v>526</v>
      </c>
      <c r="B432" s="234" t="s">
        <v>25</v>
      </c>
      <c r="C432" s="235" t="s">
        <v>14</v>
      </c>
      <c r="D432" s="235" t="s">
        <v>95</v>
      </c>
      <c r="E432" s="242" t="s">
        <v>461</v>
      </c>
      <c r="F432" s="235" t="s">
        <v>115</v>
      </c>
      <c r="G432" s="289">
        <f>+G433</f>
        <v>30</v>
      </c>
      <c r="H432" s="114"/>
    </row>
    <row r="433" spans="1:8" ht="22.5">
      <c r="A433" s="238" t="s">
        <v>527</v>
      </c>
      <c r="B433" s="243" t="s">
        <v>25</v>
      </c>
      <c r="C433" s="235" t="s">
        <v>14</v>
      </c>
      <c r="D433" s="235" t="s">
        <v>95</v>
      </c>
      <c r="E433" s="242" t="s">
        <v>461</v>
      </c>
      <c r="F433" s="235" t="s">
        <v>117</v>
      </c>
      <c r="G433" s="289">
        <v>30</v>
      </c>
      <c r="H433" s="111"/>
    </row>
    <row r="434" spans="1:8" ht="12.75">
      <c r="A434" s="89" t="s">
        <v>49</v>
      </c>
      <c r="B434" s="11" t="s">
        <v>25</v>
      </c>
      <c r="C434" s="12" t="s">
        <v>15</v>
      </c>
      <c r="D434" s="11"/>
      <c r="E434" s="12"/>
      <c r="F434" s="12"/>
      <c r="G434" s="13">
        <f>G442+G448+G435</f>
        <v>10919.6</v>
      </c>
      <c r="H434" s="111"/>
    </row>
    <row r="435" spans="1:8" s="68" customFormat="1" ht="12.75" hidden="1">
      <c r="A435" s="61" t="s">
        <v>149</v>
      </c>
      <c r="B435" s="11" t="s">
        <v>27</v>
      </c>
      <c r="C435" s="12" t="s">
        <v>15</v>
      </c>
      <c r="D435" s="11" t="s">
        <v>79</v>
      </c>
      <c r="E435" s="12" t="s">
        <v>9</v>
      </c>
      <c r="F435" s="12" t="s">
        <v>10</v>
      </c>
      <c r="G435" s="13">
        <f>G436</f>
        <v>0</v>
      </c>
      <c r="H435" s="111"/>
    </row>
    <row r="436" spans="1:8" s="68" customFormat="1" ht="21" hidden="1">
      <c r="A436" s="61" t="s">
        <v>268</v>
      </c>
      <c r="B436" s="67" t="s">
        <v>25</v>
      </c>
      <c r="C436" s="15" t="s">
        <v>15</v>
      </c>
      <c r="D436" s="14" t="s">
        <v>79</v>
      </c>
      <c r="E436" s="15" t="s">
        <v>267</v>
      </c>
      <c r="F436" s="12"/>
      <c r="G436" s="13">
        <f>G437</f>
        <v>0</v>
      </c>
      <c r="H436" s="111"/>
    </row>
    <row r="437" spans="1:8" s="68" customFormat="1" ht="24" customHeight="1" hidden="1">
      <c r="A437" s="95" t="s">
        <v>487</v>
      </c>
      <c r="B437" s="67" t="s">
        <v>25</v>
      </c>
      <c r="C437" s="15" t="s">
        <v>15</v>
      </c>
      <c r="D437" s="14" t="s">
        <v>79</v>
      </c>
      <c r="E437" s="15" t="s">
        <v>488</v>
      </c>
      <c r="F437" s="12"/>
      <c r="G437" s="13">
        <f>G438</f>
        <v>0</v>
      </c>
      <c r="H437" s="111"/>
    </row>
    <row r="438" spans="1:8" s="68" customFormat="1" ht="24" customHeight="1" hidden="1">
      <c r="A438" s="95" t="s">
        <v>382</v>
      </c>
      <c r="B438" s="67" t="s">
        <v>25</v>
      </c>
      <c r="C438" s="15" t="s">
        <v>15</v>
      </c>
      <c r="D438" s="14" t="s">
        <v>79</v>
      </c>
      <c r="E438" s="15" t="s">
        <v>489</v>
      </c>
      <c r="F438" s="12"/>
      <c r="G438" s="13">
        <f>G439</f>
        <v>0</v>
      </c>
      <c r="H438" s="114"/>
    </row>
    <row r="439" spans="1:8" ht="22.5" hidden="1">
      <c r="A439" s="65" t="s">
        <v>387</v>
      </c>
      <c r="B439" s="67" t="s">
        <v>25</v>
      </c>
      <c r="C439" s="15" t="s">
        <v>15</v>
      </c>
      <c r="D439" s="14" t="s">
        <v>79</v>
      </c>
      <c r="E439" s="15" t="s">
        <v>489</v>
      </c>
      <c r="F439" s="17" t="s">
        <v>113</v>
      </c>
      <c r="G439" s="47">
        <f>+G440</f>
        <v>0</v>
      </c>
      <c r="H439" s="114"/>
    </row>
    <row r="440" spans="1:8" ht="22.5" hidden="1">
      <c r="A440" s="141" t="s">
        <v>526</v>
      </c>
      <c r="B440" s="67" t="s">
        <v>25</v>
      </c>
      <c r="C440" s="15" t="s">
        <v>15</v>
      </c>
      <c r="D440" s="14" t="s">
        <v>79</v>
      </c>
      <c r="E440" s="15" t="s">
        <v>489</v>
      </c>
      <c r="F440" s="17" t="s">
        <v>115</v>
      </c>
      <c r="G440" s="47">
        <f>+G441</f>
        <v>0</v>
      </c>
      <c r="H440" s="114"/>
    </row>
    <row r="441" spans="1:8" ht="22.5" hidden="1">
      <c r="A441" s="141" t="s">
        <v>527</v>
      </c>
      <c r="B441" s="67" t="s">
        <v>25</v>
      </c>
      <c r="C441" s="15" t="s">
        <v>15</v>
      </c>
      <c r="D441" s="14" t="s">
        <v>79</v>
      </c>
      <c r="E441" s="15" t="s">
        <v>489</v>
      </c>
      <c r="F441" s="17" t="s">
        <v>117</v>
      </c>
      <c r="G441" s="47">
        <v>0</v>
      </c>
      <c r="H441" s="111"/>
    </row>
    <row r="442" spans="1:8" ht="12.75">
      <c r="A442" s="304" t="s">
        <v>534</v>
      </c>
      <c r="B442" s="243" t="s">
        <v>25</v>
      </c>
      <c r="C442" s="234" t="s">
        <v>15</v>
      </c>
      <c r="D442" s="234" t="s">
        <v>98</v>
      </c>
      <c r="E442" s="232"/>
      <c r="F442" s="232"/>
      <c r="G442" s="259">
        <f>G443</f>
        <v>9579</v>
      </c>
      <c r="H442" s="111"/>
    </row>
    <row r="443" spans="1:8" ht="21">
      <c r="A443" s="251" t="s">
        <v>462</v>
      </c>
      <c r="B443" s="243" t="s">
        <v>25</v>
      </c>
      <c r="C443" s="234" t="s">
        <v>15</v>
      </c>
      <c r="D443" s="234" t="s">
        <v>98</v>
      </c>
      <c r="E443" s="232"/>
      <c r="F443" s="232"/>
      <c r="G443" s="259">
        <f>G444</f>
        <v>9579</v>
      </c>
      <c r="H443" s="122"/>
    </row>
    <row r="444" spans="1:8" s="7" customFormat="1" ht="112.5">
      <c r="A444" s="264" t="s">
        <v>463</v>
      </c>
      <c r="B444" s="243" t="s">
        <v>25</v>
      </c>
      <c r="C444" s="234" t="s">
        <v>15</v>
      </c>
      <c r="D444" s="234" t="s">
        <v>98</v>
      </c>
      <c r="E444" s="242" t="s">
        <v>494</v>
      </c>
      <c r="F444" s="240"/>
      <c r="G444" s="293">
        <f>G445</f>
        <v>9579</v>
      </c>
      <c r="H444" s="122"/>
    </row>
    <row r="445" spans="1:8" s="7" customFormat="1" ht="22.5">
      <c r="A445" s="239" t="s">
        <v>387</v>
      </c>
      <c r="B445" s="243" t="s">
        <v>25</v>
      </c>
      <c r="C445" s="234" t="s">
        <v>15</v>
      </c>
      <c r="D445" s="234" t="s">
        <v>98</v>
      </c>
      <c r="E445" s="242" t="s">
        <v>494</v>
      </c>
      <c r="F445" s="240" t="s">
        <v>113</v>
      </c>
      <c r="G445" s="293">
        <f>G446</f>
        <v>9579</v>
      </c>
      <c r="H445" s="122"/>
    </row>
    <row r="446" spans="1:8" s="7" customFormat="1" ht="22.5">
      <c r="A446" s="238" t="s">
        <v>526</v>
      </c>
      <c r="B446" s="243" t="s">
        <v>25</v>
      </c>
      <c r="C446" s="234" t="s">
        <v>15</v>
      </c>
      <c r="D446" s="234" t="s">
        <v>98</v>
      </c>
      <c r="E446" s="242" t="s">
        <v>494</v>
      </c>
      <c r="F446" s="240" t="s">
        <v>115</v>
      </c>
      <c r="G446" s="293">
        <f>G447</f>
        <v>9579</v>
      </c>
      <c r="H446" s="122"/>
    </row>
    <row r="447" spans="1:9" s="7" customFormat="1" ht="22.5">
      <c r="A447" s="238" t="s">
        <v>527</v>
      </c>
      <c r="B447" s="243" t="s">
        <v>25</v>
      </c>
      <c r="C447" s="234" t="s">
        <v>15</v>
      </c>
      <c r="D447" s="234" t="s">
        <v>98</v>
      </c>
      <c r="E447" s="242" t="s">
        <v>494</v>
      </c>
      <c r="F447" s="240" t="s">
        <v>117</v>
      </c>
      <c r="G447" s="293">
        <f>4579+5000</f>
        <v>9579</v>
      </c>
      <c r="H447" s="111">
        <v>4579</v>
      </c>
      <c r="I447" s="7">
        <v>5000</v>
      </c>
    </row>
    <row r="448" spans="1:8" ht="12.75">
      <c r="A448" s="61" t="s">
        <v>50</v>
      </c>
      <c r="B448" s="11" t="s">
        <v>25</v>
      </c>
      <c r="C448" s="12" t="s">
        <v>15</v>
      </c>
      <c r="D448" s="11" t="s">
        <v>51</v>
      </c>
      <c r="E448" s="12"/>
      <c r="F448" s="12" t="s">
        <v>10</v>
      </c>
      <c r="G448" s="13">
        <f>G460+G449+G478+G469</f>
        <v>1340.6</v>
      </c>
      <c r="H448" s="112"/>
    </row>
    <row r="449" spans="1:8" ht="22.5">
      <c r="A449" s="245" t="s">
        <v>464</v>
      </c>
      <c r="B449" s="243" t="s">
        <v>25</v>
      </c>
      <c r="C449" s="234" t="s">
        <v>15</v>
      </c>
      <c r="D449" s="234" t="s">
        <v>51</v>
      </c>
      <c r="E449" s="242" t="s">
        <v>469</v>
      </c>
      <c r="F449" s="240" t="s">
        <v>10</v>
      </c>
      <c r="G449" s="236">
        <f>G452+G455</f>
        <v>800</v>
      </c>
      <c r="H449" s="112"/>
    </row>
    <row r="450" spans="1:8" ht="22.5">
      <c r="A450" s="264" t="s">
        <v>468</v>
      </c>
      <c r="B450" s="243" t="s">
        <v>25</v>
      </c>
      <c r="C450" s="234" t="s">
        <v>15</v>
      </c>
      <c r="D450" s="234" t="s">
        <v>51</v>
      </c>
      <c r="E450" s="242" t="s">
        <v>470</v>
      </c>
      <c r="F450" s="240"/>
      <c r="G450" s="236">
        <f>G451</f>
        <v>100</v>
      </c>
      <c r="H450" s="112"/>
    </row>
    <row r="451" spans="1:8" ht="12.75">
      <c r="A451" s="299" t="s">
        <v>465</v>
      </c>
      <c r="B451" s="243" t="s">
        <v>25</v>
      </c>
      <c r="C451" s="234" t="s">
        <v>15</v>
      </c>
      <c r="D451" s="234" t="s">
        <v>51</v>
      </c>
      <c r="E451" s="242" t="s">
        <v>471</v>
      </c>
      <c r="F451" s="240"/>
      <c r="G451" s="236">
        <f>G452</f>
        <v>100</v>
      </c>
      <c r="H451" s="112"/>
    </row>
    <row r="452" spans="1:8" ht="22.5">
      <c r="A452" s="239" t="s">
        <v>387</v>
      </c>
      <c r="B452" s="243" t="s">
        <v>25</v>
      </c>
      <c r="C452" s="234" t="s">
        <v>15</v>
      </c>
      <c r="D452" s="234" t="s">
        <v>51</v>
      </c>
      <c r="E452" s="242" t="s">
        <v>471</v>
      </c>
      <c r="F452" s="240" t="s">
        <v>113</v>
      </c>
      <c r="G452" s="236">
        <f>G453</f>
        <v>100</v>
      </c>
      <c r="H452" s="112"/>
    </row>
    <row r="453" spans="1:8" ht="22.5">
      <c r="A453" s="238" t="s">
        <v>526</v>
      </c>
      <c r="B453" s="243" t="s">
        <v>25</v>
      </c>
      <c r="C453" s="234" t="s">
        <v>15</v>
      </c>
      <c r="D453" s="234" t="s">
        <v>51</v>
      </c>
      <c r="E453" s="242" t="s">
        <v>471</v>
      </c>
      <c r="F453" s="240" t="s">
        <v>115</v>
      </c>
      <c r="G453" s="236">
        <f>G454</f>
        <v>100</v>
      </c>
      <c r="H453" s="122"/>
    </row>
    <row r="454" spans="1:8" ht="22.5">
      <c r="A454" s="238" t="s">
        <v>527</v>
      </c>
      <c r="B454" s="243" t="s">
        <v>25</v>
      </c>
      <c r="C454" s="234" t="s">
        <v>15</v>
      </c>
      <c r="D454" s="234" t="s">
        <v>51</v>
      </c>
      <c r="E454" s="242" t="s">
        <v>471</v>
      </c>
      <c r="F454" s="240" t="s">
        <v>117</v>
      </c>
      <c r="G454" s="293">
        <v>100</v>
      </c>
      <c r="H454" s="112"/>
    </row>
    <row r="455" spans="1:8" ht="22.5">
      <c r="A455" s="253" t="s">
        <v>467</v>
      </c>
      <c r="B455" s="243" t="s">
        <v>25</v>
      </c>
      <c r="C455" s="234" t="s">
        <v>15</v>
      </c>
      <c r="D455" s="234" t="s">
        <v>51</v>
      </c>
      <c r="E455" s="242" t="s">
        <v>472</v>
      </c>
      <c r="F455" s="240"/>
      <c r="G455" s="236">
        <f>G456</f>
        <v>700</v>
      </c>
      <c r="H455" s="112"/>
    </row>
    <row r="456" spans="1:8" ht="33.75">
      <c r="A456" s="253" t="s">
        <v>466</v>
      </c>
      <c r="B456" s="243" t="s">
        <v>25</v>
      </c>
      <c r="C456" s="234" t="s">
        <v>15</v>
      </c>
      <c r="D456" s="234" t="s">
        <v>51</v>
      </c>
      <c r="E456" s="242" t="s">
        <v>473</v>
      </c>
      <c r="F456" s="240"/>
      <c r="G456" s="236">
        <f>G457</f>
        <v>700</v>
      </c>
      <c r="H456" s="112"/>
    </row>
    <row r="457" spans="1:8" ht="22.5">
      <c r="A457" s="239" t="s">
        <v>387</v>
      </c>
      <c r="B457" s="243" t="s">
        <v>25</v>
      </c>
      <c r="C457" s="234" t="s">
        <v>15</v>
      </c>
      <c r="D457" s="234" t="s">
        <v>51</v>
      </c>
      <c r="E457" s="242" t="s">
        <v>473</v>
      </c>
      <c r="F457" s="240" t="s">
        <v>113</v>
      </c>
      <c r="G457" s="236">
        <f>G458</f>
        <v>700</v>
      </c>
      <c r="H457" s="112"/>
    </row>
    <row r="458" spans="1:8" ht="22.5">
      <c r="A458" s="238" t="s">
        <v>526</v>
      </c>
      <c r="B458" s="243" t="s">
        <v>25</v>
      </c>
      <c r="C458" s="234" t="s">
        <v>15</v>
      </c>
      <c r="D458" s="234" t="s">
        <v>51</v>
      </c>
      <c r="E458" s="242" t="s">
        <v>473</v>
      </c>
      <c r="F458" s="240" t="s">
        <v>115</v>
      </c>
      <c r="G458" s="236">
        <f>G459</f>
        <v>700</v>
      </c>
      <c r="H458" s="122"/>
    </row>
    <row r="459" spans="1:9" ht="22.5">
      <c r="A459" s="238" t="s">
        <v>527</v>
      </c>
      <c r="B459" s="243" t="s">
        <v>25</v>
      </c>
      <c r="C459" s="234" t="s">
        <v>15</v>
      </c>
      <c r="D459" s="234" t="s">
        <v>51</v>
      </c>
      <c r="E459" s="242" t="s">
        <v>473</v>
      </c>
      <c r="F459" s="240" t="s">
        <v>117</v>
      </c>
      <c r="G459" s="293">
        <f>200+500</f>
        <v>700</v>
      </c>
      <c r="H459" s="111">
        <v>500</v>
      </c>
      <c r="I459" s="63">
        <v>200</v>
      </c>
    </row>
    <row r="460" spans="1:8" ht="33.75">
      <c r="A460" s="239" t="s">
        <v>451</v>
      </c>
      <c r="B460" s="243" t="s">
        <v>25</v>
      </c>
      <c r="C460" s="240" t="s">
        <v>15</v>
      </c>
      <c r="D460" s="234" t="s">
        <v>51</v>
      </c>
      <c r="E460" s="240" t="s">
        <v>450</v>
      </c>
      <c r="F460" s="232"/>
      <c r="G460" s="236">
        <f>G461+G465</f>
        <v>60.5</v>
      </c>
      <c r="H460" s="120"/>
    </row>
    <row r="461" spans="1:8" ht="33.75">
      <c r="A461" s="239" t="s">
        <v>451</v>
      </c>
      <c r="B461" s="234" t="s">
        <v>25</v>
      </c>
      <c r="C461" s="234" t="s">
        <v>15</v>
      </c>
      <c r="D461" s="234" t="s">
        <v>51</v>
      </c>
      <c r="E461" s="242" t="s">
        <v>452</v>
      </c>
      <c r="F461" s="240" t="s">
        <v>10</v>
      </c>
      <c r="G461" s="298">
        <f>G462</f>
        <v>60.5</v>
      </c>
      <c r="H461" s="120"/>
    </row>
    <row r="462" spans="1:8" ht="22.5">
      <c r="A462" s="239" t="s">
        <v>387</v>
      </c>
      <c r="B462" s="243" t="s">
        <v>25</v>
      </c>
      <c r="C462" s="234" t="s">
        <v>15</v>
      </c>
      <c r="D462" s="234" t="s">
        <v>51</v>
      </c>
      <c r="E462" s="242" t="s">
        <v>452</v>
      </c>
      <c r="F462" s="240" t="s">
        <v>113</v>
      </c>
      <c r="G462" s="298">
        <f>G463</f>
        <v>60.5</v>
      </c>
      <c r="H462" s="120"/>
    </row>
    <row r="463" spans="1:8" ht="22.5">
      <c r="A463" s="238" t="s">
        <v>526</v>
      </c>
      <c r="B463" s="234" t="s">
        <v>25</v>
      </c>
      <c r="C463" s="234" t="s">
        <v>15</v>
      </c>
      <c r="D463" s="234" t="s">
        <v>51</v>
      </c>
      <c r="E463" s="242" t="s">
        <v>452</v>
      </c>
      <c r="F463" s="240" t="s">
        <v>115</v>
      </c>
      <c r="G463" s="298">
        <f>G464</f>
        <v>60.5</v>
      </c>
      <c r="H463" s="120"/>
    </row>
    <row r="464" spans="1:8" ht="22.5">
      <c r="A464" s="238" t="s">
        <v>527</v>
      </c>
      <c r="B464" s="243" t="s">
        <v>25</v>
      </c>
      <c r="C464" s="234" t="s">
        <v>15</v>
      </c>
      <c r="D464" s="234" t="s">
        <v>51</v>
      </c>
      <c r="E464" s="242" t="s">
        <v>452</v>
      </c>
      <c r="F464" s="240" t="s">
        <v>117</v>
      </c>
      <c r="G464" s="298">
        <v>60.5</v>
      </c>
      <c r="H464" s="120"/>
    </row>
    <row r="465" spans="1:8" ht="22.5" hidden="1">
      <c r="A465" s="239" t="s">
        <v>454</v>
      </c>
      <c r="B465" s="234" t="s">
        <v>25</v>
      </c>
      <c r="C465" s="234" t="s">
        <v>15</v>
      </c>
      <c r="D465" s="234" t="s">
        <v>51</v>
      </c>
      <c r="E465" s="242" t="s">
        <v>453</v>
      </c>
      <c r="F465" s="240" t="s">
        <v>10</v>
      </c>
      <c r="G465" s="298">
        <f>G466</f>
        <v>0</v>
      </c>
      <c r="H465" s="120"/>
    </row>
    <row r="466" spans="1:8" ht="22.5" hidden="1">
      <c r="A466" s="239" t="s">
        <v>387</v>
      </c>
      <c r="B466" s="243" t="s">
        <v>25</v>
      </c>
      <c r="C466" s="234" t="s">
        <v>15</v>
      </c>
      <c r="D466" s="234" t="s">
        <v>51</v>
      </c>
      <c r="E466" s="242" t="s">
        <v>453</v>
      </c>
      <c r="F466" s="240" t="s">
        <v>113</v>
      </c>
      <c r="G466" s="298">
        <f>G467</f>
        <v>0</v>
      </c>
      <c r="H466" s="120"/>
    </row>
    <row r="467" spans="1:8" ht="22.5" hidden="1">
      <c r="A467" s="238" t="s">
        <v>526</v>
      </c>
      <c r="B467" s="234" t="s">
        <v>25</v>
      </c>
      <c r="C467" s="234" t="s">
        <v>15</v>
      </c>
      <c r="D467" s="234" t="s">
        <v>51</v>
      </c>
      <c r="E467" s="242" t="s">
        <v>453</v>
      </c>
      <c r="F467" s="240" t="s">
        <v>115</v>
      </c>
      <c r="G467" s="298">
        <f>G468</f>
        <v>0</v>
      </c>
      <c r="H467" s="120"/>
    </row>
    <row r="468" spans="1:8" ht="22.5" hidden="1">
      <c r="A468" s="238" t="s">
        <v>527</v>
      </c>
      <c r="B468" s="243" t="s">
        <v>25</v>
      </c>
      <c r="C468" s="234" t="s">
        <v>15</v>
      </c>
      <c r="D468" s="234" t="s">
        <v>51</v>
      </c>
      <c r="E468" s="242" t="s">
        <v>453</v>
      </c>
      <c r="F468" s="240" t="s">
        <v>117</v>
      </c>
      <c r="G468" s="298">
        <v>0</v>
      </c>
      <c r="H468" s="120"/>
    </row>
    <row r="469" spans="1:8" ht="22.5">
      <c r="A469" s="239" t="s">
        <v>499</v>
      </c>
      <c r="B469" s="243" t="s">
        <v>25</v>
      </c>
      <c r="C469" s="242" t="s">
        <v>15</v>
      </c>
      <c r="D469" s="301" t="s">
        <v>51</v>
      </c>
      <c r="E469" s="242" t="s">
        <v>500</v>
      </c>
      <c r="F469" s="240"/>
      <c r="G469" s="298">
        <f>G470+G474</f>
        <v>280.1</v>
      </c>
      <c r="H469" s="113"/>
    </row>
    <row r="470" spans="1:8" s="54" customFormat="1" ht="22.5">
      <c r="A470" s="245" t="s">
        <v>163</v>
      </c>
      <c r="B470" s="243" t="s">
        <v>25</v>
      </c>
      <c r="C470" s="242" t="s">
        <v>15</v>
      </c>
      <c r="D470" s="301" t="s">
        <v>51</v>
      </c>
      <c r="E470" s="242" t="s">
        <v>496</v>
      </c>
      <c r="F470" s="263"/>
      <c r="G470" s="249">
        <f>G471</f>
        <v>230.1</v>
      </c>
      <c r="H470" s="113"/>
    </row>
    <row r="471" spans="1:8" s="54" customFormat="1" ht="22.5">
      <c r="A471" s="239" t="s">
        <v>387</v>
      </c>
      <c r="B471" s="243" t="s">
        <v>25</v>
      </c>
      <c r="C471" s="242" t="s">
        <v>15</v>
      </c>
      <c r="D471" s="301" t="s">
        <v>51</v>
      </c>
      <c r="E471" s="242" t="s">
        <v>496</v>
      </c>
      <c r="F471" s="302" t="s">
        <v>113</v>
      </c>
      <c r="G471" s="249">
        <f>G472</f>
        <v>230.1</v>
      </c>
      <c r="H471" s="113"/>
    </row>
    <row r="472" spans="1:8" s="54" customFormat="1" ht="22.5">
      <c r="A472" s="238" t="s">
        <v>526</v>
      </c>
      <c r="B472" s="243" t="s">
        <v>25</v>
      </c>
      <c r="C472" s="242" t="s">
        <v>15</v>
      </c>
      <c r="D472" s="301" t="s">
        <v>51</v>
      </c>
      <c r="E472" s="242" t="s">
        <v>496</v>
      </c>
      <c r="F472" s="302" t="s">
        <v>115</v>
      </c>
      <c r="G472" s="249">
        <f>G473</f>
        <v>230.1</v>
      </c>
      <c r="H472" s="113"/>
    </row>
    <row r="473" spans="1:8" s="54" customFormat="1" ht="22.5">
      <c r="A473" s="238" t="s">
        <v>527</v>
      </c>
      <c r="B473" s="243" t="s">
        <v>25</v>
      </c>
      <c r="C473" s="242" t="s">
        <v>15</v>
      </c>
      <c r="D473" s="301" t="s">
        <v>51</v>
      </c>
      <c r="E473" s="242" t="s">
        <v>496</v>
      </c>
      <c r="F473" s="302" t="s">
        <v>117</v>
      </c>
      <c r="G473" s="249">
        <f>230.1</f>
        <v>230.1</v>
      </c>
      <c r="H473" s="120"/>
    </row>
    <row r="474" spans="1:8" ht="12.75">
      <c r="A474" s="303" t="s">
        <v>497</v>
      </c>
      <c r="B474" s="234" t="s">
        <v>25</v>
      </c>
      <c r="C474" s="234" t="s">
        <v>15</v>
      </c>
      <c r="D474" s="234" t="s">
        <v>51</v>
      </c>
      <c r="E474" s="242" t="s">
        <v>498</v>
      </c>
      <c r="F474" s="240" t="s">
        <v>10</v>
      </c>
      <c r="G474" s="298">
        <f>G475</f>
        <v>50</v>
      </c>
      <c r="H474" s="120"/>
    </row>
    <row r="475" spans="1:8" ht="22.5">
      <c r="A475" s="239" t="s">
        <v>387</v>
      </c>
      <c r="B475" s="243" t="s">
        <v>25</v>
      </c>
      <c r="C475" s="234" t="s">
        <v>15</v>
      </c>
      <c r="D475" s="234" t="s">
        <v>51</v>
      </c>
      <c r="E475" s="242" t="s">
        <v>498</v>
      </c>
      <c r="F475" s="240" t="s">
        <v>113</v>
      </c>
      <c r="G475" s="298">
        <f>G476</f>
        <v>50</v>
      </c>
      <c r="H475" s="120"/>
    </row>
    <row r="476" spans="1:8" ht="23.25" customHeight="1">
      <c r="A476" s="238" t="s">
        <v>526</v>
      </c>
      <c r="B476" s="234" t="s">
        <v>25</v>
      </c>
      <c r="C476" s="234" t="s">
        <v>15</v>
      </c>
      <c r="D476" s="234" t="s">
        <v>51</v>
      </c>
      <c r="E476" s="242" t="s">
        <v>498</v>
      </c>
      <c r="F476" s="240" t="s">
        <v>115</v>
      </c>
      <c r="G476" s="298">
        <f>G477</f>
        <v>50</v>
      </c>
      <c r="H476" s="120"/>
    </row>
    <row r="477" spans="1:8" ht="22.5">
      <c r="A477" s="238" t="s">
        <v>527</v>
      </c>
      <c r="B477" s="243" t="s">
        <v>25</v>
      </c>
      <c r="C477" s="234" t="s">
        <v>15</v>
      </c>
      <c r="D477" s="234" t="s">
        <v>51</v>
      </c>
      <c r="E477" s="242" t="s">
        <v>498</v>
      </c>
      <c r="F477" s="240" t="s">
        <v>117</v>
      </c>
      <c r="G477" s="298">
        <v>50</v>
      </c>
      <c r="H477" s="112"/>
    </row>
    <row r="478" spans="1:8" ht="33.75">
      <c r="A478" s="239" t="s">
        <v>508</v>
      </c>
      <c r="B478" s="234" t="s">
        <v>25</v>
      </c>
      <c r="C478" s="234" t="s">
        <v>15</v>
      </c>
      <c r="D478" s="234" t="s">
        <v>51</v>
      </c>
      <c r="E478" s="242" t="s">
        <v>474</v>
      </c>
      <c r="F478" s="240" t="s">
        <v>10</v>
      </c>
      <c r="G478" s="236">
        <f>G479</f>
        <v>200</v>
      </c>
      <c r="H478" s="112"/>
    </row>
    <row r="479" spans="1:8" ht="22.5">
      <c r="A479" s="300" t="s">
        <v>505</v>
      </c>
      <c r="B479" s="243" t="s">
        <v>25</v>
      </c>
      <c r="C479" s="234" t="s">
        <v>15</v>
      </c>
      <c r="D479" s="234" t="s">
        <v>51</v>
      </c>
      <c r="E479" s="242" t="s">
        <v>504</v>
      </c>
      <c r="F479" s="240"/>
      <c r="G479" s="236">
        <f>G480</f>
        <v>200</v>
      </c>
      <c r="H479" s="112"/>
    </row>
    <row r="480" spans="1:8" ht="22.5">
      <c r="A480" s="239" t="s">
        <v>387</v>
      </c>
      <c r="B480" s="243" t="s">
        <v>25</v>
      </c>
      <c r="C480" s="234" t="s">
        <v>15</v>
      </c>
      <c r="D480" s="234" t="s">
        <v>51</v>
      </c>
      <c r="E480" s="242" t="s">
        <v>504</v>
      </c>
      <c r="F480" s="240" t="s">
        <v>113</v>
      </c>
      <c r="G480" s="236">
        <f>G481</f>
        <v>200</v>
      </c>
      <c r="H480" s="112"/>
    </row>
    <row r="481" spans="1:8" ht="22.5">
      <c r="A481" s="238" t="s">
        <v>526</v>
      </c>
      <c r="B481" s="234" t="s">
        <v>25</v>
      </c>
      <c r="C481" s="234" t="s">
        <v>15</v>
      </c>
      <c r="D481" s="234" t="s">
        <v>51</v>
      </c>
      <c r="E481" s="242" t="s">
        <v>504</v>
      </c>
      <c r="F481" s="240" t="s">
        <v>115</v>
      </c>
      <c r="G481" s="236">
        <f>G482</f>
        <v>200</v>
      </c>
      <c r="H481" s="112"/>
    </row>
    <row r="482" spans="1:8" ht="22.5">
      <c r="A482" s="238" t="s">
        <v>527</v>
      </c>
      <c r="B482" s="243" t="s">
        <v>25</v>
      </c>
      <c r="C482" s="234" t="s">
        <v>15</v>
      </c>
      <c r="D482" s="234" t="s">
        <v>51</v>
      </c>
      <c r="E482" s="242" t="s">
        <v>504</v>
      </c>
      <c r="F482" s="240" t="s">
        <v>117</v>
      </c>
      <c r="G482" s="236">
        <v>200</v>
      </c>
      <c r="H482" s="123"/>
    </row>
    <row r="483" spans="1:8" s="7" customFormat="1" ht="12.75">
      <c r="A483" s="174" t="s">
        <v>174</v>
      </c>
      <c r="B483" s="67" t="s">
        <v>25</v>
      </c>
      <c r="C483" s="11" t="s">
        <v>79</v>
      </c>
      <c r="D483" s="14"/>
      <c r="E483" s="15"/>
      <c r="F483" s="15"/>
      <c r="G483" s="71">
        <f>G484</f>
        <v>600</v>
      </c>
      <c r="H483" s="123"/>
    </row>
    <row r="484" spans="1:8" s="7" customFormat="1" ht="12.75">
      <c r="A484" s="174" t="s">
        <v>175</v>
      </c>
      <c r="B484" s="67" t="s">
        <v>25</v>
      </c>
      <c r="C484" s="11" t="s">
        <v>79</v>
      </c>
      <c r="D484" s="11" t="s">
        <v>14</v>
      </c>
      <c r="E484" s="92"/>
      <c r="F484" s="15"/>
      <c r="G484" s="71">
        <f>G485</f>
        <v>600</v>
      </c>
      <c r="H484" s="123"/>
    </row>
    <row r="485" spans="1:8" s="7" customFormat="1" ht="32.25">
      <c r="A485" s="294" t="s">
        <v>501</v>
      </c>
      <c r="B485" s="243" t="s">
        <v>25</v>
      </c>
      <c r="C485" s="234" t="s">
        <v>79</v>
      </c>
      <c r="D485" s="234" t="s">
        <v>14</v>
      </c>
      <c r="E485" s="297" t="s">
        <v>514</v>
      </c>
      <c r="F485" s="240"/>
      <c r="G485" s="295">
        <f>G486+G490+G494+G498</f>
        <v>600</v>
      </c>
      <c r="H485" s="123"/>
    </row>
    <row r="486" spans="1:8" s="7" customFormat="1" ht="22.5">
      <c r="A486" s="245" t="s">
        <v>515</v>
      </c>
      <c r="B486" s="243" t="s">
        <v>25</v>
      </c>
      <c r="C486" s="234" t="s">
        <v>79</v>
      </c>
      <c r="D486" s="234" t="s">
        <v>14</v>
      </c>
      <c r="E486" s="242" t="s">
        <v>516</v>
      </c>
      <c r="F486" s="240"/>
      <c r="G486" s="296">
        <f>G487</f>
        <v>300</v>
      </c>
      <c r="H486" s="122"/>
    </row>
    <row r="487" spans="1:8" s="7" customFormat="1" ht="22.5">
      <c r="A487" s="239" t="s">
        <v>387</v>
      </c>
      <c r="B487" s="243" t="s">
        <v>25</v>
      </c>
      <c r="C487" s="234" t="s">
        <v>79</v>
      </c>
      <c r="D487" s="234" t="s">
        <v>14</v>
      </c>
      <c r="E487" s="242" t="s">
        <v>516</v>
      </c>
      <c r="F487" s="240" t="s">
        <v>113</v>
      </c>
      <c r="G487" s="296">
        <f>G488</f>
        <v>300</v>
      </c>
      <c r="H487" s="122"/>
    </row>
    <row r="488" spans="1:8" s="7" customFormat="1" ht="22.5">
      <c r="A488" s="238" t="s">
        <v>526</v>
      </c>
      <c r="B488" s="243" t="s">
        <v>25</v>
      </c>
      <c r="C488" s="234" t="s">
        <v>79</v>
      </c>
      <c r="D488" s="234" t="s">
        <v>14</v>
      </c>
      <c r="E488" s="242" t="s">
        <v>516</v>
      </c>
      <c r="F488" s="240" t="s">
        <v>115</v>
      </c>
      <c r="G488" s="296">
        <f>G489</f>
        <v>300</v>
      </c>
      <c r="H488" s="122"/>
    </row>
    <row r="489" spans="1:8" s="7" customFormat="1" ht="22.5">
      <c r="A489" s="238" t="s">
        <v>527</v>
      </c>
      <c r="B489" s="243" t="s">
        <v>25</v>
      </c>
      <c r="C489" s="234" t="s">
        <v>79</v>
      </c>
      <c r="D489" s="234" t="s">
        <v>14</v>
      </c>
      <c r="E489" s="242" t="s">
        <v>516</v>
      </c>
      <c r="F489" s="240" t="s">
        <v>117</v>
      </c>
      <c r="G489" s="293">
        <v>300</v>
      </c>
      <c r="H489" s="122"/>
    </row>
    <row r="490" spans="1:8" s="7" customFormat="1" ht="12.75">
      <c r="A490" s="233" t="s">
        <v>517</v>
      </c>
      <c r="B490" s="243" t="s">
        <v>25</v>
      </c>
      <c r="C490" s="234" t="s">
        <v>79</v>
      </c>
      <c r="D490" s="234" t="s">
        <v>14</v>
      </c>
      <c r="E490" s="242" t="s">
        <v>518</v>
      </c>
      <c r="F490" s="240"/>
      <c r="G490" s="293">
        <f>G491</f>
        <v>50</v>
      </c>
      <c r="H490" s="122"/>
    </row>
    <row r="491" spans="1:8" s="7" customFormat="1" ht="22.5">
      <c r="A491" s="239" t="s">
        <v>387</v>
      </c>
      <c r="B491" s="243" t="s">
        <v>25</v>
      </c>
      <c r="C491" s="234" t="s">
        <v>79</v>
      </c>
      <c r="D491" s="234" t="s">
        <v>14</v>
      </c>
      <c r="E491" s="242" t="s">
        <v>518</v>
      </c>
      <c r="F491" s="240" t="s">
        <v>113</v>
      </c>
      <c r="G491" s="293">
        <f>G492</f>
        <v>50</v>
      </c>
      <c r="H491" s="122"/>
    </row>
    <row r="492" spans="1:8" s="7" customFormat="1" ht="22.5">
      <c r="A492" s="238" t="s">
        <v>526</v>
      </c>
      <c r="B492" s="243" t="s">
        <v>25</v>
      </c>
      <c r="C492" s="234" t="s">
        <v>79</v>
      </c>
      <c r="D492" s="234" t="s">
        <v>14</v>
      </c>
      <c r="E492" s="242" t="s">
        <v>518</v>
      </c>
      <c r="F492" s="240" t="s">
        <v>115</v>
      </c>
      <c r="G492" s="293">
        <f>G493</f>
        <v>50</v>
      </c>
      <c r="H492" s="122"/>
    </row>
    <row r="493" spans="1:8" s="7" customFormat="1" ht="22.5">
      <c r="A493" s="238" t="s">
        <v>527</v>
      </c>
      <c r="B493" s="243" t="s">
        <v>25</v>
      </c>
      <c r="C493" s="234" t="s">
        <v>79</v>
      </c>
      <c r="D493" s="234" t="s">
        <v>14</v>
      </c>
      <c r="E493" s="242" t="s">
        <v>518</v>
      </c>
      <c r="F493" s="240" t="s">
        <v>117</v>
      </c>
      <c r="G493" s="293">
        <v>50</v>
      </c>
      <c r="H493" s="122"/>
    </row>
    <row r="494" spans="1:8" s="7" customFormat="1" ht="12.75">
      <c r="A494" s="233" t="s">
        <v>519</v>
      </c>
      <c r="B494" s="243" t="s">
        <v>25</v>
      </c>
      <c r="C494" s="234" t="s">
        <v>79</v>
      </c>
      <c r="D494" s="234" t="s">
        <v>14</v>
      </c>
      <c r="E494" s="242" t="s">
        <v>520</v>
      </c>
      <c r="F494" s="240"/>
      <c r="G494" s="293">
        <f>G495</f>
        <v>200</v>
      </c>
      <c r="H494" s="122"/>
    </row>
    <row r="495" spans="1:8" s="7" customFormat="1" ht="22.5">
      <c r="A495" s="239" t="s">
        <v>387</v>
      </c>
      <c r="B495" s="243" t="s">
        <v>25</v>
      </c>
      <c r="C495" s="234" t="s">
        <v>79</v>
      </c>
      <c r="D495" s="234" t="s">
        <v>14</v>
      </c>
      <c r="E495" s="242" t="s">
        <v>520</v>
      </c>
      <c r="F495" s="240" t="s">
        <v>113</v>
      </c>
      <c r="G495" s="293">
        <f>G496</f>
        <v>200</v>
      </c>
      <c r="H495" s="122"/>
    </row>
    <row r="496" spans="1:8" s="7" customFormat="1" ht="22.5">
      <c r="A496" s="238" t="s">
        <v>526</v>
      </c>
      <c r="B496" s="243" t="s">
        <v>25</v>
      </c>
      <c r="C496" s="234" t="s">
        <v>79</v>
      </c>
      <c r="D496" s="234" t="s">
        <v>14</v>
      </c>
      <c r="E496" s="242" t="s">
        <v>520</v>
      </c>
      <c r="F496" s="240" t="s">
        <v>115</v>
      </c>
      <c r="G496" s="293">
        <f>G497</f>
        <v>200</v>
      </c>
      <c r="H496" s="122"/>
    </row>
    <row r="497" spans="1:8" s="7" customFormat="1" ht="22.5">
      <c r="A497" s="238" t="s">
        <v>527</v>
      </c>
      <c r="B497" s="243" t="s">
        <v>25</v>
      </c>
      <c r="C497" s="234" t="s">
        <v>79</v>
      </c>
      <c r="D497" s="234" t="s">
        <v>14</v>
      </c>
      <c r="E497" s="242" t="s">
        <v>520</v>
      </c>
      <c r="F497" s="240" t="s">
        <v>117</v>
      </c>
      <c r="G497" s="293">
        <v>200</v>
      </c>
      <c r="H497" s="122"/>
    </row>
    <row r="498" spans="1:8" s="7" customFormat="1" ht="22.5">
      <c r="A498" s="233" t="s">
        <v>522</v>
      </c>
      <c r="B498" s="243" t="s">
        <v>25</v>
      </c>
      <c r="C498" s="234" t="s">
        <v>79</v>
      </c>
      <c r="D498" s="234" t="s">
        <v>14</v>
      </c>
      <c r="E498" s="242" t="s">
        <v>521</v>
      </c>
      <c r="F498" s="240"/>
      <c r="G498" s="293">
        <f>G499</f>
        <v>50</v>
      </c>
      <c r="H498" s="122"/>
    </row>
    <row r="499" spans="1:8" s="7" customFormat="1" ht="22.5">
      <c r="A499" s="239" t="s">
        <v>387</v>
      </c>
      <c r="B499" s="243" t="s">
        <v>25</v>
      </c>
      <c r="C499" s="234" t="s">
        <v>79</v>
      </c>
      <c r="D499" s="234" t="s">
        <v>14</v>
      </c>
      <c r="E499" s="242" t="s">
        <v>521</v>
      </c>
      <c r="F499" s="240" t="s">
        <v>113</v>
      </c>
      <c r="G499" s="293">
        <f>G500</f>
        <v>50</v>
      </c>
      <c r="H499" s="122"/>
    </row>
    <row r="500" spans="1:8" s="7" customFormat="1" ht="22.5">
      <c r="A500" s="238" t="s">
        <v>526</v>
      </c>
      <c r="B500" s="243" t="s">
        <v>25</v>
      </c>
      <c r="C500" s="234" t="s">
        <v>79</v>
      </c>
      <c r="D500" s="234" t="s">
        <v>14</v>
      </c>
      <c r="E500" s="242" t="s">
        <v>521</v>
      </c>
      <c r="F500" s="240" t="s">
        <v>115</v>
      </c>
      <c r="G500" s="293">
        <f>G501</f>
        <v>50</v>
      </c>
      <c r="H500" s="122"/>
    </row>
    <row r="501" spans="1:8" s="7" customFormat="1" ht="22.5">
      <c r="A501" s="238" t="s">
        <v>527</v>
      </c>
      <c r="B501" s="243" t="s">
        <v>25</v>
      </c>
      <c r="C501" s="234" t="s">
        <v>79</v>
      </c>
      <c r="D501" s="234" t="s">
        <v>14</v>
      </c>
      <c r="E501" s="242" t="s">
        <v>521</v>
      </c>
      <c r="F501" s="240" t="s">
        <v>117</v>
      </c>
      <c r="G501" s="293">
        <v>50</v>
      </c>
      <c r="H501" s="111"/>
    </row>
    <row r="502" spans="1:9" ht="12.75">
      <c r="A502" s="61" t="s">
        <v>143</v>
      </c>
      <c r="B502" s="66" t="s">
        <v>25</v>
      </c>
      <c r="C502" s="11" t="s">
        <v>78</v>
      </c>
      <c r="D502" s="14"/>
      <c r="E502" s="15"/>
      <c r="F502" s="15"/>
      <c r="G502" s="13">
        <f>G503+G519+G556+G569</f>
        <v>279771.99999999994</v>
      </c>
      <c r="H502" s="112">
        <v>279771.5</v>
      </c>
      <c r="I502" s="69">
        <f>G502-H502</f>
        <v>0.49999999994179234</v>
      </c>
    </row>
    <row r="503" spans="1:8" ht="12.75">
      <c r="A503" s="61" t="s">
        <v>28</v>
      </c>
      <c r="B503" s="67" t="s">
        <v>25</v>
      </c>
      <c r="C503" s="12" t="s">
        <v>78</v>
      </c>
      <c r="D503" s="11" t="s">
        <v>12</v>
      </c>
      <c r="E503" s="12" t="s">
        <v>9</v>
      </c>
      <c r="F503" s="15"/>
      <c r="G503" s="16">
        <f>G504+G514</f>
        <v>62078.8</v>
      </c>
      <c r="H503" s="112"/>
    </row>
    <row r="504" spans="1:8" ht="21">
      <c r="A504" s="251" t="s">
        <v>393</v>
      </c>
      <c r="B504" s="243" t="s">
        <v>25</v>
      </c>
      <c r="C504" s="240" t="s">
        <v>78</v>
      </c>
      <c r="D504" s="234" t="s">
        <v>12</v>
      </c>
      <c r="E504" s="240" t="s">
        <v>230</v>
      </c>
      <c r="F504" s="240"/>
      <c r="G504" s="236">
        <f>G505</f>
        <v>61837.8</v>
      </c>
      <c r="H504" s="114"/>
    </row>
    <row r="505" spans="1:8" s="82" customFormat="1" ht="12.75">
      <c r="A505" s="233" t="s">
        <v>204</v>
      </c>
      <c r="B505" s="243" t="s">
        <v>25</v>
      </c>
      <c r="C505" s="240" t="s">
        <v>78</v>
      </c>
      <c r="D505" s="234" t="s">
        <v>12</v>
      </c>
      <c r="E505" s="235" t="s">
        <v>231</v>
      </c>
      <c r="F505" s="235" t="s">
        <v>10</v>
      </c>
      <c r="G505" s="289">
        <f>G510+G506</f>
        <v>61837.8</v>
      </c>
      <c r="H505" s="114"/>
    </row>
    <row r="506" spans="1:8" s="82" customFormat="1" ht="12.75">
      <c r="A506" s="233" t="s">
        <v>216</v>
      </c>
      <c r="B506" s="243" t="s">
        <v>25</v>
      </c>
      <c r="C506" s="240" t="s">
        <v>78</v>
      </c>
      <c r="D506" s="234" t="s">
        <v>12</v>
      </c>
      <c r="E506" s="291" t="s">
        <v>233</v>
      </c>
      <c r="F506" s="235" t="s">
        <v>10</v>
      </c>
      <c r="G506" s="289">
        <f>G507</f>
        <v>26072.7</v>
      </c>
      <c r="H506" s="112"/>
    </row>
    <row r="507" spans="1:8" ht="22.5">
      <c r="A507" s="239" t="s">
        <v>99</v>
      </c>
      <c r="B507" s="243" t="s">
        <v>25</v>
      </c>
      <c r="C507" s="240" t="s">
        <v>78</v>
      </c>
      <c r="D507" s="234" t="s">
        <v>12</v>
      </c>
      <c r="E507" s="291" t="s">
        <v>233</v>
      </c>
      <c r="F507" s="240" t="s">
        <v>100</v>
      </c>
      <c r="G507" s="236">
        <f>G508</f>
        <v>26072.7</v>
      </c>
      <c r="H507" s="112"/>
    </row>
    <row r="508" spans="1:8" ht="12.75">
      <c r="A508" s="239" t="s">
        <v>101</v>
      </c>
      <c r="B508" s="243" t="s">
        <v>25</v>
      </c>
      <c r="C508" s="240" t="s">
        <v>78</v>
      </c>
      <c r="D508" s="234" t="s">
        <v>12</v>
      </c>
      <c r="E508" s="291" t="s">
        <v>233</v>
      </c>
      <c r="F508" s="240" t="s">
        <v>102</v>
      </c>
      <c r="G508" s="236">
        <f>G509</f>
        <v>26072.7</v>
      </c>
      <c r="H508" s="112"/>
    </row>
    <row r="509" spans="1:8" ht="33.75">
      <c r="A509" s="239" t="s">
        <v>103</v>
      </c>
      <c r="B509" s="243" t="s">
        <v>25</v>
      </c>
      <c r="C509" s="240" t="s">
        <v>78</v>
      </c>
      <c r="D509" s="234" t="s">
        <v>12</v>
      </c>
      <c r="E509" s="291" t="s">
        <v>233</v>
      </c>
      <c r="F509" s="240" t="s">
        <v>104</v>
      </c>
      <c r="G509" s="236">
        <v>26072.7</v>
      </c>
      <c r="H509" s="114"/>
    </row>
    <row r="510" spans="1:8" s="82" customFormat="1" ht="22.5">
      <c r="A510" s="233" t="s">
        <v>215</v>
      </c>
      <c r="B510" s="243" t="s">
        <v>25</v>
      </c>
      <c r="C510" s="240" t="s">
        <v>78</v>
      </c>
      <c r="D510" s="234" t="s">
        <v>12</v>
      </c>
      <c r="E510" s="240" t="s">
        <v>232</v>
      </c>
      <c r="F510" s="235" t="s">
        <v>10</v>
      </c>
      <c r="G510" s="289">
        <f>G511</f>
        <v>35765.1</v>
      </c>
      <c r="H510" s="112"/>
    </row>
    <row r="511" spans="1:8" ht="22.5">
      <c r="A511" s="239" t="s">
        <v>99</v>
      </c>
      <c r="B511" s="234" t="s">
        <v>25</v>
      </c>
      <c r="C511" s="240" t="s">
        <v>78</v>
      </c>
      <c r="D511" s="234" t="s">
        <v>12</v>
      </c>
      <c r="E511" s="240" t="s">
        <v>232</v>
      </c>
      <c r="F511" s="240" t="s">
        <v>100</v>
      </c>
      <c r="G511" s="236">
        <f>G512</f>
        <v>35765.1</v>
      </c>
      <c r="H511" s="112"/>
    </row>
    <row r="512" spans="1:8" ht="12.75">
      <c r="A512" s="239" t="s">
        <v>101</v>
      </c>
      <c r="B512" s="234" t="s">
        <v>25</v>
      </c>
      <c r="C512" s="240" t="s">
        <v>78</v>
      </c>
      <c r="D512" s="234" t="s">
        <v>12</v>
      </c>
      <c r="E512" s="240" t="s">
        <v>232</v>
      </c>
      <c r="F512" s="240" t="s">
        <v>102</v>
      </c>
      <c r="G512" s="236">
        <f>G513</f>
        <v>35765.1</v>
      </c>
      <c r="H512" s="112"/>
    </row>
    <row r="513" spans="1:8" ht="12.75">
      <c r="A513" s="239" t="s">
        <v>101</v>
      </c>
      <c r="B513" s="234" t="s">
        <v>25</v>
      </c>
      <c r="C513" s="240" t="s">
        <v>78</v>
      </c>
      <c r="D513" s="234" t="s">
        <v>12</v>
      </c>
      <c r="E513" s="240" t="s">
        <v>232</v>
      </c>
      <c r="F513" s="240" t="s">
        <v>104</v>
      </c>
      <c r="G513" s="236">
        <v>35765.1</v>
      </c>
      <c r="H513" s="111">
        <f>G513+G178</f>
        <v>42806</v>
      </c>
    </row>
    <row r="514" spans="1:8" ht="33.75">
      <c r="A514" s="239" t="s">
        <v>391</v>
      </c>
      <c r="B514" s="234" t="s">
        <v>26</v>
      </c>
      <c r="C514" s="240" t="s">
        <v>78</v>
      </c>
      <c r="D514" s="234" t="s">
        <v>12</v>
      </c>
      <c r="E514" s="240" t="s">
        <v>389</v>
      </c>
      <c r="F514" s="240"/>
      <c r="G514" s="236">
        <f>G515</f>
        <v>241</v>
      </c>
      <c r="H514" s="111"/>
    </row>
    <row r="515" spans="1:8" ht="33.75">
      <c r="A515" s="288" t="s">
        <v>381</v>
      </c>
      <c r="B515" s="234" t="s">
        <v>26</v>
      </c>
      <c r="C515" s="240" t="s">
        <v>78</v>
      </c>
      <c r="D515" s="234" t="s">
        <v>12</v>
      </c>
      <c r="E515" s="240" t="s">
        <v>390</v>
      </c>
      <c r="F515" s="240"/>
      <c r="G515" s="236">
        <f>G516</f>
        <v>241</v>
      </c>
      <c r="H515" s="111"/>
    </row>
    <row r="516" spans="1:8" ht="22.5">
      <c r="A516" s="238" t="s">
        <v>531</v>
      </c>
      <c r="B516" s="234" t="s">
        <v>26</v>
      </c>
      <c r="C516" s="240" t="s">
        <v>78</v>
      </c>
      <c r="D516" s="234" t="s">
        <v>12</v>
      </c>
      <c r="E516" s="240" t="s">
        <v>390</v>
      </c>
      <c r="F516" s="240">
        <v>600</v>
      </c>
      <c r="G516" s="236">
        <f>G518</f>
        <v>241</v>
      </c>
      <c r="H516" s="111"/>
    </row>
    <row r="517" spans="1:8" ht="12.75">
      <c r="A517" s="239" t="s">
        <v>101</v>
      </c>
      <c r="B517" s="234" t="s">
        <v>26</v>
      </c>
      <c r="C517" s="240" t="s">
        <v>78</v>
      </c>
      <c r="D517" s="234" t="s">
        <v>12</v>
      </c>
      <c r="E517" s="240" t="s">
        <v>390</v>
      </c>
      <c r="F517" s="240">
        <v>610</v>
      </c>
      <c r="G517" s="236">
        <f>G518</f>
        <v>241</v>
      </c>
      <c r="H517" s="111"/>
    </row>
    <row r="518" spans="1:8" ht="12.75">
      <c r="A518" s="239" t="s">
        <v>101</v>
      </c>
      <c r="B518" s="234" t="s">
        <v>26</v>
      </c>
      <c r="C518" s="240" t="s">
        <v>78</v>
      </c>
      <c r="D518" s="234" t="s">
        <v>12</v>
      </c>
      <c r="E518" s="240" t="s">
        <v>390</v>
      </c>
      <c r="F518" s="240">
        <v>611</v>
      </c>
      <c r="G518" s="236">
        <v>241</v>
      </c>
      <c r="H518" s="111"/>
    </row>
    <row r="519" spans="1:9" ht="12.75">
      <c r="A519" s="61" t="s">
        <v>35</v>
      </c>
      <c r="B519" s="67" t="s">
        <v>25</v>
      </c>
      <c r="C519" s="12" t="s">
        <v>78</v>
      </c>
      <c r="D519" s="11" t="s">
        <v>76</v>
      </c>
      <c r="E519" s="12" t="s">
        <v>9</v>
      </c>
      <c r="F519" s="12" t="s">
        <v>10</v>
      </c>
      <c r="G519" s="13">
        <f>G520</f>
        <v>209638.5</v>
      </c>
      <c r="H519" s="124"/>
      <c r="I519" s="69"/>
    </row>
    <row r="520" spans="1:8" s="83" customFormat="1" ht="13.5" customHeight="1">
      <c r="A520" s="46" t="s">
        <v>35</v>
      </c>
      <c r="B520" s="67" t="s">
        <v>25</v>
      </c>
      <c r="C520" s="24" t="s">
        <v>78</v>
      </c>
      <c r="D520" s="24" t="s">
        <v>76</v>
      </c>
      <c r="E520" s="24" t="s">
        <v>9</v>
      </c>
      <c r="F520" s="17" t="s">
        <v>10</v>
      </c>
      <c r="G520" s="85">
        <f>G521+G534+G546+G539</f>
        <v>209638.5</v>
      </c>
      <c r="H520" s="114"/>
    </row>
    <row r="521" spans="1:8" s="83" customFormat="1" ht="12.75" customHeight="1">
      <c r="A521" s="233" t="s">
        <v>205</v>
      </c>
      <c r="B521" s="243" t="s">
        <v>25</v>
      </c>
      <c r="C521" s="240" t="s">
        <v>78</v>
      </c>
      <c r="D521" s="240" t="s">
        <v>76</v>
      </c>
      <c r="E521" s="240" t="s">
        <v>234</v>
      </c>
      <c r="F521" s="235" t="s">
        <v>10</v>
      </c>
      <c r="G521" s="289">
        <f>G522+G528</f>
        <v>176226</v>
      </c>
      <c r="H521" s="114"/>
    </row>
    <row r="522" spans="1:8" s="83" customFormat="1" ht="15" customHeight="1">
      <c r="A522" s="233" t="s">
        <v>216</v>
      </c>
      <c r="B522" s="243" t="s">
        <v>25</v>
      </c>
      <c r="C522" s="240" t="s">
        <v>78</v>
      </c>
      <c r="D522" s="234" t="s">
        <v>76</v>
      </c>
      <c r="E522" s="291" t="s">
        <v>235</v>
      </c>
      <c r="F522" s="235" t="s">
        <v>10</v>
      </c>
      <c r="G522" s="289">
        <f>G523</f>
        <v>14435.1</v>
      </c>
      <c r="H522" s="112"/>
    </row>
    <row r="523" spans="1:8" ht="22.5">
      <c r="A523" s="238" t="s">
        <v>531</v>
      </c>
      <c r="B523" s="243" t="s">
        <v>25</v>
      </c>
      <c r="C523" s="240" t="s">
        <v>78</v>
      </c>
      <c r="D523" s="240" t="s">
        <v>76</v>
      </c>
      <c r="E523" s="291" t="s">
        <v>235</v>
      </c>
      <c r="F523" s="240" t="s">
        <v>100</v>
      </c>
      <c r="G523" s="236">
        <f>G524+G526</f>
        <v>14435.1</v>
      </c>
      <c r="H523" s="112"/>
    </row>
    <row r="524" spans="1:8" ht="12.75">
      <c r="A524" s="239" t="s">
        <v>101</v>
      </c>
      <c r="B524" s="243" t="s">
        <v>25</v>
      </c>
      <c r="C524" s="240" t="s">
        <v>78</v>
      </c>
      <c r="D524" s="240" t="s">
        <v>76</v>
      </c>
      <c r="E524" s="291" t="s">
        <v>235</v>
      </c>
      <c r="F524" s="240" t="s">
        <v>102</v>
      </c>
      <c r="G524" s="236">
        <f>G525</f>
        <v>12984.7</v>
      </c>
      <c r="H524" s="112"/>
    </row>
    <row r="525" spans="1:8" ht="33.75">
      <c r="A525" s="239" t="s">
        <v>103</v>
      </c>
      <c r="B525" s="243" t="s">
        <v>25</v>
      </c>
      <c r="C525" s="240" t="s">
        <v>78</v>
      </c>
      <c r="D525" s="240" t="s">
        <v>76</v>
      </c>
      <c r="E525" s="291" t="s">
        <v>235</v>
      </c>
      <c r="F525" s="240" t="s">
        <v>104</v>
      </c>
      <c r="G525" s="236">
        <v>12984.7</v>
      </c>
      <c r="H525" s="112"/>
    </row>
    <row r="526" spans="1:8" ht="12.75">
      <c r="A526" s="239" t="s">
        <v>56</v>
      </c>
      <c r="B526" s="243" t="s">
        <v>25</v>
      </c>
      <c r="C526" s="240" t="s">
        <v>78</v>
      </c>
      <c r="D526" s="240" t="s">
        <v>76</v>
      </c>
      <c r="E526" s="291" t="s">
        <v>235</v>
      </c>
      <c r="F526" s="240">
        <v>620</v>
      </c>
      <c r="G526" s="236">
        <f>G527</f>
        <v>1450.4</v>
      </c>
      <c r="H526" s="112"/>
    </row>
    <row r="527" spans="1:8" ht="33.75">
      <c r="A527" s="239" t="s">
        <v>42</v>
      </c>
      <c r="B527" s="243" t="s">
        <v>25</v>
      </c>
      <c r="C527" s="240" t="s">
        <v>78</v>
      </c>
      <c r="D527" s="240" t="s">
        <v>76</v>
      </c>
      <c r="E527" s="291" t="s">
        <v>235</v>
      </c>
      <c r="F527" s="240">
        <v>621</v>
      </c>
      <c r="G527" s="236">
        <v>1450.4</v>
      </c>
      <c r="H527" s="114">
        <f>G527+G525</f>
        <v>14435.1</v>
      </c>
    </row>
    <row r="528" spans="1:8" s="83" customFormat="1" ht="48" customHeight="1">
      <c r="A528" s="288" t="s">
        <v>85</v>
      </c>
      <c r="B528" s="243" t="s">
        <v>25</v>
      </c>
      <c r="C528" s="240" t="s">
        <v>78</v>
      </c>
      <c r="D528" s="234" t="s">
        <v>76</v>
      </c>
      <c r="E528" s="291" t="s">
        <v>254</v>
      </c>
      <c r="F528" s="235" t="s">
        <v>10</v>
      </c>
      <c r="G528" s="289">
        <f>G529</f>
        <v>161790.9</v>
      </c>
      <c r="H528" s="112"/>
    </row>
    <row r="529" spans="1:8" ht="22.5">
      <c r="A529" s="238" t="s">
        <v>531</v>
      </c>
      <c r="B529" s="243" t="s">
        <v>25</v>
      </c>
      <c r="C529" s="240" t="s">
        <v>78</v>
      </c>
      <c r="D529" s="240" t="s">
        <v>76</v>
      </c>
      <c r="E529" s="291" t="s">
        <v>254</v>
      </c>
      <c r="F529" s="240" t="s">
        <v>100</v>
      </c>
      <c r="G529" s="236">
        <f>G530+G532</f>
        <v>161790.9</v>
      </c>
      <c r="H529" s="112"/>
    </row>
    <row r="530" spans="1:8" ht="12.75">
      <c r="A530" s="239" t="s">
        <v>101</v>
      </c>
      <c r="B530" s="243" t="s">
        <v>25</v>
      </c>
      <c r="C530" s="240" t="s">
        <v>78</v>
      </c>
      <c r="D530" s="240" t="s">
        <v>76</v>
      </c>
      <c r="E530" s="291" t="s">
        <v>254</v>
      </c>
      <c r="F530" s="240" t="s">
        <v>102</v>
      </c>
      <c r="G530" s="236">
        <f>G531</f>
        <v>143116.6</v>
      </c>
      <c r="H530" s="112"/>
    </row>
    <row r="531" spans="1:10" ht="33.75">
      <c r="A531" s="239" t="s">
        <v>103</v>
      </c>
      <c r="B531" s="243" t="s">
        <v>25</v>
      </c>
      <c r="C531" s="240" t="s">
        <v>78</v>
      </c>
      <c r="D531" s="240" t="s">
        <v>76</v>
      </c>
      <c r="E531" s="291" t="s">
        <v>254</v>
      </c>
      <c r="F531" s="240" t="s">
        <v>104</v>
      </c>
      <c r="G531" s="236">
        <v>143116.6</v>
      </c>
      <c r="H531" s="112">
        <f>G531+G533+G201</f>
        <v>173378</v>
      </c>
      <c r="J531" s="69"/>
    </row>
    <row r="532" spans="1:8" ht="12.75">
      <c r="A532" s="239" t="s">
        <v>56</v>
      </c>
      <c r="B532" s="243" t="s">
        <v>25</v>
      </c>
      <c r="C532" s="240" t="s">
        <v>78</v>
      </c>
      <c r="D532" s="240" t="s">
        <v>76</v>
      </c>
      <c r="E532" s="291" t="s">
        <v>254</v>
      </c>
      <c r="F532" s="240">
        <v>620</v>
      </c>
      <c r="G532" s="236">
        <f>G533</f>
        <v>18674.3</v>
      </c>
      <c r="H532" s="112"/>
    </row>
    <row r="533" spans="1:8" ht="33.75">
      <c r="A533" s="239" t="s">
        <v>42</v>
      </c>
      <c r="B533" s="243" t="s">
        <v>25</v>
      </c>
      <c r="C533" s="240" t="s">
        <v>78</v>
      </c>
      <c r="D533" s="240" t="s">
        <v>76</v>
      </c>
      <c r="E533" s="291" t="s">
        <v>254</v>
      </c>
      <c r="F533" s="240">
        <v>621</v>
      </c>
      <c r="G533" s="236">
        <v>18674.3</v>
      </c>
      <c r="H533" s="114"/>
    </row>
    <row r="534" spans="1:8" s="83" customFormat="1" ht="25.5" customHeight="1">
      <c r="A534" s="233" t="s">
        <v>217</v>
      </c>
      <c r="B534" s="243" t="s">
        <v>25</v>
      </c>
      <c r="C534" s="240" t="s">
        <v>78</v>
      </c>
      <c r="D534" s="240" t="s">
        <v>76</v>
      </c>
      <c r="E534" s="240" t="s">
        <v>237</v>
      </c>
      <c r="F534" s="235" t="s">
        <v>10</v>
      </c>
      <c r="G534" s="289">
        <f>G535</f>
        <v>31908.6</v>
      </c>
      <c r="H534" s="114"/>
    </row>
    <row r="535" spans="1:8" s="83" customFormat="1" ht="12.75" customHeight="1">
      <c r="A535" s="233" t="s">
        <v>36</v>
      </c>
      <c r="B535" s="243" t="s">
        <v>25</v>
      </c>
      <c r="C535" s="240" t="s">
        <v>78</v>
      </c>
      <c r="D535" s="240" t="s">
        <v>76</v>
      </c>
      <c r="E535" s="240" t="s">
        <v>238</v>
      </c>
      <c r="F535" s="235" t="s">
        <v>10</v>
      </c>
      <c r="G535" s="289">
        <f>G536</f>
        <v>31908.6</v>
      </c>
      <c r="H535" s="112"/>
    </row>
    <row r="536" spans="1:8" ht="22.5">
      <c r="A536" s="238" t="s">
        <v>531</v>
      </c>
      <c r="B536" s="243" t="s">
        <v>25</v>
      </c>
      <c r="C536" s="240" t="s">
        <v>78</v>
      </c>
      <c r="D536" s="240" t="s">
        <v>76</v>
      </c>
      <c r="E536" s="240" t="s">
        <v>238</v>
      </c>
      <c r="F536" s="240">
        <v>600</v>
      </c>
      <c r="G536" s="236">
        <f>G537</f>
        <v>31908.6</v>
      </c>
      <c r="H536" s="112"/>
    </row>
    <row r="537" spans="1:8" ht="12.75">
      <c r="A537" s="239" t="s">
        <v>101</v>
      </c>
      <c r="B537" s="243" t="s">
        <v>25</v>
      </c>
      <c r="C537" s="240" t="s">
        <v>78</v>
      </c>
      <c r="D537" s="240" t="s">
        <v>76</v>
      </c>
      <c r="E537" s="240" t="s">
        <v>238</v>
      </c>
      <c r="F537" s="240">
        <v>610</v>
      </c>
      <c r="G537" s="236">
        <f>G538</f>
        <v>31908.6</v>
      </c>
      <c r="H537" s="112"/>
    </row>
    <row r="538" spans="1:8" ht="33.75">
      <c r="A538" s="239" t="s">
        <v>103</v>
      </c>
      <c r="B538" s="243" t="s">
        <v>25</v>
      </c>
      <c r="C538" s="240" t="s">
        <v>78</v>
      </c>
      <c r="D538" s="240" t="s">
        <v>76</v>
      </c>
      <c r="E538" s="240" t="s">
        <v>238</v>
      </c>
      <c r="F538" s="240">
        <v>611</v>
      </c>
      <c r="G538" s="236">
        <v>31908.6</v>
      </c>
      <c r="H538" s="114"/>
    </row>
    <row r="539" spans="1:8" ht="33.75">
      <c r="A539" s="239" t="s">
        <v>391</v>
      </c>
      <c r="B539" s="234" t="s">
        <v>26</v>
      </c>
      <c r="C539" s="240" t="s">
        <v>78</v>
      </c>
      <c r="D539" s="234" t="s">
        <v>76</v>
      </c>
      <c r="E539" s="240" t="s">
        <v>389</v>
      </c>
      <c r="F539" s="240"/>
      <c r="G539" s="236">
        <f>G540</f>
        <v>1096.9</v>
      </c>
      <c r="H539" s="114"/>
    </row>
    <row r="540" spans="1:8" ht="33.75">
      <c r="A540" s="288" t="s">
        <v>381</v>
      </c>
      <c r="B540" s="234" t="s">
        <v>26</v>
      </c>
      <c r="C540" s="240" t="s">
        <v>78</v>
      </c>
      <c r="D540" s="234" t="s">
        <v>76</v>
      </c>
      <c r="E540" s="240" t="s">
        <v>390</v>
      </c>
      <c r="F540" s="240"/>
      <c r="G540" s="236">
        <f>G541+G544</f>
        <v>1096.9</v>
      </c>
      <c r="H540" s="114"/>
    </row>
    <row r="541" spans="1:8" ht="22.5">
      <c r="A541" s="238" t="s">
        <v>531</v>
      </c>
      <c r="B541" s="234" t="s">
        <v>26</v>
      </c>
      <c r="C541" s="240" t="s">
        <v>78</v>
      </c>
      <c r="D541" s="234" t="s">
        <v>76</v>
      </c>
      <c r="E541" s="240" t="s">
        <v>390</v>
      </c>
      <c r="F541" s="240">
        <v>600</v>
      </c>
      <c r="G541" s="236">
        <f>G543</f>
        <v>1036.9</v>
      </c>
      <c r="H541" s="114"/>
    </row>
    <row r="542" spans="1:8" ht="12.75">
      <c r="A542" s="239" t="s">
        <v>101</v>
      </c>
      <c r="B542" s="234" t="s">
        <v>26</v>
      </c>
      <c r="C542" s="240" t="s">
        <v>78</v>
      </c>
      <c r="D542" s="234" t="s">
        <v>76</v>
      </c>
      <c r="E542" s="240" t="s">
        <v>390</v>
      </c>
      <c r="F542" s="240">
        <v>610</v>
      </c>
      <c r="G542" s="236">
        <f>G543</f>
        <v>1036.9</v>
      </c>
      <c r="H542" s="114"/>
    </row>
    <row r="543" spans="1:8" ht="33.75">
      <c r="A543" s="239" t="s">
        <v>103</v>
      </c>
      <c r="B543" s="234" t="s">
        <v>26</v>
      </c>
      <c r="C543" s="240" t="s">
        <v>78</v>
      </c>
      <c r="D543" s="234" t="s">
        <v>76</v>
      </c>
      <c r="E543" s="240" t="s">
        <v>390</v>
      </c>
      <c r="F543" s="240">
        <v>611</v>
      </c>
      <c r="G543" s="236">
        <v>1036.9</v>
      </c>
      <c r="H543" s="114"/>
    </row>
    <row r="544" spans="1:8" ht="12.75">
      <c r="A544" s="239" t="s">
        <v>56</v>
      </c>
      <c r="B544" s="234" t="s">
        <v>26</v>
      </c>
      <c r="C544" s="240" t="s">
        <v>78</v>
      </c>
      <c r="D544" s="234" t="s">
        <v>76</v>
      </c>
      <c r="E544" s="240" t="s">
        <v>390</v>
      </c>
      <c r="F544" s="240">
        <v>620</v>
      </c>
      <c r="G544" s="236">
        <f>G545</f>
        <v>60</v>
      </c>
      <c r="H544" s="114"/>
    </row>
    <row r="545" spans="1:8" ht="33.75">
      <c r="A545" s="239" t="s">
        <v>42</v>
      </c>
      <c r="B545" s="234" t="s">
        <v>26</v>
      </c>
      <c r="C545" s="240" t="s">
        <v>78</v>
      </c>
      <c r="D545" s="234" t="s">
        <v>76</v>
      </c>
      <c r="E545" s="240" t="s">
        <v>390</v>
      </c>
      <c r="F545" s="240">
        <v>621</v>
      </c>
      <c r="G545" s="236">
        <v>60</v>
      </c>
      <c r="H545" s="114"/>
    </row>
    <row r="546" spans="1:8" s="83" customFormat="1" ht="22.5" customHeight="1">
      <c r="A546" s="288" t="s">
        <v>379</v>
      </c>
      <c r="B546" s="243" t="s">
        <v>25</v>
      </c>
      <c r="C546" s="240" t="s">
        <v>78</v>
      </c>
      <c r="D546" s="240" t="s">
        <v>76</v>
      </c>
      <c r="E546" s="242" t="s">
        <v>295</v>
      </c>
      <c r="F546" s="235" t="s">
        <v>10</v>
      </c>
      <c r="G546" s="289">
        <f>G547+G552</f>
        <v>407</v>
      </c>
      <c r="H546" s="113"/>
    </row>
    <row r="547" spans="1:8" s="54" customFormat="1" ht="33.75">
      <c r="A547" s="239" t="s">
        <v>105</v>
      </c>
      <c r="B547" s="248" t="s">
        <v>25</v>
      </c>
      <c r="C547" s="240" t="s">
        <v>78</v>
      </c>
      <c r="D547" s="240" t="s">
        <v>76</v>
      </c>
      <c r="E547" s="242" t="s">
        <v>295</v>
      </c>
      <c r="F547" s="263">
        <v>100</v>
      </c>
      <c r="G547" s="249">
        <f>G548</f>
        <v>331</v>
      </c>
      <c r="H547" s="113"/>
    </row>
    <row r="548" spans="1:8" s="54" customFormat="1" ht="12.75">
      <c r="A548" s="239" t="s">
        <v>107</v>
      </c>
      <c r="B548" s="292" t="s">
        <v>25</v>
      </c>
      <c r="C548" s="240" t="s">
        <v>78</v>
      </c>
      <c r="D548" s="240" t="s">
        <v>76</v>
      </c>
      <c r="E548" s="242" t="s">
        <v>295</v>
      </c>
      <c r="F548" s="263">
        <v>120</v>
      </c>
      <c r="G548" s="249">
        <f>G549+G550+G551</f>
        <v>331</v>
      </c>
      <c r="H548" s="113"/>
    </row>
    <row r="549" spans="1:8" s="54" customFormat="1" ht="22.5">
      <c r="A549" s="239" t="s">
        <v>296</v>
      </c>
      <c r="B549" s="292" t="s">
        <v>25</v>
      </c>
      <c r="C549" s="240" t="s">
        <v>78</v>
      </c>
      <c r="D549" s="240" t="s">
        <v>76</v>
      </c>
      <c r="E549" s="242" t="s">
        <v>295</v>
      </c>
      <c r="F549" s="263">
        <v>121</v>
      </c>
      <c r="G549" s="249">
        <v>250</v>
      </c>
      <c r="H549" s="112"/>
    </row>
    <row r="550" spans="1:8" ht="22.5">
      <c r="A550" s="253" t="s">
        <v>525</v>
      </c>
      <c r="B550" s="234" t="s">
        <v>25</v>
      </c>
      <c r="C550" s="240" t="s">
        <v>78</v>
      </c>
      <c r="D550" s="240" t="s">
        <v>76</v>
      </c>
      <c r="E550" s="242" t="s">
        <v>295</v>
      </c>
      <c r="F550" s="240">
        <v>122</v>
      </c>
      <c r="G550" s="236">
        <v>5.5</v>
      </c>
      <c r="H550" s="112"/>
    </row>
    <row r="551" spans="1:8" ht="33.75">
      <c r="A551" s="245" t="s">
        <v>386</v>
      </c>
      <c r="B551" s="234" t="s">
        <v>25</v>
      </c>
      <c r="C551" s="240" t="s">
        <v>78</v>
      </c>
      <c r="D551" s="240" t="s">
        <v>76</v>
      </c>
      <c r="E551" s="242" t="s">
        <v>295</v>
      </c>
      <c r="F551" s="240">
        <v>129</v>
      </c>
      <c r="G551" s="236">
        <v>75.5</v>
      </c>
      <c r="H551" s="112"/>
    </row>
    <row r="552" spans="1:8" ht="22.5">
      <c r="A552" s="239" t="s">
        <v>387</v>
      </c>
      <c r="B552" s="243" t="s">
        <v>25</v>
      </c>
      <c r="C552" s="240" t="s">
        <v>78</v>
      </c>
      <c r="D552" s="240" t="s">
        <v>76</v>
      </c>
      <c r="E552" s="242" t="s">
        <v>295</v>
      </c>
      <c r="F552" s="240" t="s">
        <v>113</v>
      </c>
      <c r="G552" s="236">
        <f>G553</f>
        <v>76</v>
      </c>
      <c r="H552" s="112"/>
    </row>
    <row r="553" spans="1:8" ht="22.5">
      <c r="A553" s="238" t="s">
        <v>526</v>
      </c>
      <c r="B553" s="234" t="s">
        <v>25</v>
      </c>
      <c r="C553" s="240" t="s">
        <v>78</v>
      </c>
      <c r="D553" s="240" t="s">
        <v>76</v>
      </c>
      <c r="E553" s="242" t="s">
        <v>295</v>
      </c>
      <c r="F553" s="240" t="s">
        <v>115</v>
      </c>
      <c r="G553" s="236">
        <f>G555+G554</f>
        <v>76</v>
      </c>
      <c r="H553" s="112"/>
    </row>
    <row r="554" spans="1:8" ht="22.5">
      <c r="A554" s="238" t="s">
        <v>540</v>
      </c>
      <c r="B554" s="234" t="s">
        <v>25</v>
      </c>
      <c r="C554" s="240" t="s">
        <v>78</v>
      </c>
      <c r="D554" s="240" t="s">
        <v>76</v>
      </c>
      <c r="E554" s="242" t="s">
        <v>295</v>
      </c>
      <c r="F554" s="240">
        <v>242</v>
      </c>
      <c r="G554" s="236">
        <v>10</v>
      </c>
      <c r="H554" s="112"/>
    </row>
    <row r="555" spans="1:8" ht="22.5">
      <c r="A555" s="238" t="s">
        <v>527</v>
      </c>
      <c r="B555" s="243" t="s">
        <v>25</v>
      </c>
      <c r="C555" s="240" t="s">
        <v>78</v>
      </c>
      <c r="D555" s="240" t="s">
        <v>76</v>
      </c>
      <c r="E555" s="242" t="s">
        <v>295</v>
      </c>
      <c r="F555" s="240" t="s">
        <v>117</v>
      </c>
      <c r="G555" s="236">
        <v>66</v>
      </c>
      <c r="H555" s="111"/>
    </row>
    <row r="556" spans="1:8" ht="12.75">
      <c r="A556" s="61" t="s">
        <v>40</v>
      </c>
      <c r="B556" s="66" t="s">
        <v>25</v>
      </c>
      <c r="C556" s="11" t="s">
        <v>78</v>
      </c>
      <c r="D556" s="11" t="s">
        <v>78</v>
      </c>
      <c r="E556" s="12"/>
      <c r="F556" s="12"/>
      <c r="G556" s="13">
        <f>G557+G564</f>
        <v>2048.6</v>
      </c>
      <c r="H556" s="114"/>
    </row>
    <row r="557" spans="1:8" s="83" customFormat="1" ht="13.5" customHeight="1">
      <c r="A557" s="233" t="s">
        <v>297</v>
      </c>
      <c r="B557" s="243" t="s">
        <v>25</v>
      </c>
      <c r="C557" s="240" t="s">
        <v>78</v>
      </c>
      <c r="D557" s="240" t="s">
        <v>78</v>
      </c>
      <c r="E557" s="240" t="s">
        <v>236</v>
      </c>
      <c r="F557" s="235" t="s">
        <v>10</v>
      </c>
      <c r="G557" s="289">
        <f>G558</f>
        <v>1988.6</v>
      </c>
      <c r="H557" s="114"/>
    </row>
    <row r="558" spans="1:8" s="83" customFormat="1" ht="13.5" customHeight="1">
      <c r="A558" s="233" t="s">
        <v>299</v>
      </c>
      <c r="B558" s="243" t="s">
        <v>25</v>
      </c>
      <c r="C558" s="240" t="s">
        <v>78</v>
      </c>
      <c r="D558" s="234" t="s">
        <v>78</v>
      </c>
      <c r="E558" s="240" t="s">
        <v>298</v>
      </c>
      <c r="F558" s="235"/>
      <c r="G558" s="289">
        <f>G559</f>
        <v>1988.6</v>
      </c>
      <c r="H558" s="112"/>
    </row>
    <row r="559" spans="1:8" ht="22.5">
      <c r="A559" s="238" t="s">
        <v>531</v>
      </c>
      <c r="B559" s="243" t="s">
        <v>25</v>
      </c>
      <c r="C559" s="240" t="s">
        <v>78</v>
      </c>
      <c r="D559" s="234" t="s">
        <v>78</v>
      </c>
      <c r="E559" s="240" t="s">
        <v>300</v>
      </c>
      <c r="F559" s="240">
        <v>600</v>
      </c>
      <c r="G559" s="236">
        <f>G560+G562</f>
        <v>1988.6</v>
      </c>
      <c r="H559" s="112"/>
    </row>
    <row r="560" spans="1:8" s="68" customFormat="1" ht="12.75">
      <c r="A560" s="239" t="s">
        <v>101</v>
      </c>
      <c r="B560" s="243" t="s">
        <v>25</v>
      </c>
      <c r="C560" s="240" t="s">
        <v>78</v>
      </c>
      <c r="D560" s="234" t="s">
        <v>78</v>
      </c>
      <c r="E560" s="240" t="s">
        <v>300</v>
      </c>
      <c r="F560" s="240">
        <v>610</v>
      </c>
      <c r="G560" s="236">
        <f>G561</f>
        <v>1838.6</v>
      </c>
      <c r="H560" s="112"/>
    </row>
    <row r="561" spans="1:8" ht="33.75">
      <c r="A561" s="239" t="s">
        <v>103</v>
      </c>
      <c r="B561" s="243" t="s">
        <v>25</v>
      </c>
      <c r="C561" s="240" t="s">
        <v>78</v>
      </c>
      <c r="D561" s="234" t="s">
        <v>78</v>
      </c>
      <c r="E561" s="240" t="s">
        <v>300</v>
      </c>
      <c r="F561" s="240">
        <v>611</v>
      </c>
      <c r="G561" s="236">
        <f>1238.6+600</f>
        <v>1838.6</v>
      </c>
      <c r="H561" s="112"/>
    </row>
    <row r="562" spans="1:10" ht="12.75">
      <c r="A562" s="239" t="s">
        <v>56</v>
      </c>
      <c r="B562" s="243" t="s">
        <v>25</v>
      </c>
      <c r="C562" s="240" t="s">
        <v>78</v>
      </c>
      <c r="D562" s="234" t="s">
        <v>78</v>
      </c>
      <c r="E562" s="240" t="s">
        <v>300</v>
      </c>
      <c r="F562" s="240">
        <v>620</v>
      </c>
      <c r="G562" s="236">
        <f>G563</f>
        <v>150</v>
      </c>
      <c r="H562" s="112">
        <v>1388.6</v>
      </c>
      <c r="I562" s="26">
        <v>600</v>
      </c>
      <c r="J562" s="69">
        <f>H562+I562</f>
        <v>1988.6</v>
      </c>
    </row>
    <row r="563" spans="1:8" ht="33.75">
      <c r="A563" s="239" t="s">
        <v>42</v>
      </c>
      <c r="B563" s="243" t="s">
        <v>25</v>
      </c>
      <c r="C563" s="240" t="s">
        <v>78</v>
      </c>
      <c r="D563" s="234" t="s">
        <v>78</v>
      </c>
      <c r="E563" s="240" t="s">
        <v>300</v>
      </c>
      <c r="F563" s="240">
        <v>621</v>
      </c>
      <c r="G563" s="236">
        <v>150</v>
      </c>
      <c r="H563" s="112"/>
    </row>
    <row r="564" spans="1:8" ht="22.5">
      <c r="A564" s="239" t="s">
        <v>443</v>
      </c>
      <c r="B564" s="243" t="s">
        <v>25</v>
      </c>
      <c r="C564" s="234" t="s">
        <v>78</v>
      </c>
      <c r="D564" s="234" t="s">
        <v>78</v>
      </c>
      <c r="E564" s="240" t="s">
        <v>446</v>
      </c>
      <c r="F564" s="240"/>
      <c r="G564" s="236">
        <f>G565</f>
        <v>60</v>
      </c>
      <c r="H564" s="112"/>
    </row>
    <row r="565" spans="1:8" ht="12.75">
      <c r="A565" s="290" t="s">
        <v>444</v>
      </c>
      <c r="B565" s="243" t="s">
        <v>25</v>
      </c>
      <c r="C565" s="234" t="s">
        <v>78</v>
      </c>
      <c r="D565" s="234" t="s">
        <v>78</v>
      </c>
      <c r="E565" s="240" t="s">
        <v>445</v>
      </c>
      <c r="F565" s="240"/>
      <c r="G565" s="236">
        <f>G566</f>
        <v>60</v>
      </c>
      <c r="H565" s="112"/>
    </row>
    <row r="566" spans="1:8" ht="22.5">
      <c r="A566" s="239" t="s">
        <v>387</v>
      </c>
      <c r="B566" s="243" t="s">
        <v>25</v>
      </c>
      <c r="C566" s="234" t="s">
        <v>78</v>
      </c>
      <c r="D566" s="234" t="s">
        <v>78</v>
      </c>
      <c r="E566" s="240" t="s">
        <v>445</v>
      </c>
      <c r="F566" s="240">
        <v>200</v>
      </c>
      <c r="G566" s="236">
        <f>G567</f>
        <v>60</v>
      </c>
      <c r="H566" s="112"/>
    </row>
    <row r="567" spans="1:8" ht="22.5">
      <c r="A567" s="238" t="s">
        <v>526</v>
      </c>
      <c r="B567" s="243" t="s">
        <v>25</v>
      </c>
      <c r="C567" s="234" t="s">
        <v>78</v>
      </c>
      <c r="D567" s="234" t="s">
        <v>78</v>
      </c>
      <c r="E567" s="240" t="s">
        <v>445</v>
      </c>
      <c r="F567" s="240">
        <v>240</v>
      </c>
      <c r="G567" s="236">
        <f>G568</f>
        <v>60</v>
      </c>
      <c r="H567" s="112"/>
    </row>
    <row r="568" spans="1:8" ht="22.5">
      <c r="A568" s="238" t="s">
        <v>527</v>
      </c>
      <c r="B568" s="243" t="s">
        <v>25</v>
      </c>
      <c r="C568" s="234" t="s">
        <v>78</v>
      </c>
      <c r="D568" s="234" t="s">
        <v>78</v>
      </c>
      <c r="E568" s="240" t="s">
        <v>445</v>
      </c>
      <c r="F568" s="240">
        <v>244</v>
      </c>
      <c r="G568" s="236">
        <v>60</v>
      </c>
      <c r="H568" s="111"/>
    </row>
    <row r="569" spans="1:8" ht="12.75">
      <c r="A569" s="61" t="s">
        <v>37</v>
      </c>
      <c r="B569" s="11" t="s">
        <v>25</v>
      </c>
      <c r="C569" s="11" t="s">
        <v>78</v>
      </c>
      <c r="D569" s="11" t="s">
        <v>98</v>
      </c>
      <c r="E569" s="12"/>
      <c r="F569" s="12"/>
      <c r="G569" s="13">
        <f>G570+G575</f>
        <v>6006.1</v>
      </c>
      <c r="H569" s="114"/>
    </row>
    <row r="570" spans="1:8" s="83" customFormat="1" ht="15.75" customHeight="1">
      <c r="A570" s="233" t="s">
        <v>301</v>
      </c>
      <c r="B570" s="243" t="s">
        <v>25</v>
      </c>
      <c r="C570" s="242" t="s">
        <v>78</v>
      </c>
      <c r="D570" s="242" t="s">
        <v>98</v>
      </c>
      <c r="E570" s="240" t="s">
        <v>237</v>
      </c>
      <c r="F570" s="235" t="s">
        <v>10</v>
      </c>
      <c r="G570" s="287">
        <f>G571</f>
        <v>5976.1</v>
      </c>
      <c r="H570" s="112"/>
    </row>
    <row r="571" spans="1:8" ht="12.75">
      <c r="A571" s="239" t="s">
        <v>155</v>
      </c>
      <c r="B571" s="243" t="s">
        <v>25</v>
      </c>
      <c r="C571" s="240" t="s">
        <v>78</v>
      </c>
      <c r="D571" s="234" t="s">
        <v>98</v>
      </c>
      <c r="E571" s="240" t="s">
        <v>238</v>
      </c>
      <c r="F571" s="240" t="s">
        <v>10</v>
      </c>
      <c r="G571" s="236">
        <f>G572</f>
        <v>5976.1</v>
      </c>
      <c r="H571" s="112"/>
    </row>
    <row r="572" spans="1:8" ht="22.5">
      <c r="A572" s="238" t="s">
        <v>531</v>
      </c>
      <c r="B572" s="243" t="s">
        <v>25</v>
      </c>
      <c r="C572" s="240" t="s">
        <v>78</v>
      </c>
      <c r="D572" s="234" t="s">
        <v>98</v>
      </c>
      <c r="E572" s="240" t="s">
        <v>238</v>
      </c>
      <c r="F572" s="240" t="s">
        <v>100</v>
      </c>
      <c r="G572" s="236">
        <f>G573</f>
        <v>5976.1</v>
      </c>
      <c r="H572" s="112"/>
    </row>
    <row r="573" spans="1:8" ht="12.75">
      <c r="A573" s="239" t="s">
        <v>101</v>
      </c>
      <c r="B573" s="243" t="s">
        <v>25</v>
      </c>
      <c r="C573" s="240" t="s">
        <v>78</v>
      </c>
      <c r="D573" s="234" t="s">
        <v>98</v>
      </c>
      <c r="E573" s="240" t="s">
        <v>238</v>
      </c>
      <c r="F573" s="240" t="s">
        <v>102</v>
      </c>
      <c r="G573" s="236">
        <f>G574</f>
        <v>5976.1</v>
      </c>
      <c r="H573" s="112"/>
    </row>
    <row r="574" spans="1:8" ht="33.75">
      <c r="A574" s="239" t="s">
        <v>103</v>
      </c>
      <c r="B574" s="243" t="s">
        <v>25</v>
      </c>
      <c r="C574" s="240" t="s">
        <v>78</v>
      </c>
      <c r="D574" s="234" t="s">
        <v>98</v>
      </c>
      <c r="E574" s="240" t="s">
        <v>238</v>
      </c>
      <c r="F574" s="240" t="s">
        <v>104</v>
      </c>
      <c r="G574" s="236">
        <v>5976.1</v>
      </c>
      <c r="H574" s="111"/>
    </row>
    <row r="575" spans="1:8" ht="33.75">
      <c r="A575" s="239" t="s">
        <v>391</v>
      </c>
      <c r="B575" s="234" t="s">
        <v>26</v>
      </c>
      <c r="C575" s="240" t="s">
        <v>78</v>
      </c>
      <c r="D575" s="234" t="s">
        <v>98</v>
      </c>
      <c r="E575" s="240" t="s">
        <v>389</v>
      </c>
      <c r="F575" s="240"/>
      <c r="G575" s="236">
        <f>G576</f>
        <v>30</v>
      </c>
      <c r="H575" s="111"/>
    </row>
    <row r="576" spans="1:8" ht="33.75">
      <c r="A576" s="288" t="s">
        <v>381</v>
      </c>
      <c r="B576" s="234" t="s">
        <v>26</v>
      </c>
      <c r="C576" s="240" t="s">
        <v>78</v>
      </c>
      <c r="D576" s="234" t="s">
        <v>98</v>
      </c>
      <c r="E576" s="240" t="s">
        <v>390</v>
      </c>
      <c r="F576" s="240"/>
      <c r="G576" s="236">
        <f>G577</f>
        <v>30</v>
      </c>
      <c r="H576" s="111"/>
    </row>
    <row r="577" spans="1:8" ht="22.5">
      <c r="A577" s="238" t="s">
        <v>531</v>
      </c>
      <c r="B577" s="234" t="s">
        <v>26</v>
      </c>
      <c r="C577" s="240" t="s">
        <v>78</v>
      </c>
      <c r="D577" s="234" t="s">
        <v>98</v>
      </c>
      <c r="E577" s="240" t="s">
        <v>390</v>
      </c>
      <c r="F577" s="240">
        <v>600</v>
      </c>
      <c r="G577" s="236">
        <f>G579</f>
        <v>30</v>
      </c>
      <c r="H577" s="111"/>
    </row>
    <row r="578" spans="1:8" ht="12.75">
      <c r="A578" s="239" t="s">
        <v>101</v>
      </c>
      <c r="B578" s="234" t="s">
        <v>26</v>
      </c>
      <c r="C578" s="240" t="s">
        <v>78</v>
      </c>
      <c r="D578" s="234" t="s">
        <v>98</v>
      </c>
      <c r="E578" s="240" t="s">
        <v>390</v>
      </c>
      <c r="F578" s="240">
        <v>610</v>
      </c>
      <c r="G578" s="236">
        <f>G579</f>
        <v>30</v>
      </c>
      <c r="H578" s="111"/>
    </row>
    <row r="579" spans="1:8" ht="33.75">
      <c r="A579" s="239" t="s">
        <v>103</v>
      </c>
      <c r="B579" s="234" t="s">
        <v>26</v>
      </c>
      <c r="C579" s="240" t="s">
        <v>78</v>
      </c>
      <c r="D579" s="234" t="s">
        <v>98</v>
      </c>
      <c r="E579" s="240" t="s">
        <v>390</v>
      </c>
      <c r="F579" s="240">
        <v>611</v>
      </c>
      <c r="G579" s="236">
        <v>30</v>
      </c>
      <c r="H579" s="111"/>
    </row>
    <row r="580" spans="1:8" ht="12.75">
      <c r="A580" s="61" t="s">
        <v>41</v>
      </c>
      <c r="B580" s="66" t="s">
        <v>25</v>
      </c>
      <c r="C580" s="12" t="s">
        <v>98</v>
      </c>
      <c r="D580" s="11" t="s">
        <v>8</v>
      </c>
      <c r="E580" s="12" t="s">
        <v>9</v>
      </c>
      <c r="F580" s="12" t="s">
        <v>10</v>
      </c>
      <c r="G580" s="13">
        <f aca="true" t="shared" si="2" ref="G580:G586">G581</f>
        <v>200</v>
      </c>
      <c r="H580" s="112"/>
    </row>
    <row r="581" spans="1:8" ht="12.75">
      <c r="A581" s="239" t="s">
        <v>45</v>
      </c>
      <c r="B581" s="234" t="s">
        <v>25</v>
      </c>
      <c r="C581" s="240" t="s">
        <v>98</v>
      </c>
      <c r="D581" s="234" t="s">
        <v>98</v>
      </c>
      <c r="E581" s="240" t="s">
        <v>9</v>
      </c>
      <c r="F581" s="240" t="s">
        <v>10</v>
      </c>
      <c r="G581" s="236">
        <f t="shared" si="2"/>
        <v>200</v>
      </c>
      <c r="H581" s="112"/>
    </row>
    <row r="582" spans="1:8" ht="22.5">
      <c r="A582" s="261" t="s">
        <v>415</v>
      </c>
      <c r="B582" s="234" t="s">
        <v>25</v>
      </c>
      <c r="C582" s="240" t="s">
        <v>98</v>
      </c>
      <c r="D582" s="234" t="s">
        <v>98</v>
      </c>
      <c r="E582" s="242" t="s">
        <v>440</v>
      </c>
      <c r="F582" s="240"/>
      <c r="G582" s="236">
        <f>G583</f>
        <v>200</v>
      </c>
      <c r="H582" s="112"/>
    </row>
    <row r="583" spans="1:8" ht="33.75">
      <c r="A583" s="239" t="s">
        <v>438</v>
      </c>
      <c r="B583" s="243" t="s">
        <v>25</v>
      </c>
      <c r="C583" s="240" t="s">
        <v>98</v>
      </c>
      <c r="D583" s="234" t="s">
        <v>98</v>
      </c>
      <c r="E583" s="242" t="s">
        <v>441</v>
      </c>
      <c r="F583" s="240" t="s">
        <v>10</v>
      </c>
      <c r="G583" s="236">
        <f>G584</f>
        <v>200</v>
      </c>
      <c r="H583" s="112"/>
    </row>
    <row r="584" spans="1:8" ht="33.75">
      <c r="A584" s="239" t="s">
        <v>439</v>
      </c>
      <c r="B584" s="234" t="s">
        <v>25</v>
      </c>
      <c r="C584" s="240" t="s">
        <v>98</v>
      </c>
      <c r="D584" s="234" t="s">
        <v>98</v>
      </c>
      <c r="E584" s="242" t="s">
        <v>442</v>
      </c>
      <c r="F584" s="240"/>
      <c r="G584" s="236">
        <f>G585</f>
        <v>200</v>
      </c>
      <c r="H584" s="112"/>
    </row>
    <row r="585" spans="1:8" ht="22.5">
      <c r="A585" s="239" t="s">
        <v>387</v>
      </c>
      <c r="B585" s="234" t="s">
        <v>25</v>
      </c>
      <c r="C585" s="240" t="s">
        <v>98</v>
      </c>
      <c r="D585" s="234" t="s">
        <v>98</v>
      </c>
      <c r="E585" s="242" t="s">
        <v>442</v>
      </c>
      <c r="F585" s="240" t="s">
        <v>113</v>
      </c>
      <c r="G585" s="236">
        <f t="shared" si="2"/>
        <v>200</v>
      </c>
      <c r="H585" s="112"/>
    </row>
    <row r="586" spans="1:8" ht="22.5">
      <c r="A586" s="238" t="s">
        <v>526</v>
      </c>
      <c r="B586" s="243" t="s">
        <v>25</v>
      </c>
      <c r="C586" s="240" t="s">
        <v>98</v>
      </c>
      <c r="D586" s="234" t="s">
        <v>98</v>
      </c>
      <c r="E586" s="242" t="s">
        <v>442</v>
      </c>
      <c r="F586" s="240" t="s">
        <v>115</v>
      </c>
      <c r="G586" s="236">
        <f t="shared" si="2"/>
        <v>200</v>
      </c>
      <c r="H586" s="117"/>
    </row>
    <row r="587" spans="1:8" ht="22.5">
      <c r="A587" s="238" t="s">
        <v>527</v>
      </c>
      <c r="B587" s="234" t="s">
        <v>25</v>
      </c>
      <c r="C587" s="240" t="s">
        <v>98</v>
      </c>
      <c r="D587" s="234" t="s">
        <v>98</v>
      </c>
      <c r="E587" s="242" t="s">
        <v>442</v>
      </c>
      <c r="F587" s="240" t="s">
        <v>117</v>
      </c>
      <c r="G587" s="241">
        <v>200</v>
      </c>
      <c r="H587" s="116"/>
    </row>
    <row r="588" spans="1:8" ht="12.75">
      <c r="A588" s="61" t="s">
        <v>33</v>
      </c>
      <c r="B588" s="11" t="s">
        <v>25</v>
      </c>
      <c r="C588" s="12">
        <v>10</v>
      </c>
      <c r="D588" s="11"/>
      <c r="E588" s="12"/>
      <c r="F588" s="12"/>
      <c r="G588" s="27">
        <f>G589</f>
        <v>690</v>
      </c>
      <c r="H588" s="116"/>
    </row>
    <row r="589" spans="1:8" ht="12.75">
      <c r="A589" s="61" t="s">
        <v>58</v>
      </c>
      <c r="B589" s="11" t="s">
        <v>25</v>
      </c>
      <c r="C589" s="12">
        <v>10</v>
      </c>
      <c r="D589" s="11" t="s">
        <v>14</v>
      </c>
      <c r="E589" s="12"/>
      <c r="F589" s="12"/>
      <c r="G589" s="27">
        <f>G590+G597+G602</f>
        <v>690</v>
      </c>
      <c r="H589" s="111"/>
    </row>
    <row r="590" spans="1:8" ht="12.75" hidden="1">
      <c r="A590" s="65"/>
      <c r="B590" s="14"/>
      <c r="C590" s="15"/>
      <c r="D590" s="14"/>
      <c r="E590" s="15"/>
      <c r="F590" s="12"/>
      <c r="G590" s="147"/>
      <c r="H590" s="111"/>
    </row>
    <row r="591" spans="1:8" ht="12.75" hidden="1">
      <c r="A591" s="102"/>
      <c r="B591" s="14"/>
      <c r="C591" s="15"/>
      <c r="D591" s="14"/>
      <c r="E591" s="15"/>
      <c r="F591" s="12"/>
      <c r="G591" s="147"/>
      <c r="H591" s="112"/>
    </row>
    <row r="592" spans="1:8" ht="12.75" hidden="1">
      <c r="A592" s="141"/>
      <c r="B592" s="14"/>
      <c r="C592" s="15"/>
      <c r="D592" s="14"/>
      <c r="E592" s="15"/>
      <c r="F592" s="15"/>
      <c r="G592" s="151"/>
      <c r="H592" s="112"/>
    </row>
    <row r="593" spans="1:8" ht="12.75" hidden="1">
      <c r="A593" s="65"/>
      <c r="B593" s="14"/>
      <c r="C593" s="15"/>
      <c r="D593" s="14"/>
      <c r="E593" s="15"/>
      <c r="F593" s="15"/>
      <c r="G593" s="151"/>
      <c r="H593" s="112"/>
    </row>
    <row r="594" spans="1:9" ht="12.75" hidden="1">
      <c r="A594" s="65"/>
      <c r="B594" s="14"/>
      <c r="C594" s="15"/>
      <c r="D594" s="14"/>
      <c r="E594" s="15"/>
      <c r="F594" s="15"/>
      <c r="G594" s="151"/>
      <c r="H594" s="112"/>
      <c r="I594" s="69">
        <f>G594+G596+G236</f>
        <v>0</v>
      </c>
    </row>
    <row r="595" spans="1:8" ht="12.75" hidden="1">
      <c r="A595" s="65"/>
      <c r="B595" s="14"/>
      <c r="C595" s="15"/>
      <c r="D595" s="14"/>
      <c r="E595" s="15"/>
      <c r="F595" s="15"/>
      <c r="G595" s="151"/>
      <c r="H595" s="112"/>
    </row>
    <row r="596" spans="1:8" ht="12.75" hidden="1">
      <c r="A596" s="65"/>
      <c r="B596" s="14"/>
      <c r="C596" s="15"/>
      <c r="D596" s="14"/>
      <c r="E596" s="15"/>
      <c r="F596" s="15"/>
      <c r="G596" s="151"/>
      <c r="H596" s="112"/>
    </row>
    <row r="597" spans="1:8" ht="12.75">
      <c r="A597" s="239" t="s">
        <v>269</v>
      </c>
      <c r="B597" s="234" t="s">
        <v>25</v>
      </c>
      <c r="C597" s="240">
        <v>10</v>
      </c>
      <c r="D597" s="234" t="s">
        <v>14</v>
      </c>
      <c r="E597" s="240" t="s">
        <v>348</v>
      </c>
      <c r="F597" s="240"/>
      <c r="G597" s="236">
        <f>G598</f>
        <v>190</v>
      </c>
      <c r="H597" s="112"/>
    </row>
    <row r="598" spans="1:8" ht="22.5">
      <c r="A598" s="239" t="s">
        <v>413</v>
      </c>
      <c r="B598" s="234" t="s">
        <v>25</v>
      </c>
      <c r="C598" s="240">
        <v>10</v>
      </c>
      <c r="D598" s="234" t="s">
        <v>14</v>
      </c>
      <c r="E598" s="240" t="s">
        <v>414</v>
      </c>
      <c r="F598" s="240"/>
      <c r="G598" s="236">
        <f>G599</f>
        <v>190</v>
      </c>
      <c r="H598" s="112"/>
    </row>
    <row r="599" spans="1:8" ht="22.5">
      <c r="A599" s="239" t="s">
        <v>387</v>
      </c>
      <c r="B599" s="234" t="s">
        <v>25</v>
      </c>
      <c r="C599" s="240">
        <v>10</v>
      </c>
      <c r="D599" s="234" t="s">
        <v>14</v>
      </c>
      <c r="E599" s="240" t="s">
        <v>414</v>
      </c>
      <c r="F599" s="240" t="s">
        <v>113</v>
      </c>
      <c r="G599" s="236">
        <f>G600</f>
        <v>190</v>
      </c>
      <c r="H599" s="112"/>
    </row>
    <row r="600" spans="1:8" ht="22.5">
      <c r="A600" s="238" t="s">
        <v>526</v>
      </c>
      <c r="B600" s="243" t="s">
        <v>25</v>
      </c>
      <c r="C600" s="240">
        <v>10</v>
      </c>
      <c r="D600" s="234" t="s">
        <v>14</v>
      </c>
      <c r="E600" s="240" t="s">
        <v>414</v>
      </c>
      <c r="F600" s="240" t="s">
        <v>115</v>
      </c>
      <c r="G600" s="236">
        <f>G601</f>
        <v>190</v>
      </c>
      <c r="H600" s="117"/>
    </row>
    <row r="601" spans="1:8" ht="22.5">
      <c r="A601" s="238" t="s">
        <v>527</v>
      </c>
      <c r="B601" s="234" t="s">
        <v>25</v>
      </c>
      <c r="C601" s="240">
        <v>10</v>
      </c>
      <c r="D601" s="234" t="s">
        <v>14</v>
      </c>
      <c r="E601" s="240" t="s">
        <v>414</v>
      </c>
      <c r="F601" s="240" t="s">
        <v>117</v>
      </c>
      <c r="G601" s="241">
        <v>190</v>
      </c>
      <c r="H601" s="116"/>
    </row>
    <row r="602" spans="1:8" ht="22.5">
      <c r="A602" s="260" t="s">
        <v>555</v>
      </c>
      <c r="B602" s="234" t="s">
        <v>25</v>
      </c>
      <c r="C602" s="240">
        <v>10</v>
      </c>
      <c r="D602" s="234" t="s">
        <v>14</v>
      </c>
      <c r="E602" s="240" t="s">
        <v>556</v>
      </c>
      <c r="F602" s="240"/>
      <c r="G602" s="241">
        <f>G603</f>
        <v>500</v>
      </c>
      <c r="H602" s="116"/>
    </row>
    <row r="603" spans="1:8" ht="12.75">
      <c r="A603" s="260" t="s">
        <v>557</v>
      </c>
      <c r="B603" s="234" t="s">
        <v>25</v>
      </c>
      <c r="C603" s="240">
        <v>10</v>
      </c>
      <c r="D603" s="234" t="s">
        <v>14</v>
      </c>
      <c r="E603" s="240" t="s">
        <v>558</v>
      </c>
      <c r="F603" s="240"/>
      <c r="G603" s="241">
        <f>G604</f>
        <v>500</v>
      </c>
      <c r="H603" s="116"/>
    </row>
    <row r="604" spans="1:8" ht="12.75">
      <c r="A604" s="247" t="s">
        <v>53</v>
      </c>
      <c r="B604" s="234" t="s">
        <v>25</v>
      </c>
      <c r="C604" s="240">
        <v>10</v>
      </c>
      <c r="D604" s="234" t="s">
        <v>14</v>
      </c>
      <c r="E604" s="240" t="s">
        <v>558</v>
      </c>
      <c r="F604" s="240">
        <v>300</v>
      </c>
      <c r="G604" s="241">
        <f>G605</f>
        <v>500</v>
      </c>
      <c r="H604" s="116"/>
    </row>
    <row r="605" spans="1:8" ht="22.5">
      <c r="A605" s="238" t="s">
        <v>559</v>
      </c>
      <c r="B605" s="234" t="s">
        <v>25</v>
      </c>
      <c r="C605" s="240">
        <v>10</v>
      </c>
      <c r="D605" s="234" t="s">
        <v>14</v>
      </c>
      <c r="E605" s="240" t="s">
        <v>558</v>
      </c>
      <c r="F605" s="240">
        <v>320</v>
      </c>
      <c r="G605" s="241">
        <f>G606</f>
        <v>500</v>
      </c>
      <c r="H605" s="116"/>
    </row>
    <row r="606" spans="1:8" ht="12.75">
      <c r="A606" s="238" t="s">
        <v>560</v>
      </c>
      <c r="B606" s="234" t="s">
        <v>25</v>
      </c>
      <c r="C606" s="240">
        <v>10</v>
      </c>
      <c r="D606" s="234" t="s">
        <v>14</v>
      </c>
      <c r="E606" s="240" t="s">
        <v>558</v>
      </c>
      <c r="F606" s="240">
        <v>322</v>
      </c>
      <c r="G606" s="241">
        <v>500</v>
      </c>
      <c r="H606" s="116"/>
    </row>
    <row r="607" spans="1:8" ht="12.75">
      <c r="A607" s="61" t="s">
        <v>146</v>
      </c>
      <c r="B607" s="14" t="s">
        <v>25</v>
      </c>
      <c r="C607" s="12" t="s">
        <v>86</v>
      </c>
      <c r="D607" s="11" t="s">
        <v>8</v>
      </c>
      <c r="E607" s="12" t="s">
        <v>9</v>
      </c>
      <c r="F607" s="15" t="s">
        <v>10</v>
      </c>
      <c r="G607" s="27">
        <f>G608</f>
        <v>300</v>
      </c>
      <c r="H607" s="116"/>
    </row>
    <row r="608" spans="1:8" ht="12.75">
      <c r="A608" s="89" t="s">
        <v>153</v>
      </c>
      <c r="B608" s="66" t="s">
        <v>25</v>
      </c>
      <c r="C608" s="12" t="s">
        <v>86</v>
      </c>
      <c r="D608" s="11" t="s">
        <v>79</v>
      </c>
      <c r="E608" s="12" t="s">
        <v>9</v>
      </c>
      <c r="F608" s="12" t="s">
        <v>10</v>
      </c>
      <c r="G608" s="27">
        <f>G609</f>
        <v>300</v>
      </c>
      <c r="H608" s="117"/>
    </row>
    <row r="609" spans="1:8" ht="12.75">
      <c r="A609" s="239" t="s">
        <v>222</v>
      </c>
      <c r="B609" s="234" t="s">
        <v>25</v>
      </c>
      <c r="C609" s="240" t="s">
        <v>86</v>
      </c>
      <c r="D609" s="234" t="s">
        <v>79</v>
      </c>
      <c r="E609" s="242" t="s">
        <v>447</v>
      </c>
      <c r="F609" s="240"/>
      <c r="G609" s="241">
        <f>G610</f>
        <v>300</v>
      </c>
      <c r="H609" s="117"/>
    </row>
    <row r="610" spans="1:8" ht="22.5">
      <c r="A610" s="239" t="s">
        <v>448</v>
      </c>
      <c r="B610" s="234" t="s">
        <v>25</v>
      </c>
      <c r="C610" s="240" t="s">
        <v>86</v>
      </c>
      <c r="D610" s="234" t="s">
        <v>79</v>
      </c>
      <c r="E610" s="242" t="s">
        <v>449</v>
      </c>
      <c r="F610" s="240"/>
      <c r="G610" s="241">
        <f>G611+G613</f>
        <v>300</v>
      </c>
      <c r="H610" s="112"/>
    </row>
    <row r="611" spans="1:8" ht="12.75" hidden="1">
      <c r="A611" s="239" t="s">
        <v>142</v>
      </c>
      <c r="B611" s="234" t="s">
        <v>25</v>
      </c>
      <c r="C611" s="240" t="s">
        <v>86</v>
      </c>
      <c r="D611" s="234" t="s">
        <v>79</v>
      </c>
      <c r="E611" s="242" t="s">
        <v>449</v>
      </c>
      <c r="F611" s="240">
        <v>110</v>
      </c>
      <c r="G611" s="236">
        <f>G612</f>
        <v>0</v>
      </c>
      <c r="H611" s="112"/>
    </row>
    <row r="612" spans="1:8" ht="12.75" hidden="1">
      <c r="A612" s="238" t="s">
        <v>582</v>
      </c>
      <c r="B612" s="234" t="s">
        <v>25</v>
      </c>
      <c r="C612" s="240" t="s">
        <v>86</v>
      </c>
      <c r="D612" s="234" t="s">
        <v>79</v>
      </c>
      <c r="E612" s="242" t="s">
        <v>449</v>
      </c>
      <c r="F612" s="240">
        <v>112</v>
      </c>
      <c r="G612" s="236">
        <v>0</v>
      </c>
      <c r="H612" s="117"/>
    </row>
    <row r="613" spans="1:8" ht="22.5">
      <c r="A613" s="239" t="s">
        <v>172</v>
      </c>
      <c r="B613" s="243" t="s">
        <v>25</v>
      </c>
      <c r="C613" s="240" t="s">
        <v>86</v>
      </c>
      <c r="D613" s="234" t="s">
        <v>79</v>
      </c>
      <c r="E613" s="242" t="s">
        <v>449</v>
      </c>
      <c r="F613" s="240"/>
      <c r="G613" s="241">
        <f>G614</f>
        <v>300</v>
      </c>
      <c r="H613" s="117"/>
    </row>
    <row r="614" spans="1:8" ht="22.5">
      <c r="A614" s="239" t="s">
        <v>387</v>
      </c>
      <c r="B614" s="234" t="s">
        <v>25</v>
      </c>
      <c r="C614" s="240" t="s">
        <v>86</v>
      </c>
      <c r="D614" s="234" t="s">
        <v>79</v>
      </c>
      <c r="E614" s="242" t="s">
        <v>449</v>
      </c>
      <c r="F614" s="240">
        <v>200</v>
      </c>
      <c r="G614" s="241">
        <f>G615</f>
        <v>300</v>
      </c>
      <c r="H614" s="117"/>
    </row>
    <row r="615" spans="1:8" ht="22.5">
      <c r="A615" s="238" t="s">
        <v>526</v>
      </c>
      <c r="B615" s="243" t="s">
        <v>25</v>
      </c>
      <c r="C615" s="240" t="s">
        <v>86</v>
      </c>
      <c r="D615" s="234" t="s">
        <v>79</v>
      </c>
      <c r="E615" s="242" t="s">
        <v>449</v>
      </c>
      <c r="F615" s="240">
        <v>240</v>
      </c>
      <c r="G615" s="241">
        <f>G616</f>
        <v>300</v>
      </c>
      <c r="H615" s="117"/>
    </row>
    <row r="616" spans="1:8" ht="22.5">
      <c r="A616" s="238" t="s">
        <v>527</v>
      </c>
      <c r="B616" s="234" t="s">
        <v>25</v>
      </c>
      <c r="C616" s="240" t="s">
        <v>86</v>
      </c>
      <c r="D616" s="234" t="s">
        <v>79</v>
      </c>
      <c r="E616" s="242" t="s">
        <v>449</v>
      </c>
      <c r="F616" s="240">
        <v>244</v>
      </c>
      <c r="G616" s="241">
        <v>300</v>
      </c>
      <c r="H616" s="116"/>
    </row>
    <row r="617" spans="1:8" s="68" customFormat="1" ht="12.75">
      <c r="A617" s="61" t="s">
        <v>477</v>
      </c>
      <c r="B617" s="11" t="s">
        <v>25</v>
      </c>
      <c r="C617" s="12">
        <v>12</v>
      </c>
      <c r="D617" s="11"/>
      <c r="E617" s="92"/>
      <c r="F617" s="12"/>
      <c r="G617" s="27">
        <f aca="true" t="shared" si="3" ref="G617:G622">G618</f>
        <v>152.4</v>
      </c>
      <c r="H617" s="116"/>
    </row>
    <row r="618" spans="1:8" s="68" customFormat="1" ht="14.25" customHeight="1">
      <c r="A618" s="61" t="s">
        <v>478</v>
      </c>
      <c r="B618" s="11" t="s">
        <v>25</v>
      </c>
      <c r="C618" s="12">
        <v>12</v>
      </c>
      <c r="D618" s="11" t="s">
        <v>76</v>
      </c>
      <c r="E618" s="92"/>
      <c r="F618" s="12"/>
      <c r="G618" s="27">
        <f t="shared" si="3"/>
        <v>152.4</v>
      </c>
      <c r="H618" s="117"/>
    </row>
    <row r="619" spans="1:8" ht="25.5" customHeight="1">
      <c r="A619" s="239" t="s">
        <v>479</v>
      </c>
      <c r="B619" s="234" t="s">
        <v>25</v>
      </c>
      <c r="C619" s="240">
        <v>12</v>
      </c>
      <c r="D619" s="234" t="s">
        <v>76</v>
      </c>
      <c r="E619" s="242" t="s">
        <v>481</v>
      </c>
      <c r="F619" s="240"/>
      <c r="G619" s="241">
        <f t="shared" si="3"/>
        <v>152.4</v>
      </c>
      <c r="H619" s="117"/>
    </row>
    <row r="620" spans="1:8" ht="14.25" customHeight="1">
      <c r="A620" s="239" t="s">
        <v>480</v>
      </c>
      <c r="B620" s="234" t="s">
        <v>25</v>
      </c>
      <c r="C620" s="240">
        <v>12</v>
      </c>
      <c r="D620" s="234" t="s">
        <v>76</v>
      </c>
      <c r="E620" s="242" t="s">
        <v>482</v>
      </c>
      <c r="F620" s="240"/>
      <c r="G620" s="241">
        <f t="shared" si="3"/>
        <v>152.4</v>
      </c>
      <c r="H620" s="117"/>
    </row>
    <row r="621" spans="1:8" ht="22.5">
      <c r="A621" s="239" t="s">
        <v>387</v>
      </c>
      <c r="B621" s="234" t="s">
        <v>25</v>
      </c>
      <c r="C621" s="240">
        <v>12</v>
      </c>
      <c r="D621" s="234" t="s">
        <v>76</v>
      </c>
      <c r="E621" s="242" t="s">
        <v>482</v>
      </c>
      <c r="F621" s="240">
        <v>200</v>
      </c>
      <c r="G621" s="241">
        <f t="shared" si="3"/>
        <v>152.4</v>
      </c>
      <c r="H621" s="117"/>
    </row>
    <row r="622" spans="1:8" ht="22.5">
      <c r="A622" s="238" t="s">
        <v>526</v>
      </c>
      <c r="B622" s="234" t="s">
        <v>25</v>
      </c>
      <c r="C622" s="240">
        <v>12</v>
      </c>
      <c r="D622" s="234" t="s">
        <v>76</v>
      </c>
      <c r="E622" s="242" t="s">
        <v>482</v>
      </c>
      <c r="F622" s="240">
        <v>240</v>
      </c>
      <c r="G622" s="241">
        <f t="shared" si="3"/>
        <v>152.4</v>
      </c>
      <c r="H622" s="117"/>
    </row>
    <row r="623" spans="1:8" ht="22.5">
      <c r="A623" s="238" t="s">
        <v>527</v>
      </c>
      <c r="B623" s="234" t="s">
        <v>25</v>
      </c>
      <c r="C623" s="240">
        <v>12</v>
      </c>
      <c r="D623" s="234" t="s">
        <v>76</v>
      </c>
      <c r="E623" s="242" t="s">
        <v>482</v>
      </c>
      <c r="F623" s="240">
        <v>244</v>
      </c>
      <c r="G623" s="241">
        <v>152.4</v>
      </c>
      <c r="H623" s="111"/>
    </row>
    <row r="624" spans="1:9" s="26" customFormat="1" ht="21">
      <c r="A624" s="87" t="s">
        <v>179</v>
      </c>
      <c r="B624" s="175"/>
      <c r="C624" s="159"/>
      <c r="D624" s="156"/>
      <c r="E624" s="156"/>
      <c r="F624" s="159"/>
      <c r="G624" s="160">
        <f>G625</f>
        <v>1884.9</v>
      </c>
      <c r="H624" s="111">
        <v>1884.9</v>
      </c>
      <c r="I624" s="162">
        <f>G624-H624</f>
        <v>0</v>
      </c>
    </row>
    <row r="625" spans="1:8" ht="12.75">
      <c r="A625" s="61" t="s">
        <v>11</v>
      </c>
      <c r="B625" s="11" t="s">
        <v>537</v>
      </c>
      <c r="C625" s="12" t="s">
        <v>12</v>
      </c>
      <c r="D625" s="11" t="s">
        <v>8</v>
      </c>
      <c r="E625" s="12" t="s">
        <v>9</v>
      </c>
      <c r="F625" s="12" t="s">
        <v>10</v>
      </c>
      <c r="G625" s="13">
        <f>G626+G637</f>
        <v>1884.9</v>
      </c>
      <c r="H625" s="111"/>
    </row>
    <row r="626" spans="1:8" ht="21">
      <c r="A626" s="251" t="s">
        <v>75</v>
      </c>
      <c r="B626" s="234" t="s">
        <v>537</v>
      </c>
      <c r="C626" s="232" t="s">
        <v>12</v>
      </c>
      <c r="D626" s="258" t="s">
        <v>76</v>
      </c>
      <c r="E626" s="232" t="s">
        <v>9</v>
      </c>
      <c r="F626" s="232" t="s">
        <v>10</v>
      </c>
      <c r="G626" s="259">
        <f>G627</f>
        <v>1018</v>
      </c>
      <c r="H626" s="112"/>
    </row>
    <row r="627" spans="1:8" ht="12.75">
      <c r="A627" s="239" t="s">
        <v>154</v>
      </c>
      <c r="B627" s="234" t="s">
        <v>537</v>
      </c>
      <c r="C627" s="240" t="s">
        <v>12</v>
      </c>
      <c r="D627" s="234" t="s">
        <v>76</v>
      </c>
      <c r="E627" s="240" t="s">
        <v>302</v>
      </c>
      <c r="F627" s="240" t="s">
        <v>10</v>
      </c>
      <c r="G627" s="236">
        <f>G628+G634+G633</f>
        <v>1018</v>
      </c>
      <c r="H627" s="112"/>
    </row>
    <row r="628" spans="1:8" ht="22.5">
      <c r="A628" s="244" t="s">
        <v>304</v>
      </c>
      <c r="B628" s="234" t="s">
        <v>537</v>
      </c>
      <c r="C628" s="240" t="s">
        <v>12</v>
      </c>
      <c r="D628" s="234" t="s">
        <v>76</v>
      </c>
      <c r="E628" s="240" t="s">
        <v>303</v>
      </c>
      <c r="F628" s="240"/>
      <c r="G628" s="236">
        <f>G629</f>
        <v>1018</v>
      </c>
      <c r="H628" s="112"/>
    </row>
    <row r="629" spans="1:8" s="68" customFormat="1" ht="33.75">
      <c r="A629" s="239" t="s">
        <v>105</v>
      </c>
      <c r="B629" s="234" t="s">
        <v>537</v>
      </c>
      <c r="C629" s="240" t="s">
        <v>12</v>
      </c>
      <c r="D629" s="234" t="s">
        <v>76</v>
      </c>
      <c r="E629" s="240" t="s">
        <v>303</v>
      </c>
      <c r="F629" s="240" t="s">
        <v>106</v>
      </c>
      <c r="G629" s="236">
        <f>G630</f>
        <v>1018</v>
      </c>
      <c r="H629" s="112"/>
    </row>
    <row r="630" spans="1:8" ht="12.75">
      <c r="A630" s="239" t="s">
        <v>107</v>
      </c>
      <c r="B630" s="234" t="s">
        <v>537</v>
      </c>
      <c r="C630" s="240" t="s">
        <v>12</v>
      </c>
      <c r="D630" s="234" t="s">
        <v>76</v>
      </c>
      <c r="E630" s="240" t="s">
        <v>303</v>
      </c>
      <c r="F630" s="240" t="s">
        <v>108</v>
      </c>
      <c r="G630" s="236">
        <f>G631+G632</f>
        <v>1018</v>
      </c>
      <c r="H630" s="112"/>
    </row>
    <row r="631" spans="1:8" ht="12.75">
      <c r="A631" s="245" t="s">
        <v>385</v>
      </c>
      <c r="B631" s="234" t="s">
        <v>537</v>
      </c>
      <c r="C631" s="240" t="s">
        <v>12</v>
      </c>
      <c r="D631" s="234" t="s">
        <v>76</v>
      </c>
      <c r="E631" s="240" t="s">
        <v>303</v>
      </c>
      <c r="F631" s="240" t="s">
        <v>110</v>
      </c>
      <c r="G631" s="236">
        <v>781.9</v>
      </c>
      <c r="H631" s="112"/>
    </row>
    <row r="632" spans="1:8" ht="33.75">
      <c r="A632" s="245" t="s">
        <v>386</v>
      </c>
      <c r="B632" s="234" t="s">
        <v>537</v>
      </c>
      <c r="C632" s="240" t="s">
        <v>12</v>
      </c>
      <c r="D632" s="234" t="s">
        <v>76</v>
      </c>
      <c r="E632" s="240" t="s">
        <v>303</v>
      </c>
      <c r="F632" s="240">
        <v>129</v>
      </c>
      <c r="G632" s="236">
        <v>236.1</v>
      </c>
      <c r="H632" s="112"/>
    </row>
    <row r="633" spans="1:8" ht="22.5" hidden="1">
      <c r="A633" s="78" t="s">
        <v>525</v>
      </c>
      <c r="B633" s="14" t="s">
        <v>537</v>
      </c>
      <c r="C633" s="15" t="s">
        <v>12</v>
      </c>
      <c r="D633" s="14" t="s">
        <v>76</v>
      </c>
      <c r="E633" s="15" t="s">
        <v>305</v>
      </c>
      <c r="F633" s="15">
        <v>123</v>
      </c>
      <c r="G633" s="72">
        <v>0</v>
      </c>
      <c r="H633" s="112"/>
    </row>
    <row r="634" spans="1:8" ht="22.5" hidden="1">
      <c r="A634" s="65" t="s">
        <v>387</v>
      </c>
      <c r="B634" s="14" t="s">
        <v>537</v>
      </c>
      <c r="C634" s="70" t="s">
        <v>12</v>
      </c>
      <c r="D634" s="14" t="s">
        <v>76</v>
      </c>
      <c r="E634" s="15" t="s">
        <v>305</v>
      </c>
      <c r="F634" s="15" t="s">
        <v>113</v>
      </c>
      <c r="G634" s="16">
        <f>G635</f>
        <v>0</v>
      </c>
      <c r="H634" s="112"/>
    </row>
    <row r="635" spans="1:8" ht="22.5" hidden="1">
      <c r="A635" s="141" t="s">
        <v>526</v>
      </c>
      <c r="B635" s="14" t="s">
        <v>537</v>
      </c>
      <c r="C635" s="70" t="s">
        <v>12</v>
      </c>
      <c r="D635" s="14" t="s">
        <v>76</v>
      </c>
      <c r="E635" s="15" t="s">
        <v>305</v>
      </c>
      <c r="F635" s="15" t="s">
        <v>115</v>
      </c>
      <c r="G635" s="16">
        <f>G636</f>
        <v>0</v>
      </c>
      <c r="H635" s="112"/>
    </row>
    <row r="636" spans="1:8" ht="22.5" hidden="1">
      <c r="A636" s="141" t="s">
        <v>527</v>
      </c>
      <c r="B636" s="14" t="s">
        <v>537</v>
      </c>
      <c r="C636" s="70" t="s">
        <v>12</v>
      </c>
      <c r="D636" s="14" t="s">
        <v>76</v>
      </c>
      <c r="E636" s="15" t="s">
        <v>305</v>
      </c>
      <c r="F636" s="15" t="s">
        <v>117</v>
      </c>
      <c r="G636" s="16">
        <v>0</v>
      </c>
      <c r="H636" s="111"/>
    </row>
    <row r="637" spans="1:8" ht="31.5">
      <c r="A637" s="251" t="s">
        <v>13</v>
      </c>
      <c r="B637" s="234" t="s">
        <v>537</v>
      </c>
      <c r="C637" s="232" t="s">
        <v>12</v>
      </c>
      <c r="D637" s="258" t="s">
        <v>14</v>
      </c>
      <c r="E637" s="232" t="s">
        <v>9</v>
      </c>
      <c r="F637" s="232" t="s">
        <v>10</v>
      </c>
      <c r="G637" s="259">
        <f>G638</f>
        <v>866.9</v>
      </c>
      <c r="H637" s="112"/>
    </row>
    <row r="638" spans="1:8" ht="12.75">
      <c r="A638" s="239" t="s">
        <v>307</v>
      </c>
      <c r="B638" s="234" t="s">
        <v>537</v>
      </c>
      <c r="C638" s="240" t="s">
        <v>12</v>
      </c>
      <c r="D638" s="234" t="s">
        <v>14</v>
      </c>
      <c r="E638" s="240" t="s">
        <v>306</v>
      </c>
      <c r="F638" s="240" t="s">
        <v>10</v>
      </c>
      <c r="G638" s="236">
        <f>G639+G644</f>
        <v>866.9</v>
      </c>
      <c r="H638" s="112"/>
    </row>
    <row r="639" spans="1:8" ht="33.75">
      <c r="A639" s="239" t="s">
        <v>105</v>
      </c>
      <c r="B639" s="234" t="s">
        <v>537</v>
      </c>
      <c r="C639" s="240" t="s">
        <v>12</v>
      </c>
      <c r="D639" s="234" t="s">
        <v>14</v>
      </c>
      <c r="E639" s="240" t="s">
        <v>308</v>
      </c>
      <c r="F639" s="240" t="s">
        <v>106</v>
      </c>
      <c r="G639" s="236">
        <f>G640</f>
        <v>780.5</v>
      </c>
      <c r="H639" s="112"/>
    </row>
    <row r="640" spans="1:8" ht="12.75">
      <c r="A640" s="239" t="s">
        <v>107</v>
      </c>
      <c r="B640" s="234" t="s">
        <v>537</v>
      </c>
      <c r="C640" s="240" t="s">
        <v>12</v>
      </c>
      <c r="D640" s="234" t="s">
        <v>14</v>
      </c>
      <c r="E640" s="240" t="s">
        <v>308</v>
      </c>
      <c r="F640" s="240" t="s">
        <v>108</v>
      </c>
      <c r="G640" s="236">
        <f>G641+G643+G642</f>
        <v>780.5</v>
      </c>
      <c r="H640" s="112"/>
    </row>
    <row r="641" spans="1:8" ht="12.75">
      <c r="A641" s="245" t="s">
        <v>385</v>
      </c>
      <c r="B641" s="234" t="s">
        <v>537</v>
      </c>
      <c r="C641" s="240" t="s">
        <v>12</v>
      </c>
      <c r="D641" s="234" t="s">
        <v>14</v>
      </c>
      <c r="E641" s="240" t="s">
        <v>308</v>
      </c>
      <c r="F641" s="240" t="s">
        <v>110</v>
      </c>
      <c r="G641" s="236">
        <v>581.3</v>
      </c>
      <c r="H641" s="112"/>
    </row>
    <row r="642" spans="1:8" ht="33.75">
      <c r="A642" s="245" t="s">
        <v>386</v>
      </c>
      <c r="B642" s="234" t="s">
        <v>537</v>
      </c>
      <c r="C642" s="240" t="s">
        <v>12</v>
      </c>
      <c r="D642" s="234" t="s">
        <v>14</v>
      </c>
      <c r="E642" s="240" t="s">
        <v>308</v>
      </c>
      <c r="F642" s="240">
        <v>129</v>
      </c>
      <c r="G642" s="236">
        <v>175.6</v>
      </c>
      <c r="H642" s="112"/>
    </row>
    <row r="643" spans="1:8" ht="22.5">
      <c r="A643" s="253" t="s">
        <v>525</v>
      </c>
      <c r="B643" s="234" t="s">
        <v>537</v>
      </c>
      <c r="C643" s="240" t="s">
        <v>12</v>
      </c>
      <c r="D643" s="234" t="s">
        <v>14</v>
      </c>
      <c r="E643" s="240" t="s">
        <v>309</v>
      </c>
      <c r="F643" s="240" t="s">
        <v>112</v>
      </c>
      <c r="G643" s="236">
        <v>23.6</v>
      </c>
      <c r="H643" s="112"/>
    </row>
    <row r="644" spans="1:8" ht="22.5">
      <c r="A644" s="239" t="s">
        <v>387</v>
      </c>
      <c r="B644" s="234" t="s">
        <v>537</v>
      </c>
      <c r="C644" s="240" t="s">
        <v>12</v>
      </c>
      <c r="D644" s="234" t="s">
        <v>14</v>
      </c>
      <c r="E644" s="240" t="s">
        <v>309</v>
      </c>
      <c r="F644" s="240" t="s">
        <v>113</v>
      </c>
      <c r="G644" s="236">
        <f>G646+G645</f>
        <v>86.4</v>
      </c>
      <c r="H644" s="112"/>
    </row>
    <row r="645" spans="1:8" ht="22.5">
      <c r="A645" s="238" t="s">
        <v>540</v>
      </c>
      <c r="B645" s="234" t="s">
        <v>537</v>
      </c>
      <c r="C645" s="240" t="s">
        <v>12</v>
      </c>
      <c r="D645" s="234" t="s">
        <v>14</v>
      </c>
      <c r="E645" s="240" t="s">
        <v>309</v>
      </c>
      <c r="F645" s="240">
        <v>242</v>
      </c>
      <c r="G645" s="236">
        <v>15.2</v>
      </c>
      <c r="H645" s="112"/>
    </row>
    <row r="646" spans="1:8" ht="22.5">
      <c r="A646" s="238" t="s">
        <v>526</v>
      </c>
      <c r="B646" s="234" t="s">
        <v>537</v>
      </c>
      <c r="C646" s="240" t="s">
        <v>12</v>
      </c>
      <c r="D646" s="234" t="s">
        <v>14</v>
      </c>
      <c r="E646" s="240" t="s">
        <v>309</v>
      </c>
      <c r="F646" s="240" t="s">
        <v>115</v>
      </c>
      <c r="G646" s="236">
        <f>G647</f>
        <v>71.2</v>
      </c>
      <c r="H646" s="112"/>
    </row>
    <row r="647" spans="1:8" ht="22.5">
      <c r="A647" s="238" t="s">
        <v>527</v>
      </c>
      <c r="B647" s="234" t="s">
        <v>537</v>
      </c>
      <c r="C647" s="240" t="s">
        <v>12</v>
      </c>
      <c r="D647" s="234" t="s">
        <v>14</v>
      </c>
      <c r="E647" s="240" t="s">
        <v>309</v>
      </c>
      <c r="F647" s="240" t="s">
        <v>117</v>
      </c>
      <c r="G647" s="236">
        <v>71.2</v>
      </c>
      <c r="H647" s="116"/>
    </row>
    <row r="648" spans="1:9" ht="21">
      <c r="A648" s="87" t="s">
        <v>178</v>
      </c>
      <c r="B648" s="152" t="s">
        <v>183</v>
      </c>
      <c r="C648" s="163"/>
      <c r="D648" s="164"/>
      <c r="E648" s="163"/>
      <c r="F648" s="163"/>
      <c r="G648" s="165">
        <f>G649</f>
        <v>1819</v>
      </c>
      <c r="H648" s="111">
        <v>1819</v>
      </c>
      <c r="I648" s="69">
        <f>G648-H648</f>
        <v>0</v>
      </c>
    </row>
    <row r="649" spans="1:8" ht="21">
      <c r="A649" s="251" t="s">
        <v>73</v>
      </c>
      <c r="B649" s="266" t="s">
        <v>183</v>
      </c>
      <c r="C649" s="232" t="s">
        <v>12</v>
      </c>
      <c r="D649" s="258" t="s">
        <v>74</v>
      </c>
      <c r="E649" s="232" t="s">
        <v>9</v>
      </c>
      <c r="F649" s="232" t="s">
        <v>10</v>
      </c>
      <c r="G649" s="259">
        <f>G650</f>
        <v>1819</v>
      </c>
      <c r="H649" s="112"/>
    </row>
    <row r="650" spans="1:8" s="68" customFormat="1" ht="12.75">
      <c r="A650" s="244" t="s">
        <v>311</v>
      </c>
      <c r="B650" s="243" t="s">
        <v>183</v>
      </c>
      <c r="C650" s="240" t="s">
        <v>12</v>
      </c>
      <c r="D650" s="234" t="s">
        <v>74</v>
      </c>
      <c r="E650" s="240" t="s">
        <v>310</v>
      </c>
      <c r="F650" s="240" t="s">
        <v>10</v>
      </c>
      <c r="G650" s="236">
        <f>G651+G656+G660</f>
        <v>1819</v>
      </c>
      <c r="H650" s="112"/>
    </row>
    <row r="651" spans="1:8" s="26" customFormat="1" ht="33.75">
      <c r="A651" s="239" t="s">
        <v>105</v>
      </c>
      <c r="B651" s="243" t="s">
        <v>183</v>
      </c>
      <c r="C651" s="240" t="s">
        <v>12</v>
      </c>
      <c r="D651" s="234" t="s">
        <v>74</v>
      </c>
      <c r="E651" s="234" t="s">
        <v>312</v>
      </c>
      <c r="F651" s="240" t="s">
        <v>106</v>
      </c>
      <c r="G651" s="236">
        <f>G652</f>
        <v>1752.4</v>
      </c>
      <c r="H651" s="112"/>
    </row>
    <row r="652" spans="1:8" s="26" customFormat="1" ht="11.25">
      <c r="A652" s="239" t="s">
        <v>107</v>
      </c>
      <c r="B652" s="243" t="s">
        <v>183</v>
      </c>
      <c r="C652" s="240" t="s">
        <v>12</v>
      </c>
      <c r="D652" s="234" t="s">
        <v>74</v>
      </c>
      <c r="E652" s="234" t="s">
        <v>312</v>
      </c>
      <c r="F652" s="240" t="s">
        <v>108</v>
      </c>
      <c r="G652" s="236">
        <f>G653+G655+G654</f>
        <v>1752.4</v>
      </c>
      <c r="H652" s="112"/>
    </row>
    <row r="653" spans="1:8" s="26" customFormat="1" ht="11.25">
      <c r="A653" s="245" t="s">
        <v>385</v>
      </c>
      <c r="B653" s="243" t="s">
        <v>183</v>
      </c>
      <c r="C653" s="240" t="s">
        <v>12</v>
      </c>
      <c r="D653" s="234" t="s">
        <v>74</v>
      </c>
      <c r="E653" s="234" t="s">
        <v>312</v>
      </c>
      <c r="F653" s="240" t="s">
        <v>110</v>
      </c>
      <c r="G653" s="236">
        <v>1335.6</v>
      </c>
      <c r="H653" s="112"/>
    </row>
    <row r="654" spans="1:8" ht="33.75">
      <c r="A654" s="245" t="s">
        <v>386</v>
      </c>
      <c r="B654" s="243" t="s">
        <v>183</v>
      </c>
      <c r="C654" s="240" t="s">
        <v>12</v>
      </c>
      <c r="D654" s="234" t="s">
        <v>74</v>
      </c>
      <c r="E654" s="234" t="s">
        <v>312</v>
      </c>
      <c r="F654" s="240">
        <v>129</v>
      </c>
      <c r="G654" s="236">
        <v>403.4</v>
      </c>
      <c r="H654" s="112"/>
    </row>
    <row r="655" spans="1:8" ht="12.75">
      <c r="A655" s="239" t="s">
        <v>111</v>
      </c>
      <c r="B655" s="243" t="s">
        <v>183</v>
      </c>
      <c r="C655" s="240" t="s">
        <v>12</v>
      </c>
      <c r="D655" s="234" t="s">
        <v>74</v>
      </c>
      <c r="E655" s="234" t="s">
        <v>313</v>
      </c>
      <c r="F655" s="240">
        <v>122</v>
      </c>
      <c r="G655" s="236">
        <v>13.4</v>
      </c>
      <c r="H655" s="112"/>
    </row>
    <row r="656" spans="1:8" s="26" customFormat="1" ht="22.5">
      <c r="A656" s="239" t="s">
        <v>387</v>
      </c>
      <c r="B656" s="243" t="s">
        <v>183</v>
      </c>
      <c r="C656" s="240" t="s">
        <v>12</v>
      </c>
      <c r="D656" s="234" t="s">
        <v>74</v>
      </c>
      <c r="E656" s="234" t="s">
        <v>313</v>
      </c>
      <c r="F656" s="240" t="s">
        <v>113</v>
      </c>
      <c r="G656" s="236">
        <f>G657</f>
        <v>64.8</v>
      </c>
      <c r="H656" s="112"/>
    </row>
    <row r="657" spans="1:8" s="26" customFormat="1" ht="22.5">
      <c r="A657" s="238" t="s">
        <v>526</v>
      </c>
      <c r="B657" s="243" t="s">
        <v>183</v>
      </c>
      <c r="C657" s="240" t="s">
        <v>12</v>
      </c>
      <c r="D657" s="234" t="s">
        <v>74</v>
      </c>
      <c r="E657" s="234" t="s">
        <v>313</v>
      </c>
      <c r="F657" s="240" t="s">
        <v>115</v>
      </c>
      <c r="G657" s="236">
        <f>G659+G658</f>
        <v>64.8</v>
      </c>
      <c r="H657" s="112"/>
    </row>
    <row r="658" spans="1:8" s="26" customFormat="1" ht="22.5">
      <c r="A658" s="238" t="s">
        <v>540</v>
      </c>
      <c r="B658" s="243" t="s">
        <v>183</v>
      </c>
      <c r="C658" s="240" t="s">
        <v>12</v>
      </c>
      <c r="D658" s="234" t="s">
        <v>74</v>
      </c>
      <c r="E658" s="234" t="s">
        <v>313</v>
      </c>
      <c r="F658" s="240">
        <v>242</v>
      </c>
      <c r="G658" s="236">
        <v>41.4</v>
      </c>
      <c r="H658" s="112"/>
    </row>
    <row r="659" spans="1:8" s="26" customFormat="1" ht="22.5">
      <c r="A659" s="238" t="s">
        <v>527</v>
      </c>
      <c r="B659" s="243" t="s">
        <v>183</v>
      </c>
      <c r="C659" s="240" t="s">
        <v>12</v>
      </c>
      <c r="D659" s="234" t="s">
        <v>74</v>
      </c>
      <c r="E659" s="234" t="s">
        <v>313</v>
      </c>
      <c r="F659" s="240" t="s">
        <v>117</v>
      </c>
      <c r="G659" s="236">
        <v>23.4</v>
      </c>
      <c r="H659" s="112"/>
    </row>
    <row r="660" spans="1:8" ht="12.75">
      <c r="A660" s="239" t="s">
        <v>118</v>
      </c>
      <c r="B660" s="243" t="s">
        <v>183</v>
      </c>
      <c r="C660" s="240" t="s">
        <v>12</v>
      </c>
      <c r="D660" s="234" t="s">
        <v>74</v>
      </c>
      <c r="E660" s="234" t="s">
        <v>313</v>
      </c>
      <c r="F660" s="240" t="s">
        <v>48</v>
      </c>
      <c r="G660" s="236">
        <f>G661</f>
        <v>1.8</v>
      </c>
      <c r="H660" s="112"/>
    </row>
    <row r="661" spans="1:8" ht="12.75">
      <c r="A661" s="238" t="s">
        <v>532</v>
      </c>
      <c r="B661" s="243" t="s">
        <v>183</v>
      </c>
      <c r="C661" s="240" t="s">
        <v>12</v>
      </c>
      <c r="D661" s="234" t="s">
        <v>74</v>
      </c>
      <c r="E661" s="234" t="s">
        <v>313</v>
      </c>
      <c r="F661" s="240" t="s">
        <v>119</v>
      </c>
      <c r="G661" s="236">
        <f>G662</f>
        <v>1.8</v>
      </c>
      <c r="H661" s="112"/>
    </row>
    <row r="662" spans="1:8" s="68" customFormat="1" ht="12.75">
      <c r="A662" s="239" t="s">
        <v>539</v>
      </c>
      <c r="B662" s="243" t="s">
        <v>183</v>
      </c>
      <c r="C662" s="240" t="s">
        <v>12</v>
      </c>
      <c r="D662" s="234" t="s">
        <v>74</v>
      </c>
      <c r="E662" s="234" t="s">
        <v>313</v>
      </c>
      <c r="F662" s="240">
        <v>853</v>
      </c>
      <c r="G662" s="236">
        <v>1.8</v>
      </c>
      <c r="H662" s="23"/>
    </row>
  </sheetData>
  <sheetProtection/>
  <autoFilter ref="A13:G231"/>
  <mergeCells count="10">
    <mergeCell ref="A11:G11"/>
    <mergeCell ref="B9:G9"/>
    <mergeCell ref="B1:G1"/>
    <mergeCell ref="B4:G4"/>
    <mergeCell ref="B3:G3"/>
    <mergeCell ref="B2:G2"/>
    <mergeCell ref="B8:G8"/>
    <mergeCell ref="B7:G7"/>
    <mergeCell ref="B6:G6"/>
    <mergeCell ref="B5:G5"/>
  </mergeCells>
  <printOptions/>
  <pageMargins left="0.5905511811023623" right="0" top="0.2755905511811024" bottom="0.5118110236220472" header="0.2755905511811024" footer="0.4724409448818898"/>
  <pageSetup horizontalDpi="600" verticalDpi="600" orientation="portrait" paperSize="9" scale="96" r:id="rId1"/>
  <rowBreaks count="5" manualBreakCount="5">
    <brk id="62" max="6" man="1"/>
    <brk id="118" max="6" man="1"/>
    <brk id="184" max="6" man="1"/>
    <brk id="308" max="6" man="1"/>
    <brk id="4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646"/>
  <sheetViews>
    <sheetView tabSelected="1" view="pageBreakPreview" zoomScale="75" zoomScaleSheetLayoutView="75" workbookViewId="0" topLeftCell="A613">
      <selection activeCell="A289" sqref="A289"/>
    </sheetView>
  </sheetViews>
  <sheetFormatPr defaultColWidth="9.140625" defaultRowHeight="12.75"/>
  <cols>
    <col min="1" max="1" width="47.7109375" style="324" customWidth="1"/>
    <col min="2" max="2" width="3.7109375" style="325" customWidth="1"/>
    <col min="3" max="3" width="5.421875" style="325" customWidth="1"/>
    <col min="4" max="4" width="11.57421875" style="325" customWidth="1"/>
    <col min="5" max="5" width="7.28125" style="75" customWidth="1"/>
    <col min="6" max="6" width="13.140625" style="321" hidden="1" customWidth="1"/>
    <col min="7" max="7" width="10.140625" style="321" hidden="1" customWidth="1"/>
    <col min="8" max="8" width="14.421875" style="362" customWidth="1"/>
    <col min="9" max="9" width="10.140625" style="321" customWidth="1"/>
    <col min="10" max="10" width="10.140625" style="362" customWidth="1"/>
    <col min="11" max="13" width="9.140625" style="362" customWidth="1"/>
    <col min="14" max="16384" width="9.140625" style="321" customWidth="1"/>
  </cols>
  <sheetData>
    <row r="1" spans="1:10" ht="15">
      <c r="A1" s="342"/>
      <c r="B1" s="342"/>
      <c r="C1" s="342"/>
      <c r="D1" s="342"/>
      <c r="E1" s="549" t="s">
        <v>754</v>
      </c>
      <c r="F1" s="549"/>
      <c r="G1" s="549"/>
      <c r="H1" s="549"/>
      <c r="I1" s="549"/>
      <c r="J1" s="549"/>
    </row>
    <row r="2" spans="1:10" ht="15">
      <c r="A2" s="342"/>
      <c r="B2" s="342"/>
      <c r="C2" s="342"/>
      <c r="D2" s="342"/>
      <c r="E2" s="549" t="s">
        <v>759</v>
      </c>
      <c r="F2" s="549"/>
      <c r="G2" s="549"/>
      <c r="H2" s="549"/>
      <c r="I2" s="549"/>
      <c r="J2" s="549"/>
    </row>
    <row r="3" spans="1:10" ht="15">
      <c r="A3" s="342"/>
      <c r="B3" s="342"/>
      <c r="C3" s="342"/>
      <c r="D3" s="342"/>
      <c r="E3" s="549" t="s">
        <v>758</v>
      </c>
      <c r="F3" s="549"/>
      <c r="G3" s="549"/>
      <c r="H3" s="549"/>
      <c r="I3" s="549"/>
      <c r="J3" s="549"/>
    </row>
    <row r="4" spans="1:10" ht="15">
      <c r="A4" s="342"/>
      <c r="B4" s="342"/>
      <c r="C4" s="342"/>
      <c r="D4" s="342"/>
      <c r="E4" s="549" t="s">
        <v>761</v>
      </c>
      <c r="F4" s="549"/>
      <c r="G4" s="549"/>
      <c r="H4" s="549"/>
      <c r="I4" s="549"/>
      <c r="J4" s="549"/>
    </row>
    <row r="5" spans="1:10" ht="15">
      <c r="A5" s="342"/>
      <c r="B5" s="342"/>
      <c r="C5" s="342"/>
      <c r="D5" s="342"/>
      <c r="E5" s="549" t="s">
        <v>724</v>
      </c>
      <c r="F5" s="549"/>
      <c r="G5" s="549"/>
      <c r="H5" s="549"/>
      <c r="I5" s="549"/>
      <c r="J5" s="549"/>
    </row>
    <row r="6" spans="1:10" ht="15">
      <c r="A6" s="342"/>
      <c r="B6" s="342"/>
      <c r="C6" s="342"/>
      <c r="D6" s="342"/>
      <c r="E6" s="549" t="s">
        <v>696</v>
      </c>
      <c r="F6" s="549"/>
      <c r="G6" s="549"/>
      <c r="H6" s="549"/>
      <c r="I6" s="549"/>
      <c r="J6" s="549"/>
    </row>
    <row r="7" spans="1:10" ht="15">
      <c r="A7" s="342"/>
      <c r="B7" s="342"/>
      <c r="C7" s="342"/>
      <c r="D7" s="342"/>
      <c r="E7" s="549" t="s">
        <v>725</v>
      </c>
      <c r="F7" s="549"/>
      <c r="G7" s="549"/>
      <c r="H7" s="549"/>
      <c r="I7" s="549"/>
      <c r="J7" s="549"/>
    </row>
    <row r="8" spans="1:10" ht="24.75" customHeight="1">
      <c r="A8" s="552" t="s">
        <v>166</v>
      </c>
      <c r="B8" s="552"/>
      <c r="C8" s="552"/>
      <c r="D8" s="552"/>
      <c r="E8" s="552"/>
      <c r="F8" s="552"/>
      <c r="G8" s="552"/>
      <c r="H8" s="386"/>
      <c r="I8" s="362"/>
      <c r="J8" s="386"/>
    </row>
    <row r="9" spans="1:9" ht="12.75" customHeight="1">
      <c r="A9" s="552" t="s">
        <v>548</v>
      </c>
      <c r="B9" s="552"/>
      <c r="C9" s="552"/>
      <c r="D9" s="552"/>
      <c r="E9" s="552"/>
      <c r="F9" s="552"/>
      <c r="G9" s="552"/>
      <c r="I9" s="362"/>
    </row>
    <row r="10" spans="5:10" ht="12.75">
      <c r="E10" s="326"/>
      <c r="F10" s="326"/>
      <c r="G10" s="326"/>
      <c r="H10" s="326"/>
      <c r="I10" s="326"/>
      <c r="J10" s="326" t="s">
        <v>1</v>
      </c>
    </row>
    <row r="11" spans="1:13" s="322" customFormat="1" ht="42">
      <c r="A11" s="320" t="s">
        <v>150</v>
      </c>
      <c r="B11" s="92" t="s">
        <v>3</v>
      </c>
      <c r="C11" s="93" t="s">
        <v>4</v>
      </c>
      <c r="D11" s="92" t="s">
        <v>5</v>
      </c>
      <c r="E11" s="92" t="s">
        <v>6</v>
      </c>
      <c r="F11" s="384" t="s">
        <v>677</v>
      </c>
      <c r="G11" s="385" t="s">
        <v>676</v>
      </c>
      <c r="H11" s="320" t="s">
        <v>678</v>
      </c>
      <c r="I11" s="385" t="s">
        <v>692</v>
      </c>
      <c r="J11" s="320" t="s">
        <v>693</v>
      </c>
      <c r="K11" s="353"/>
      <c r="L11" s="353"/>
      <c r="M11" s="353"/>
    </row>
    <row r="12" spans="1:14" s="327" customFormat="1" ht="12.75">
      <c r="A12" s="190" t="s">
        <v>7</v>
      </c>
      <c r="B12" s="191"/>
      <c r="C12" s="192"/>
      <c r="D12" s="191"/>
      <c r="E12" s="191"/>
      <c r="F12" s="357">
        <f>F13+F113+F129+F155+F250+F269+F415+F491+F499+F605+F614+F621+F628</f>
        <v>469064.19999999995</v>
      </c>
      <c r="G12" s="357">
        <f>G13+G113+G129+G155+G250+G269+G415+G491+G499+G605+G614+G621+G628</f>
        <v>1610</v>
      </c>
      <c r="H12" s="193">
        <f>H13+H113+H129+H155+H250+H269+H415+H491+H499+H605+H614+H621+H628</f>
        <v>470677.2</v>
      </c>
      <c r="I12" s="357">
        <f>I13+I113+I129+I155+I250+I269+I415+I491+I499+I605+I614+I621+I628</f>
        <v>127359.29299999999</v>
      </c>
      <c r="J12" s="403">
        <f>I12/H12*100%</f>
        <v>0.2705873430877892</v>
      </c>
      <c r="K12" s="364">
        <v>470677.2</v>
      </c>
      <c r="L12" s="363">
        <f>K12-H12</f>
        <v>0</v>
      </c>
      <c r="M12" s="364">
        <v>127359.293</v>
      </c>
      <c r="N12" s="460">
        <f>M12-I12</f>
        <v>0</v>
      </c>
    </row>
    <row r="13" spans="1:13" s="322" customFormat="1" ht="12.75">
      <c r="A13" s="194" t="s">
        <v>639</v>
      </c>
      <c r="B13" s="92" t="s">
        <v>12</v>
      </c>
      <c r="C13" s="93" t="s">
        <v>8</v>
      </c>
      <c r="D13" s="92" t="s">
        <v>9</v>
      </c>
      <c r="E13" s="92" t="s">
        <v>10</v>
      </c>
      <c r="F13" s="358">
        <f>F14+F25+F36+F57+F86+F91</f>
        <v>26185.600000000002</v>
      </c>
      <c r="G13" s="358">
        <f>G14+G25+G36+G57+G86+G91</f>
        <v>339.75</v>
      </c>
      <c r="H13" s="195">
        <f>H14+H25+H36+H57+H86+H91</f>
        <v>26528.350000000002</v>
      </c>
      <c r="I13" s="358">
        <f>I14+I25+I36+I57+I86+I91</f>
        <v>8149.775</v>
      </c>
      <c r="J13" s="403">
        <f aca="true" t="shared" si="0" ref="J13:J76">I13/H13*100%</f>
        <v>0.3072100224853788</v>
      </c>
      <c r="K13" s="353"/>
      <c r="L13" s="353"/>
      <c r="M13" s="353"/>
    </row>
    <row r="14" spans="1:13" s="322" customFormat="1" ht="21">
      <c r="A14" s="194" t="s">
        <v>75</v>
      </c>
      <c r="B14" s="92" t="s">
        <v>12</v>
      </c>
      <c r="C14" s="93" t="s">
        <v>76</v>
      </c>
      <c r="D14" s="92" t="s">
        <v>9</v>
      </c>
      <c r="E14" s="92" t="s">
        <v>10</v>
      </c>
      <c r="F14" s="358">
        <f>F15</f>
        <v>1018</v>
      </c>
      <c r="G14" s="358">
        <f>G15</f>
        <v>0</v>
      </c>
      <c r="H14" s="195">
        <f>H15</f>
        <v>1018</v>
      </c>
      <c r="I14" s="358">
        <f>I15</f>
        <v>251.99599999999998</v>
      </c>
      <c r="J14" s="403">
        <f t="shared" si="0"/>
        <v>0.24754027504911588</v>
      </c>
      <c r="K14" s="511"/>
      <c r="L14" s="353"/>
      <c r="M14" s="353"/>
    </row>
    <row r="15" spans="1:13" s="322" customFormat="1" ht="15.75" customHeight="1">
      <c r="A15" s="73" t="s">
        <v>154</v>
      </c>
      <c r="B15" s="70" t="s">
        <v>12</v>
      </c>
      <c r="C15" s="74" t="s">
        <v>76</v>
      </c>
      <c r="D15" s="70" t="s">
        <v>302</v>
      </c>
      <c r="E15" s="70" t="s">
        <v>10</v>
      </c>
      <c r="F15" s="359">
        <f>F16+F22</f>
        <v>1018</v>
      </c>
      <c r="G15" s="359">
        <f>G16+G22</f>
        <v>0</v>
      </c>
      <c r="H15" s="72">
        <f>H16+H22</f>
        <v>1018</v>
      </c>
      <c r="I15" s="359">
        <f>I16+I22</f>
        <v>251.99599999999998</v>
      </c>
      <c r="J15" s="403">
        <f t="shared" si="0"/>
        <v>0.24754027504911588</v>
      </c>
      <c r="K15" s="353"/>
      <c r="L15" s="353"/>
      <c r="M15" s="353"/>
    </row>
    <row r="16" spans="1:13" s="322" customFormat="1" ht="24.75" customHeight="1">
      <c r="A16" s="203" t="s">
        <v>304</v>
      </c>
      <c r="B16" s="70" t="s">
        <v>12</v>
      </c>
      <c r="C16" s="74" t="s">
        <v>76</v>
      </c>
      <c r="D16" s="70" t="s">
        <v>303</v>
      </c>
      <c r="E16" s="70"/>
      <c r="F16" s="359">
        <f aca="true" t="shared" si="1" ref="F16:I17">F17</f>
        <v>1018</v>
      </c>
      <c r="G16" s="359">
        <f t="shared" si="1"/>
        <v>0</v>
      </c>
      <c r="H16" s="72">
        <f t="shared" si="1"/>
        <v>1018</v>
      </c>
      <c r="I16" s="359">
        <f t="shared" si="1"/>
        <v>251.99599999999998</v>
      </c>
      <c r="J16" s="403">
        <f t="shared" si="0"/>
        <v>0.24754027504911588</v>
      </c>
      <c r="K16" s="353"/>
      <c r="L16" s="353"/>
      <c r="M16" s="353"/>
    </row>
    <row r="17" spans="1:13" s="327" customFormat="1" ht="45">
      <c r="A17" s="73" t="s">
        <v>105</v>
      </c>
      <c r="B17" s="70" t="s">
        <v>12</v>
      </c>
      <c r="C17" s="74" t="s">
        <v>76</v>
      </c>
      <c r="D17" s="70" t="s">
        <v>303</v>
      </c>
      <c r="E17" s="70" t="s">
        <v>106</v>
      </c>
      <c r="F17" s="359">
        <f t="shared" si="1"/>
        <v>1018</v>
      </c>
      <c r="G17" s="359">
        <f t="shared" si="1"/>
        <v>0</v>
      </c>
      <c r="H17" s="72">
        <f t="shared" si="1"/>
        <v>1018</v>
      </c>
      <c r="I17" s="359">
        <f t="shared" si="1"/>
        <v>251.99599999999998</v>
      </c>
      <c r="J17" s="403">
        <f t="shared" si="0"/>
        <v>0.24754027504911588</v>
      </c>
      <c r="K17" s="364"/>
      <c r="L17" s="364"/>
      <c r="M17" s="364"/>
    </row>
    <row r="18" spans="1:13" s="322" customFormat="1" ht="23.25" customHeight="1">
      <c r="A18" s="73" t="s">
        <v>107</v>
      </c>
      <c r="B18" s="70" t="s">
        <v>12</v>
      </c>
      <c r="C18" s="74" t="s">
        <v>76</v>
      </c>
      <c r="D18" s="70" t="s">
        <v>303</v>
      </c>
      <c r="E18" s="70" t="s">
        <v>108</v>
      </c>
      <c r="F18" s="359">
        <f>F19+F21+F20</f>
        <v>1018</v>
      </c>
      <c r="G18" s="359">
        <f>G19+G21+G20</f>
        <v>0</v>
      </c>
      <c r="H18" s="72">
        <f>H19+H21+H20</f>
        <v>1018</v>
      </c>
      <c r="I18" s="359">
        <f>I19+I21+I20</f>
        <v>251.99599999999998</v>
      </c>
      <c r="J18" s="403">
        <f t="shared" si="0"/>
        <v>0.24754027504911588</v>
      </c>
      <c r="K18" s="353"/>
      <c r="L18" s="353"/>
      <c r="M18" s="353"/>
    </row>
    <row r="19" spans="1:13" s="322" customFormat="1" ht="11.25" customHeight="1">
      <c r="A19" s="198" t="s">
        <v>385</v>
      </c>
      <c r="B19" s="70" t="s">
        <v>12</v>
      </c>
      <c r="C19" s="74" t="s">
        <v>76</v>
      </c>
      <c r="D19" s="70" t="s">
        <v>303</v>
      </c>
      <c r="E19" s="70" t="s">
        <v>110</v>
      </c>
      <c r="F19" s="359">
        <f>'Пр3 ведом'!G646</f>
        <v>781.9</v>
      </c>
      <c r="G19" s="359">
        <f>'Пр3 ведом'!H646</f>
        <v>0</v>
      </c>
      <c r="H19" s="72">
        <f>'Пр3 ведом'!I646</f>
        <v>781.9</v>
      </c>
      <c r="I19" s="72">
        <f>'Пр3 ведом'!J646</f>
        <v>193.545</v>
      </c>
      <c r="J19" s="403">
        <f t="shared" si="0"/>
        <v>0.24753165366415142</v>
      </c>
      <c r="K19" s="353"/>
      <c r="L19" s="353"/>
      <c r="M19" s="353"/>
    </row>
    <row r="20" spans="1:13" s="322" customFormat="1" ht="33.75" customHeight="1">
      <c r="A20" s="198" t="s">
        <v>386</v>
      </c>
      <c r="B20" s="70" t="s">
        <v>12</v>
      </c>
      <c r="C20" s="74" t="s">
        <v>76</v>
      </c>
      <c r="D20" s="70" t="s">
        <v>303</v>
      </c>
      <c r="E20" s="70">
        <v>129</v>
      </c>
      <c r="F20" s="359">
        <f>'Пр3 ведом'!G647</f>
        <v>236.1</v>
      </c>
      <c r="G20" s="359">
        <f>'Пр3 ведом'!H647</f>
        <v>0</v>
      </c>
      <c r="H20" s="72">
        <f>'Пр3 ведом'!I647</f>
        <v>236.1</v>
      </c>
      <c r="I20" s="72">
        <f>'Пр3 ведом'!J647</f>
        <v>58.451</v>
      </c>
      <c r="J20" s="403">
        <f t="shared" si="0"/>
        <v>0.2475688267683185</v>
      </c>
      <c r="K20" s="353"/>
      <c r="L20" s="353"/>
      <c r="M20" s="353"/>
    </row>
    <row r="21" spans="1:13" s="322" customFormat="1" ht="22.5" customHeight="1">
      <c r="A21" s="198" t="s">
        <v>525</v>
      </c>
      <c r="B21" s="70" t="s">
        <v>12</v>
      </c>
      <c r="C21" s="74" t="s">
        <v>76</v>
      </c>
      <c r="D21" s="70" t="s">
        <v>305</v>
      </c>
      <c r="E21" s="70">
        <v>122</v>
      </c>
      <c r="F21" s="359">
        <f>'Пр3 ведом'!G648</f>
        <v>0</v>
      </c>
      <c r="G21" s="359">
        <f>'Пр3 ведом'!H648</f>
        <v>0</v>
      </c>
      <c r="H21" s="72">
        <f>'Пр3 ведом'!I648</f>
        <v>0</v>
      </c>
      <c r="I21" s="72">
        <f>'Пр3 ведом'!J648</f>
        <v>0</v>
      </c>
      <c r="J21" s="403" t="e">
        <f t="shared" si="0"/>
        <v>#DIV/0!</v>
      </c>
      <c r="K21" s="353"/>
      <c r="L21" s="353"/>
      <c r="M21" s="353"/>
    </row>
    <row r="22" spans="1:13" s="322" customFormat="1" ht="22.5" customHeight="1" hidden="1">
      <c r="A22" s="73" t="s">
        <v>387</v>
      </c>
      <c r="B22" s="70" t="s">
        <v>12</v>
      </c>
      <c r="C22" s="74" t="s">
        <v>76</v>
      </c>
      <c r="D22" s="70" t="s">
        <v>305</v>
      </c>
      <c r="E22" s="70" t="s">
        <v>113</v>
      </c>
      <c r="F22" s="359">
        <f aca="true" t="shared" si="2" ref="F22:I23">F23</f>
        <v>0</v>
      </c>
      <c r="G22" s="359">
        <f t="shared" si="2"/>
        <v>0</v>
      </c>
      <c r="H22" s="72">
        <f t="shared" si="2"/>
        <v>0</v>
      </c>
      <c r="I22" s="359">
        <f t="shared" si="2"/>
        <v>0</v>
      </c>
      <c r="J22" s="403" t="e">
        <f t="shared" si="0"/>
        <v>#DIV/0!</v>
      </c>
      <c r="K22" s="353"/>
      <c r="L22" s="353"/>
      <c r="M22" s="353"/>
    </row>
    <row r="23" spans="1:13" s="322" customFormat="1" ht="22.5" customHeight="1" hidden="1">
      <c r="A23" s="166" t="s">
        <v>526</v>
      </c>
      <c r="B23" s="70" t="s">
        <v>12</v>
      </c>
      <c r="C23" s="74" t="s">
        <v>76</v>
      </c>
      <c r="D23" s="70" t="s">
        <v>305</v>
      </c>
      <c r="E23" s="70" t="s">
        <v>115</v>
      </c>
      <c r="F23" s="359">
        <f t="shared" si="2"/>
        <v>0</v>
      </c>
      <c r="G23" s="359">
        <f t="shared" si="2"/>
        <v>0</v>
      </c>
      <c r="H23" s="72">
        <f t="shared" si="2"/>
        <v>0</v>
      </c>
      <c r="I23" s="359">
        <f t="shared" si="2"/>
        <v>0</v>
      </c>
      <c r="J23" s="403" t="e">
        <f t="shared" si="0"/>
        <v>#DIV/0!</v>
      </c>
      <c r="K23" s="353"/>
      <c r="L23" s="353"/>
      <c r="M23" s="353"/>
    </row>
    <row r="24" spans="1:13" s="322" customFormat="1" ht="24" customHeight="1" hidden="1">
      <c r="A24" s="166" t="s">
        <v>527</v>
      </c>
      <c r="B24" s="70" t="s">
        <v>12</v>
      </c>
      <c r="C24" s="74" t="s">
        <v>76</v>
      </c>
      <c r="D24" s="70" t="s">
        <v>305</v>
      </c>
      <c r="E24" s="70" t="s">
        <v>117</v>
      </c>
      <c r="F24" s="359">
        <f>'Пр3 ведом'!G651</f>
        <v>0</v>
      </c>
      <c r="G24" s="359">
        <f>'Пр3 ведом'!H651</f>
        <v>0</v>
      </c>
      <c r="H24" s="72">
        <f>'Пр3 ведом'!I651</f>
        <v>0</v>
      </c>
      <c r="I24" s="359">
        <f>'Пр3 ведом'!J651</f>
        <v>0</v>
      </c>
      <c r="J24" s="403" t="e">
        <f t="shared" si="0"/>
        <v>#DIV/0!</v>
      </c>
      <c r="K24" s="353"/>
      <c r="L24" s="353"/>
      <c r="M24" s="353"/>
    </row>
    <row r="25" spans="1:13" s="322" customFormat="1" ht="33.75" customHeight="1">
      <c r="A25" s="194" t="s">
        <v>13</v>
      </c>
      <c r="B25" s="92" t="s">
        <v>12</v>
      </c>
      <c r="C25" s="93" t="s">
        <v>14</v>
      </c>
      <c r="D25" s="92" t="s">
        <v>9</v>
      </c>
      <c r="E25" s="92" t="s">
        <v>10</v>
      </c>
      <c r="F25" s="358">
        <f>F26</f>
        <v>866.9</v>
      </c>
      <c r="G25" s="358">
        <f>G26</f>
        <v>0</v>
      </c>
      <c r="H25" s="195">
        <f>H26</f>
        <v>866.9</v>
      </c>
      <c r="I25" s="358">
        <f>I26</f>
        <v>269.506</v>
      </c>
      <c r="J25" s="403">
        <f t="shared" si="0"/>
        <v>0.3108847617949013</v>
      </c>
      <c r="K25" s="353"/>
      <c r="L25" s="353"/>
      <c r="M25" s="353"/>
    </row>
    <row r="26" spans="1:13" s="322" customFormat="1" ht="16.5" customHeight="1">
      <c r="A26" s="73" t="s">
        <v>307</v>
      </c>
      <c r="B26" s="70" t="s">
        <v>12</v>
      </c>
      <c r="C26" s="74" t="s">
        <v>14</v>
      </c>
      <c r="D26" s="70" t="s">
        <v>306</v>
      </c>
      <c r="E26" s="70" t="s">
        <v>10</v>
      </c>
      <c r="F26" s="359">
        <f>F27+F32</f>
        <v>866.9</v>
      </c>
      <c r="G26" s="359">
        <f>G27+G32</f>
        <v>0</v>
      </c>
      <c r="H26" s="72">
        <f>H27+H32</f>
        <v>866.9</v>
      </c>
      <c r="I26" s="359">
        <f>I27+I32</f>
        <v>269.506</v>
      </c>
      <c r="J26" s="403">
        <f t="shared" si="0"/>
        <v>0.3108847617949013</v>
      </c>
      <c r="K26" s="353"/>
      <c r="L26" s="353"/>
      <c r="M26" s="353"/>
    </row>
    <row r="27" spans="1:13" s="322" customFormat="1" ht="45">
      <c r="A27" s="73" t="s">
        <v>105</v>
      </c>
      <c r="B27" s="70" t="s">
        <v>12</v>
      </c>
      <c r="C27" s="74" t="s">
        <v>14</v>
      </c>
      <c r="D27" s="70" t="s">
        <v>308</v>
      </c>
      <c r="E27" s="70" t="s">
        <v>106</v>
      </c>
      <c r="F27" s="359">
        <f>F28</f>
        <v>780.5</v>
      </c>
      <c r="G27" s="359">
        <f>G28</f>
        <v>0</v>
      </c>
      <c r="H27" s="72">
        <f>H28</f>
        <v>780.5</v>
      </c>
      <c r="I27" s="359">
        <f>I28</f>
        <v>251.009</v>
      </c>
      <c r="J27" s="403">
        <f t="shared" si="0"/>
        <v>0.32160025624599614</v>
      </c>
      <c r="K27" s="353"/>
      <c r="L27" s="353"/>
      <c r="M27" s="353"/>
    </row>
    <row r="28" spans="1:13" s="322" customFormat="1" ht="21.75" customHeight="1">
      <c r="A28" s="73" t="s">
        <v>107</v>
      </c>
      <c r="B28" s="70" t="s">
        <v>12</v>
      </c>
      <c r="C28" s="74" t="s">
        <v>14</v>
      </c>
      <c r="D28" s="70" t="s">
        <v>308</v>
      </c>
      <c r="E28" s="70" t="s">
        <v>108</v>
      </c>
      <c r="F28" s="359">
        <f>F29+F31+F30</f>
        <v>780.5</v>
      </c>
      <c r="G28" s="359">
        <f>G29+G31+G30</f>
        <v>0</v>
      </c>
      <c r="H28" s="72">
        <f>H29+H31+H30</f>
        <v>780.5</v>
      </c>
      <c r="I28" s="359">
        <f>I29+I31+I30</f>
        <v>251.009</v>
      </c>
      <c r="J28" s="403">
        <f t="shared" si="0"/>
        <v>0.32160025624599614</v>
      </c>
      <c r="K28" s="353"/>
      <c r="L28" s="353"/>
      <c r="M28" s="353"/>
    </row>
    <row r="29" spans="1:13" s="322" customFormat="1" ht="14.25" customHeight="1">
      <c r="A29" s="198" t="s">
        <v>385</v>
      </c>
      <c r="B29" s="70" t="s">
        <v>12</v>
      </c>
      <c r="C29" s="74" t="s">
        <v>14</v>
      </c>
      <c r="D29" s="70" t="s">
        <v>308</v>
      </c>
      <c r="E29" s="70" t="s">
        <v>110</v>
      </c>
      <c r="F29" s="359">
        <f>'Пр3 ведом'!G656</f>
        <v>581.3</v>
      </c>
      <c r="G29" s="359">
        <f>'Пр3 ведом'!H656</f>
        <v>0</v>
      </c>
      <c r="H29" s="72">
        <f>'Пр3 ведом'!I656</f>
        <v>581.3</v>
      </c>
      <c r="I29" s="359">
        <f>'Пр3 ведом'!J656</f>
        <v>166.785</v>
      </c>
      <c r="J29" s="403">
        <f t="shared" si="0"/>
        <v>0.2869172544297265</v>
      </c>
      <c r="K29" s="353"/>
      <c r="L29" s="353"/>
      <c r="M29" s="353"/>
    </row>
    <row r="30" spans="1:13" s="322" customFormat="1" ht="36" customHeight="1">
      <c r="A30" s="198" t="s">
        <v>386</v>
      </c>
      <c r="B30" s="70" t="s">
        <v>12</v>
      </c>
      <c r="C30" s="74" t="s">
        <v>14</v>
      </c>
      <c r="D30" s="70" t="s">
        <v>308</v>
      </c>
      <c r="E30" s="70">
        <v>129</v>
      </c>
      <c r="F30" s="359">
        <f>'Пр3 ведом'!G657</f>
        <v>175.6</v>
      </c>
      <c r="G30" s="359">
        <f>'Пр3 ведом'!H657</f>
        <v>0</v>
      </c>
      <c r="H30" s="72">
        <f>'Пр3 ведом'!I657</f>
        <v>175.6</v>
      </c>
      <c r="I30" s="359">
        <f>'Пр3 ведом'!J657</f>
        <v>79.024</v>
      </c>
      <c r="J30" s="403">
        <f t="shared" si="0"/>
        <v>0.4500227790432802</v>
      </c>
      <c r="K30" s="353"/>
      <c r="L30" s="353"/>
      <c r="M30" s="353"/>
    </row>
    <row r="31" spans="1:13" s="322" customFormat="1" ht="21.75" customHeight="1">
      <c r="A31" s="198" t="s">
        <v>525</v>
      </c>
      <c r="B31" s="70" t="s">
        <v>12</v>
      </c>
      <c r="C31" s="74" t="s">
        <v>14</v>
      </c>
      <c r="D31" s="70" t="s">
        <v>309</v>
      </c>
      <c r="E31" s="70" t="s">
        <v>112</v>
      </c>
      <c r="F31" s="359">
        <f>'Пр3 ведом'!G658</f>
        <v>23.6</v>
      </c>
      <c r="G31" s="359">
        <f>'Пр3 ведом'!H658</f>
        <v>0</v>
      </c>
      <c r="H31" s="72">
        <f>'Пр3 ведом'!I658</f>
        <v>23.6</v>
      </c>
      <c r="I31" s="359">
        <f>'Пр3 ведом'!J658</f>
        <v>5.2</v>
      </c>
      <c r="J31" s="403">
        <f t="shared" si="0"/>
        <v>0.22033898305084745</v>
      </c>
      <c r="K31" s="353"/>
      <c r="L31" s="353"/>
      <c r="M31" s="353"/>
    </row>
    <row r="32" spans="1:13" s="322" customFormat="1" ht="21.75" customHeight="1">
      <c r="A32" s="73" t="s">
        <v>387</v>
      </c>
      <c r="B32" s="70" t="s">
        <v>12</v>
      </c>
      <c r="C32" s="74" t="s">
        <v>14</v>
      </c>
      <c r="D32" s="70" t="s">
        <v>309</v>
      </c>
      <c r="E32" s="70" t="s">
        <v>113</v>
      </c>
      <c r="F32" s="359">
        <f>F33</f>
        <v>86.4</v>
      </c>
      <c r="G32" s="359">
        <f>G33</f>
        <v>0</v>
      </c>
      <c r="H32" s="72">
        <f>H33</f>
        <v>86.4</v>
      </c>
      <c r="I32" s="359">
        <f>I33</f>
        <v>18.497</v>
      </c>
      <c r="J32" s="403">
        <f t="shared" si="0"/>
        <v>0.21408564814814812</v>
      </c>
      <c r="K32" s="353"/>
      <c r="L32" s="353"/>
      <c r="M32" s="353"/>
    </row>
    <row r="33" spans="1:13" s="322" customFormat="1" ht="27" customHeight="1">
      <c r="A33" s="166" t="s">
        <v>526</v>
      </c>
      <c r="B33" s="70" t="s">
        <v>12</v>
      </c>
      <c r="C33" s="74" t="s">
        <v>14</v>
      </c>
      <c r="D33" s="70" t="s">
        <v>309</v>
      </c>
      <c r="E33" s="70">
        <v>240</v>
      </c>
      <c r="F33" s="359">
        <f>F35+F34</f>
        <v>86.4</v>
      </c>
      <c r="G33" s="359">
        <f>G35+G34</f>
        <v>0</v>
      </c>
      <c r="H33" s="72">
        <f>H35+H34</f>
        <v>86.4</v>
      </c>
      <c r="I33" s="359">
        <f>I35+I34</f>
        <v>18.497</v>
      </c>
      <c r="J33" s="403">
        <f t="shared" si="0"/>
        <v>0.21408564814814812</v>
      </c>
      <c r="K33" s="353"/>
      <c r="L33" s="353"/>
      <c r="M33" s="353"/>
    </row>
    <row r="34" spans="1:13" s="322" customFormat="1" ht="27" customHeight="1">
      <c r="A34" s="166" t="s">
        <v>540</v>
      </c>
      <c r="B34" s="70" t="s">
        <v>12</v>
      </c>
      <c r="C34" s="74" t="s">
        <v>14</v>
      </c>
      <c r="D34" s="70" t="s">
        <v>309</v>
      </c>
      <c r="E34" s="70">
        <v>242</v>
      </c>
      <c r="F34" s="359">
        <f>'Пр3 ведом'!G661</f>
        <v>15.2</v>
      </c>
      <c r="G34" s="359">
        <f>'Пр3 ведом'!H661</f>
        <v>0</v>
      </c>
      <c r="H34" s="72">
        <f>'Пр3 ведом'!I661</f>
        <v>15.2</v>
      </c>
      <c r="I34" s="359">
        <f>'Пр3 ведом'!J661</f>
        <v>0.791</v>
      </c>
      <c r="J34" s="403">
        <f t="shared" si="0"/>
        <v>0.05203947368421053</v>
      </c>
      <c r="K34" s="353"/>
      <c r="L34" s="353"/>
      <c r="M34" s="353"/>
    </row>
    <row r="35" spans="1:13" s="322" customFormat="1" ht="27" customHeight="1">
      <c r="A35" s="166" t="s">
        <v>527</v>
      </c>
      <c r="B35" s="70" t="s">
        <v>12</v>
      </c>
      <c r="C35" s="74" t="s">
        <v>14</v>
      </c>
      <c r="D35" s="70" t="s">
        <v>309</v>
      </c>
      <c r="E35" s="70" t="s">
        <v>117</v>
      </c>
      <c r="F35" s="359">
        <f>'Пр3 ведом'!G662</f>
        <v>71.2</v>
      </c>
      <c r="G35" s="359">
        <f>'Пр3 ведом'!H662</f>
        <v>0</v>
      </c>
      <c r="H35" s="72">
        <f>'Пр3 ведом'!I662</f>
        <v>71.2</v>
      </c>
      <c r="I35" s="72">
        <f>'Пр3 ведом'!J662</f>
        <v>17.706</v>
      </c>
      <c r="J35" s="403">
        <f t="shared" si="0"/>
        <v>0.24867977528089885</v>
      </c>
      <c r="K35" s="353"/>
      <c r="L35" s="353"/>
      <c r="M35" s="353"/>
    </row>
    <row r="36" spans="1:13" s="322" customFormat="1" ht="31.5">
      <c r="A36" s="194" t="s">
        <v>151</v>
      </c>
      <c r="B36" s="92" t="s">
        <v>12</v>
      </c>
      <c r="C36" s="93" t="s">
        <v>15</v>
      </c>
      <c r="D36" s="92"/>
      <c r="E36" s="92"/>
      <c r="F36" s="358">
        <f>F43+F37</f>
        <v>16952.9</v>
      </c>
      <c r="G36" s="358">
        <f>G43+G37</f>
        <v>39.75</v>
      </c>
      <c r="H36" s="195">
        <f>H43+H37</f>
        <v>16995.65</v>
      </c>
      <c r="I36" s="358">
        <f>I43+I37</f>
        <v>5275.284</v>
      </c>
      <c r="J36" s="403">
        <f t="shared" si="0"/>
        <v>0.3103902469161226</v>
      </c>
      <c r="K36" s="353"/>
      <c r="L36" s="353"/>
      <c r="M36" s="353"/>
    </row>
    <row r="37" spans="1:13" s="322" customFormat="1" ht="12" customHeight="1">
      <c r="A37" s="198" t="s">
        <v>388</v>
      </c>
      <c r="B37" s="70" t="s">
        <v>12</v>
      </c>
      <c r="C37" s="74" t="s">
        <v>15</v>
      </c>
      <c r="D37" s="70" t="s">
        <v>290</v>
      </c>
      <c r="E37" s="70" t="s">
        <v>10</v>
      </c>
      <c r="F37" s="359">
        <f>F38</f>
        <v>996.3000000000001</v>
      </c>
      <c r="G37" s="359">
        <f>G38</f>
        <v>252</v>
      </c>
      <c r="H37" s="72">
        <f>H38</f>
        <v>1248.3000000000002</v>
      </c>
      <c r="I37" s="359">
        <f>I38</f>
        <v>413.196</v>
      </c>
      <c r="J37" s="403">
        <f t="shared" si="0"/>
        <v>0.33100696947849073</v>
      </c>
      <c r="K37" s="353"/>
      <c r="L37" s="353"/>
      <c r="M37" s="353"/>
    </row>
    <row r="38" spans="1:13" s="322" customFormat="1" ht="45">
      <c r="A38" s="73" t="s">
        <v>105</v>
      </c>
      <c r="B38" s="70" t="s">
        <v>12</v>
      </c>
      <c r="C38" s="74" t="s">
        <v>15</v>
      </c>
      <c r="D38" s="70" t="s">
        <v>291</v>
      </c>
      <c r="E38" s="70" t="s">
        <v>106</v>
      </c>
      <c r="F38" s="359">
        <f>SUM(F39)</f>
        <v>996.3000000000001</v>
      </c>
      <c r="G38" s="359">
        <f>SUM(G39)</f>
        <v>252</v>
      </c>
      <c r="H38" s="72">
        <f>SUM(H39)</f>
        <v>1248.3000000000002</v>
      </c>
      <c r="I38" s="359">
        <f>SUM(I39)</f>
        <v>413.196</v>
      </c>
      <c r="J38" s="403">
        <f t="shared" si="0"/>
        <v>0.33100696947849073</v>
      </c>
      <c r="K38" s="353"/>
      <c r="L38" s="353"/>
      <c r="M38" s="353"/>
    </row>
    <row r="39" spans="1:13" s="322" customFormat="1" ht="24" customHeight="1">
      <c r="A39" s="73" t="s">
        <v>107</v>
      </c>
      <c r="B39" s="70" t="s">
        <v>12</v>
      </c>
      <c r="C39" s="74" t="s">
        <v>15</v>
      </c>
      <c r="D39" s="70" t="s">
        <v>291</v>
      </c>
      <c r="E39" s="70" t="s">
        <v>108</v>
      </c>
      <c r="F39" s="359">
        <f>SUM(F40:F42)</f>
        <v>996.3000000000001</v>
      </c>
      <c r="G39" s="359">
        <f>SUM(G40:G42)</f>
        <v>252</v>
      </c>
      <c r="H39" s="72">
        <f>SUM(H40:H42)</f>
        <v>1248.3000000000002</v>
      </c>
      <c r="I39" s="359">
        <f>SUM(I40:I42)</f>
        <v>413.196</v>
      </c>
      <c r="J39" s="403">
        <f t="shared" si="0"/>
        <v>0.33100696947849073</v>
      </c>
      <c r="K39" s="353"/>
      <c r="L39" s="353"/>
      <c r="M39" s="353"/>
    </row>
    <row r="40" spans="1:13" s="322" customFormat="1" ht="15" customHeight="1">
      <c r="A40" s="198" t="s">
        <v>385</v>
      </c>
      <c r="B40" s="70" t="s">
        <v>12</v>
      </c>
      <c r="C40" s="74" t="s">
        <v>15</v>
      </c>
      <c r="D40" s="70" t="s">
        <v>291</v>
      </c>
      <c r="E40" s="70" t="s">
        <v>110</v>
      </c>
      <c r="F40" s="359">
        <f>'Пр3 ведом'!G374</f>
        <v>765.2</v>
      </c>
      <c r="G40" s="359">
        <f>'Пр3 ведом'!H374</f>
        <v>0</v>
      </c>
      <c r="H40" s="72">
        <f>'Пр3 ведом'!I374</f>
        <v>765.2</v>
      </c>
      <c r="I40" s="359">
        <f>'Пр3 ведом'!J374</f>
        <v>217.537</v>
      </c>
      <c r="J40" s="403">
        <f t="shared" si="0"/>
        <v>0.284287767903816</v>
      </c>
      <c r="K40" s="353"/>
      <c r="L40" s="353"/>
      <c r="M40" s="353"/>
    </row>
    <row r="41" spans="1:13" s="322" customFormat="1" ht="31.5" customHeight="1">
      <c r="A41" s="198" t="s">
        <v>386</v>
      </c>
      <c r="B41" s="70" t="s">
        <v>12</v>
      </c>
      <c r="C41" s="74" t="s">
        <v>15</v>
      </c>
      <c r="D41" s="70" t="s">
        <v>291</v>
      </c>
      <c r="E41" s="70">
        <v>129</v>
      </c>
      <c r="F41" s="359">
        <f>'Пр3 ведом'!G375</f>
        <v>231.1</v>
      </c>
      <c r="G41" s="359">
        <f>'Пр3 ведом'!H375</f>
        <v>0</v>
      </c>
      <c r="H41" s="72">
        <f>'Пр3 ведом'!I375</f>
        <v>231.1</v>
      </c>
      <c r="I41" s="359">
        <f>'Пр3 ведом'!J375</f>
        <v>87.311</v>
      </c>
      <c r="J41" s="403">
        <f t="shared" si="0"/>
        <v>0.37780614452617917</v>
      </c>
      <c r="K41" s="353"/>
      <c r="L41" s="353"/>
      <c r="M41" s="353"/>
    </row>
    <row r="42" spans="1:13" s="322" customFormat="1" ht="31.5" customHeight="1">
      <c r="A42" s="198" t="s">
        <v>525</v>
      </c>
      <c r="B42" s="70" t="s">
        <v>12</v>
      </c>
      <c r="C42" s="74" t="s">
        <v>15</v>
      </c>
      <c r="D42" s="70" t="s">
        <v>683</v>
      </c>
      <c r="E42" s="70">
        <v>122</v>
      </c>
      <c r="F42" s="359">
        <f>'Пр3 ведом'!G376</f>
        <v>0</v>
      </c>
      <c r="G42" s="359">
        <f>'Пр3 ведом'!H376</f>
        <v>252</v>
      </c>
      <c r="H42" s="72">
        <f>'Пр3 ведом'!I376</f>
        <v>252</v>
      </c>
      <c r="I42" s="359">
        <f>'Пр3 ведом'!J376</f>
        <v>108.348</v>
      </c>
      <c r="J42" s="403">
        <f t="shared" si="0"/>
        <v>0.429952380952381</v>
      </c>
      <c r="K42" s="353"/>
      <c r="L42" s="353"/>
      <c r="M42" s="353"/>
    </row>
    <row r="43" spans="1:13" s="327" customFormat="1" ht="22.5" customHeight="1">
      <c r="A43" s="73" t="s">
        <v>156</v>
      </c>
      <c r="B43" s="70" t="s">
        <v>12</v>
      </c>
      <c r="C43" s="74" t="s">
        <v>15</v>
      </c>
      <c r="D43" s="70" t="s">
        <v>288</v>
      </c>
      <c r="E43" s="70" t="s">
        <v>10</v>
      </c>
      <c r="F43" s="359">
        <f>F44+F48+F49+F53</f>
        <v>15956.6</v>
      </c>
      <c r="G43" s="359">
        <f>G44+G48+G49+G53</f>
        <v>-212.25</v>
      </c>
      <c r="H43" s="72">
        <f>H44+H48+H49+H53</f>
        <v>15747.35</v>
      </c>
      <c r="I43" s="359">
        <f>I44+I48+I49+I53</f>
        <v>4862.088</v>
      </c>
      <c r="J43" s="403">
        <f t="shared" si="0"/>
        <v>0.3087559494137109</v>
      </c>
      <c r="K43" s="364"/>
      <c r="L43" s="364"/>
      <c r="M43" s="364"/>
    </row>
    <row r="44" spans="1:13" s="322" customFormat="1" ht="45">
      <c r="A44" s="73" t="s">
        <v>105</v>
      </c>
      <c r="B44" s="70" t="s">
        <v>12</v>
      </c>
      <c r="C44" s="74" t="s">
        <v>15</v>
      </c>
      <c r="D44" s="70" t="s">
        <v>287</v>
      </c>
      <c r="E44" s="70" t="s">
        <v>106</v>
      </c>
      <c r="F44" s="359">
        <f>F45</f>
        <v>13242.1</v>
      </c>
      <c r="G44" s="359">
        <f>G45</f>
        <v>0</v>
      </c>
      <c r="H44" s="72">
        <f>H45</f>
        <v>13242.1</v>
      </c>
      <c r="I44" s="359">
        <f>I45</f>
        <v>3953.734</v>
      </c>
      <c r="J44" s="403">
        <f t="shared" si="0"/>
        <v>0.2985730359988219</v>
      </c>
      <c r="K44" s="353"/>
      <c r="L44" s="353"/>
      <c r="M44" s="353"/>
    </row>
    <row r="45" spans="1:13" s="322" customFormat="1" ht="20.25" customHeight="1">
      <c r="A45" s="73" t="s">
        <v>107</v>
      </c>
      <c r="B45" s="70" t="s">
        <v>12</v>
      </c>
      <c r="C45" s="74" t="s">
        <v>15</v>
      </c>
      <c r="D45" s="70" t="s">
        <v>287</v>
      </c>
      <c r="E45" s="70" t="s">
        <v>108</v>
      </c>
      <c r="F45" s="359">
        <f>F46+F47</f>
        <v>13242.1</v>
      </c>
      <c r="G45" s="359">
        <f>G46+G47</f>
        <v>0</v>
      </c>
      <c r="H45" s="72">
        <f>H46+H47</f>
        <v>13242.1</v>
      </c>
      <c r="I45" s="359">
        <f>I46+I47</f>
        <v>3953.734</v>
      </c>
      <c r="J45" s="403">
        <f t="shared" si="0"/>
        <v>0.2985730359988219</v>
      </c>
      <c r="K45" s="353"/>
      <c r="L45" s="353"/>
      <c r="M45" s="353"/>
    </row>
    <row r="46" spans="1:13" s="322" customFormat="1" ht="12.75" customHeight="1">
      <c r="A46" s="198" t="s">
        <v>385</v>
      </c>
      <c r="B46" s="70" t="s">
        <v>12</v>
      </c>
      <c r="C46" s="74" t="s">
        <v>15</v>
      </c>
      <c r="D46" s="70" t="s">
        <v>287</v>
      </c>
      <c r="E46" s="70" t="s">
        <v>110</v>
      </c>
      <c r="F46" s="359">
        <f>'Пр3 ведом'!G380</f>
        <v>10170.6</v>
      </c>
      <c r="G46" s="359">
        <f>'Пр3 ведом'!H380</f>
        <v>101.9</v>
      </c>
      <c r="H46" s="72">
        <f>'Пр3 ведом'!I380</f>
        <v>10272.5</v>
      </c>
      <c r="I46" s="359">
        <f>'Пр3 ведом'!J380</f>
        <v>2942.279</v>
      </c>
      <c r="J46" s="403">
        <f t="shared" si="0"/>
        <v>0.2864228766123144</v>
      </c>
      <c r="K46" s="353"/>
      <c r="L46" s="353"/>
      <c r="M46" s="353"/>
    </row>
    <row r="47" spans="1:13" s="322" customFormat="1" ht="33" customHeight="1">
      <c r="A47" s="198" t="s">
        <v>386</v>
      </c>
      <c r="B47" s="70" t="s">
        <v>12</v>
      </c>
      <c r="C47" s="74" t="s">
        <v>15</v>
      </c>
      <c r="D47" s="70" t="s">
        <v>287</v>
      </c>
      <c r="E47" s="70">
        <v>129</v>
      </c>
      <c r="F47" s="359">
        <f>'Пр3 ведом'!G381</f>
        <v>3071.5</v>
      </c>
      <c r="G47" s="359">
        <f>'Пр3 ведом'!H381</f>
        <v>-101.9</v>
      </c>
      <c r="H47" s="72">
        <f>'Пр3 ведом'!I381</f>
        <v>2969.6</v>
      </c>
      <c r="I47" s="359">
        <f>'Пр3 ведом'!J381</f>
        <v>1011.455</v>
      </c>
      <c r="J47" s="403">
        <f t="shared" si="0"/>
        <v>0.3406031115301724</v>
      </c>
      <c r="K47" s="353"/>
      <c r="L47" s="353"/>
      <c r="M47" s="353"/>
    </row>
    <row r="48" spans="1:13" s="322" customFormat="1" ht="21.75" customHeight="1">
      <c r="A48" s="198" t="s">
        <v>525</v>
      </c>
      <c r="B48" s="70" t="s">
        <v>12</v>
      </c>
      <c r="C48" s="74" t="s">
        <v>15</v>
      </c>
      <c r="D48" s="70" t="s">
        <v>289</v>
      </c>
      <c r="E48" s="70" t="s">
        <v>112</v>
      </c>
      <c r="F48" s="359">
        <f>'Пр3 ведом'!G382</f>
        <v>25.4</v>
      </c>
      <c r="G48" s="359">
        <f>'Пр3 ведом'!H382</f>
        <v>0</v>
      </c>
      <c r="H48" s="72">
        <f>'Пр3 ведом'!I382</f>
        <v>25.4</v>
      </c>
      <c r="I48" s="359">
        <f>'Пр3 ведом'!J382</f>
        <v>4.831</v>
      </c>
      <c r="J48" s="403">
        <f t="shared" si="0"/>
        <v>0.19019685039370082</v>
      </c>
      <c r="K48" s="353"/>
      <c r="L48" s="353"/>
      <c r="M48" s="353"/>
    </row>
    <row r="49" spans="1:13" s="322" customFormat="1" ht="21.75" customHeight="1">
      <c r="A49" s="73" t="s">
        <v>387</v>
      </c>
      <c r="B49" s="70" t="s">
        <v>12</v>
      </c>
      <c r="C49" s="74" t="s">
        <v>15</v>
      </c>
      <c r="D49" s="70" t="s">
        <v>289</v>
      </c>
      <c r="E49" s="70" t="s">
        <v>113</v>
      </c>
      <c r="F49" s="359">
        <f>F50</f>
        <v>2515.4</v>
      </c>
      <c r="G49" s="359">
        <f>G50</f>
        <v>-212.25</v>
      </c>
      <c r="H49" s="72">
        <f>H50</f>
        <v>2306.15</v>
      </c>
      <c r="I49" s="359">
        <f>I50</f>
        <v>821.8969999999999</v>
      </c>
      <c r="J49" s="403">
        <f t="shared" si="0"/>
        <v>0.35639355636016734</v>
      </c>
      <c r="K49" s="353"/>
      <c r="L49" s="353"/>
      <c r="M49" s="353"/>
    </row>
    <row r="50" spans="1:13" s="322" customFormat="1" ht="21.75" customHeight="1">
      <c r="A50" s="73" t="s">
        <v>526</v>
      </c>
      <c r="B50" s="70" t="s">
        <v>12</v>
      </c>
      <c r="C50" s="74" t="s">
        <v>15</v>
      </c>
      <c r="D50" s="70" t="s">
        <v>289</v>
      </c>
      <c r="E50" s="70" t="s">
        <v>115</v>
      </c>
      <c r="F50" s="359">
        <f>F52+F51</f>
        <v>2515.4</v>
      </c>
      <c r="G50" s="359">
        <f>G52+G51</f>
        <v>-212.25</v>
      </c>
      <c r="H50" s="72">
        <f>H52+H51</f>
        <v>2306.15</v>
      </c>
      <c r="I50" s="359">
        <f>I52+I51</f>
        <v>821.8969999999999</v>
      </c>
      <c r="J50" s="403">
        <f t="shared" si="0"/>
        <v>0.35639355636016734</v>
      </c>
      <c r="K50" s="353"/>
      <c r="L50" s="353"/>
      <c r="M50" s="353"/>
    </row>
    <row r="51" spans="1:13" s="322" customFormat="1" ht="21.75" customHeight="1">
      <c r="A51" s="166" t="s">
        <v>540</v>
      </c>
      <c r="B51" s="70" t="s">
        <v>12</v>
      </c>
      <c r="C51" s="74" t="s">
        <v>15</v>
      </c>
      <c r="D51" s="70" t="s">
        <v>289</v>
      </c>
      <c r="E51" s="70">
        <v>242</v>
      </c>
      <c r="F51" s="359">
        <f>'Пр3 ведом'!G385</f>
        <v>274.4</v>
      </c>
      <c r="G51" s="359">
        <f>'Пр3 ведом'!H385</f>
        <v>0</v>
      </c>
      <c r="H51" s="72">
        <f>'Пр3 ведом'!I385</f>
        <v>274.4</v>
      </c>
      <c r="I51" s="72">
        <f>'Пр3 ведом'!J385</f>
        <v>83.486</v>
      </c>
      <c r="J51" s="403">
        <f t="shared" si="0"/>
        <v>0.30424927113702627</v>
      </c>
      <c r="K51" s="353"/>
      <c r="L51" s="353"/>
      <c r="M51" s="353"/>
    </row>
    <row r="52" spans="1:13" s="322" customFormat="1" ht="21.75" customHeight="1">
      <c r="A52" s="166" t="s">
        <v>527</v>
      </c>
      <c r="B52" s="70" t="s">
        <v>12</v>
      </c>
      <c r="C52" s="74" t="s">
        <v>15</v>
      </c>
      <c r="D52" s="70" t="s">
        <v>289</v>
      </c>
      <c r="E52" s="70" t="s">
        <v>117</v>
      </c>
      <c r="F52" s="359">
        <f>'Пр3 ведом'!G386</f>
        <v>2241</v>
      </c>
      <c r="G52" s="359">
        <f>'Пр3 ведом'!H386</f>
        <v>-212.25</v>
      </c>
      <c r="H52" s="72">
        <f>'Пр3 ведом'!I386+3</f>
        <v>2031.75</v>
      </c>
      <c r="I52" s="359">
        <f>'Пр3 ведом'!J386+3</f>
        <v>738.411</v>
      </c>
      <c r="J52" s="403">
        <f t="shared" si="0"/>
        <v>0.36343595422665187</v>
      </c>
      <c r="K52" s="353"/>
      <c r="L52" s="353"/>
      <c r="M52" s="353"/>
    </row>
    <row r="53" spans="1:13" s="322" customFormat="1" ht="13.5" customHeight="1">
      <c r="A53" s="166" t="s">
        <v>118</v>
      </c>
      <c r="B53" s="70" t="s">
        <v>12</v>
      </c>
      <c r="C53" s="74" t="s">
        <v>15</v>
      </c>
      <c r="D53" s="70" t="s">
        <v>289</v>
      </c>
      <c r="E53" s="70" t="s">
        <v>48</v>
      </c>
      <c r="F53" s="359">
        <f>F54</f>
        <v>173.7</v>
      </c>
      <c r="G53" s="359">
        <f>G54</f>
        <v>0</v>
      </c>
      <c r="H53" s="72">
        <f>H54</f>
        <v>173.7</v>
      </c>
      <c r="I53" s="359">
        <f>I54</f>
        <v>81.626</v>
      </c>
      <c r="J53" s="403">
        <f t="shared" si="0"/>
        <v>0.46992515831894077</v>
      </c>
      <c r="K53" s="353"/>
      <c r="L53" s="353"/>
      <c r="M53" s="353"/>
    </row>
    <row r="54" spans="1:13" s="322" customFormat="1" ht="24.75" customHeight="1">
      <c r="A54" s="166" t="s">
        <v>532</v>
      </c>
      <c r="B54" s="70" t="s">
        <v>12</v>
      </c>
      <c r="C54" s="74" t="s">
        <v>15</v>
      </c>
      <c r="D54" s="70" t="s">
        <v>289</v>
      </c>
      <c r="E54" s="70" t="s">
        <v>119</v>
      </c>
      <c r="F54" s="359">
        <f>F55+F56</f>
        <v>173.7</v>
      </c>
      <c r="G54" s="359">
        <f>G55+G56</f>
        <v>0</v>
      </c>
      <c r="H54" s="72">
        <f>H55+H56</f>
        <v>173.7</v>
      </c>
      <c r="I54" s="359">
        <f>I55+I56</f>
        <v>81.626</v>
      </c>
      <c r="J54" s="403">
        <f t="shared" si="0"/>
        <v>0.46992515831894077</v>
      </c>
      <c r="K54" s="353"/>
      <c r="L54" s="353"/>
      <c r="M54" s="353"/>
    </row>
    <row r="55" spans="1:13" s="327" customFormat="1" ht="17.25" customHeight="1">
      <c r="A55" s="220" t="s">
        <v>17</v>
      </c>
      <c r="B55" s="70" t="s">
        <v>12</v>
      </c>
      <c r="C55" s="74" t="s">
        <v>15</v>
      </c>
      <c r="D55" s="70" t="s">
        <v>289</v>
      </c>
      <c r="E55" s="70" t="s">
        <v>120</v>
      </c>
      <c r="F55" s="359">
        <f>'Пр3 ведом'!G389</f>
        <v>15.5</v>
      </c>
      <c r="G55" s="359">
        <f>'Пр3 ведом'!H389</f>
        <v>0</v>
      </c>
      <c r="H55" s="72">
        <f>'Пр3 ведом'!I389</f>
        <v>15.5</v>
      </c>
      <c r="I55" s="72">
        <f>'Пр3 ведом'!J389</f>
        <v>4.808</v>
      </c>
      <c r="J55" s="403">
        <f t="shared" si="0"/>
        <v>0.3101935483870968</v>
      </c>
      <c r="K55" s="364"/>
      <c r="L55" s="364"/>
      <c r="M55" s="364"/>
    </row>
    <row r="56" spans="1:13" s="327" customFormat="1" ht="17.25" customHeight="1">
      <c r="A56" s="166" t="s">
        <v>533</v>
      </c>
      <c r="B56" s="70" t="s">
        <v>12</v>
      </c>
      <c r="C56" s="74" t="s">
        <v>15</v>
      </c>
      <c r="D56" s="70" t="s">
        <v>289</v>
      </c>
      <c r="E56" s="70">
        <v>852</v>
      </c>
      <c r="F56" s="359">
        <f>'Пр3 ведом'!G390</f>
        <v>158.2</v>
      </c>
      <c r="G56" s="359">
        <f>'Пр3 ведом'!H390</f>
        <v>0</v>
      </c>
      <c r="H56" s="72">
        <f>'Пр3 ведом'!I390</f>
        <v>158.2</v>
      </c>
      <c r="I56" s="72">
        <f>'Пр3 ведом'!J390</f>
        <v>76.818</v>
      </c>
      <c r="J56" s="403">
        <f t="shared" si="0"/>
        <v>0.4855752212389381</v>
      </c>
      <c r="K56" s="364"/>
      <c r="L56" s="364"/>
      <c r="M56" s="364"/>
    </row>
    <row r="57" spans="1:13" s="322" customFormat="1" ht="31.5">
      <c r="A57" s="194" t="s">
        <v>73</v>
      </c>
      <c r="B57" s="92" t="s">
        <v>12</v>
      </c>
      <c r="C57" s="93" t="s">
        <v>74</v>
      </c>
      <c r="D57" s="92" t="s">
        <v>9</v>
      </c>
      <c r="E57" s="92" t="s">
        <v>10</v>
      </c>
      <c r="F57" s="358">
        <f>F58+F73</f>
        <v>6848.8</v>
      </c>
      <c r="G57" s="358">
        <f>G58+G73</f>
        <v>0</v>
      </c>
      <c r="H57" s="195">
        <f>H58+H73</f>
        <v>6848.8</v>
      </c>
      <c r="I57" s="358">
        <f>I58+I73</f>
        <v>2165.089</v>
      </c>
      <c r="J57" s="403">
        <f t="shared" si="0"/>
        <v>0.3161267667328583</v>
      </c>
      <c r="K57" s="353"/>
      <c r="L57" s="353"/>
      <c r="M57" s="353"/>
    </row>
    <row r="58" spans="1:13" s="322" customFormat="1" ht="34.5" customHeight="1">
      <c r="A58" s="194" t="s">
        <v>660</v>
      </c>
      <c r="B58" s="92" t="s">
        <v>12</v>
      </c>
      <c r="C58" s="93" t="s">
        <v>74</v>
      </c>
      <c r="D58" s="92" t="s">
        <v>273</v>
      </c>
      <c r="E58" s="92" t="s">
        <v>10</v>
      </c>
      <c r="F58" s="358">
        <f aca="true" t="shared" si="3" ref="F58:I59">F59</f>
        <v>5029.8</v>
      </c>
      <c r="G58" s="358">
        <f t="shared" si="3"/>
        <v>0</v>
      </c>
      <c r="H58" s="195">
        <f t="shared" si="3"/>
        <v>5029.8</v>
      </c>
      <c r="I58" s="358">
        <f t="shared" si="3"/>
        <v>1632.877</v>
      </c>
      <c r="J58" s="403">
        <f t="shared" si="0"/>
        <v>0.32464054236748974</v>
      </c>
      <c r="K58" s="353"/>
      <c r="L58" s="353"/>
      <c r="M58" s="353"/>
    </row>
    <row r="59" spans="1:13" s="322" customFormat="1" ht="45">
      <c r="A59" s="73" t="s">
        <v>278</v>
      </c>
      <c r="B59" s="70" t="s">
        <v>12</v>
      </c>
      <c r="C59" s="74" t="s">
        <v>74</v>
      </c>
      <c r="D59" s="70" t="s">
        <v>274</v>
      </c>
      <c r="E59" s="70" t="s">
        <v>10</v>
      </c>
      <c r="F59" s="359">
        <f t="shared" si="3"/>
        <v>5029.8</v>
      </c>
      <c r="G59" s="359">
        <f t="shared" si="3"/>
        <v>0</v>
      </c>
      <c r="H59" s="72">
        <f t="shared" si="3"/>
        <v>5029.8</v>
      </c>
      <c r="I59" s="359">
        <f t="shared" si="3"/>
        <v>1632.877</v>
      </c>
      <c r="J59" s="403">
        <f t="shared" si="0"/>
        <v>0.32464054236748974</v>
      </c>
      <c r="K59" s="353"/>
      <c r="L59" s="353"/>
      <c r="M59" s="353"/>
    </row>
    <row r="60" spans="1:13" s="327" customFormat="1" ht="27.75" customHeight="1">
      <c r="A60" s="73" t="s">
        <v>276</v>
      </c>
      <c r="B60" s="70" t="s">
        <v>12</v>
      </c>
      <c r="C60" s="74" t="s">
        <v>74</v>
      </c>
      <c r="D60" s="70" t="s">
        <v>275</v>
      </c>
      <c r="E60" s="70"/>
      <c r="F60" s="359">
        <f>F61+F65+F66+F70</f>
        <v>5029.8</v>
      </c>
      <c r="G60" s="359">
        <f>G61+G65+G66+G70</f>
        <v>0</v>
      </c>
      <c r="H60" s="72">
        <f>H61+H65+H66+H70</f>
        <v>5029.8</v>
      </c>
      <c r="I60" s="359">
        <f>I61+I65+I66+I70</f>
        <v>1632.877</v>
      </c>
      <c r="J60" s="403">
        <f t="shared" si="0"/>
        <v>0.32464054236748974</v>
      </c>
      <c r="K60" s="364"/>
      <c r="L60" s="364"/>
      <c r="M60" s="364"/>
    </row>
    <row r="61" spans="1:13" s="327" customFormat="1" ht="45">
      <c r="A61" s="73" t="s">
        <v>105</v>
      </c>
      <c r="B61" s="70" t="s">
        <v>12</v>
      </c>
      <c r="C61" s="74" t="s">
        <v>74</v>
      </c>
      <c r="D61" s="70" t="s">
        <v>624</v>
      </c>
      <c r="E61" s="70" t="s">
        <v>106</v>
      </c>
      <c r="F61" s="359">
        <f>F62</f>
        <v>4374.2</v>
      </c>
      <c r="G61" s="359">
        <f>G62</f>
        <v>0</v>
      </c>
      <c r="H61" s="72">
        <f>H62</f>
        <v>4374.2</v>
      </c>
      <c r="I61" s="359">
        <f>I62</f>
        <v>1434.663</v>
      </c>
      <c r="J61" s="403">
        <f t="shared" si="0"/>
        <v>0.3279829454528828</v>
      </c>
      <c r="K61" s="364"/>
      <c r="L61" s="364"/>
      <c r="M61" s="364"/>
    </row>
    <row r="62" spans="1:13" s="322" customFormat="1" ht="23.25" customHeight="1">
      <c r="A62" s="73" t="s">
        <v>107</v>
      </c>
      <c r="B62" s="70" t="s">
        <v>12</v>
      </c>
      <c r="C62" s="74" t="s">
        <v>74</v>
      </c>
      <c r="D62" s="70" t="s">
        <v>279</v>
      </c>
      <c r="E62" s="70" t="s">
        <v>108</v>
      </c>
      <c r="F62" s="359">
        <f>F63+F64</f>
        <v>4374.2</v>
      </c>
      <c r="G62" s="359">
        <f>G63+G64</f>
        <v>0</v>
      </c>
      <c r="H62" s="72">
        <f>H63+H64</f>
        <v>4374.2</v>
      </c>
      <c r="I62" s="359">
        <f>I63+I64</f>
        <v>1434.663</v>
      </c>
      <c r="J62" s="403">
        <f t="shared" si="0"/>
        <v>0.3279829454528828</v>
      </c>
      <c r="K62" s="353"/>
      <c r="L62" s="353"/>
      <c r="M62" s="353"/>
    </row>
    <row r="63" spans="1:13" s="322" customFormat="1" ht="16.5" customHeight="1">
      <c r="A63" s="198" t="s">
        <v>385</v>
      </c>
      <c r="B63" s="70" t="s">
        <v>12</v>
      </c>
      <c r="C63" s="74" t="s">
        <v>74</v>
      </c>
      <c r="D63" s="70" t="s">
        <v>279</v>
      </c>
      <c r="E63" s="70" t="s">
        <v>110</v>
      </c>
      <c r="F63" s="359">
        <f>'Пр3 ведом'!G322</f>
        <v>3359.6</v>
      </c>
      <c r="G63" s="359">
        <f>'Пр3 ведом'!H322</f>
        <v>0</v>
      </c>
      <c r="H63" s="72">
        <f>'Пр3 ведом'!I322</f>
        <v>3359.6</v>
      </c>
      <c r="I63" s="72">
        <f>'Пр3 ведом'!J322</f>
        <v>1036.465</v>
      </c>
      <c r="J63" s="403">
        <f t="shared" si="0"/>
        <v>0.308508453387308</v>
      </c>
      <c r="K63" s="353"/>
      <c r="L63" s="353"/>
      <c r="M63" s="353"/>
    </row>
    <row r="64" spans="1:13" s="322" customFormat="1" ht="31.5" customHeight="1">
      <c r="A64" s="198" t="s">
        <v>386</v>
      </c>
      <c r="B64" s="70" t="s">
        <v>12</v>
      </c>
      <c r="C64" s="74" t="s">
        <v>74</v>
      </c>
      <c r="D64" s="70" t="s">
        <v>279</v>
      </c>
      <c r="E64" s="70">
        <v>129</v>
      </c>
      <c r="F64" s="359">
        <f>'Пр3 ведом'!G323</f>
        <v>1014.6</v>
      </c>
      <c r="G64" s="359">
        <f>'Пр3 ведом'!H323</f>
        <v>0</v>
      </c>
      <c r="H64" s="72">
        <f>'Пр3 ведом'!I323</f>
        <v>1014.6</v>
      </c>
      <c r="I64" s="359">
        <f>'Пр3 ведом'!J323</f>
        <v>398.198</v>
      </c>
      <c r="J64" s="403">
        <f t="shared" si="0"/>
        <v>0.39246796767198894</v>
      </c>
      <c r="K64" s="353"/>
      <c r="L64" s="353"/>
      <c r="M64" s="353"/>
    </row>
    <row r="65" spans="1:13" s="322" customFormat="1" ht="24" customHeight="1">
      <c r="A65" s="198" t="s">
        <v>525</v>
      </c>
      <c r="B65" s="70" t="s">
        <v>12</v>
      </c>
      <c r="C65" s="74" t="s">
        <v>74</v>
      </c>
      <c r="D65" s="70" t="s">
        <v>280</v>
      </c>
      <c r="E65" s="70" t="s">
        <v>112</v>
      </c>
      <c r="F65" s="359">
        <f>'Пр3 ведом'!G324</f>
        <v>39.7</v>
      </c>
      <c r="G65" s="359">
        <f>'Пр3 ведом'!H324</f>
        <v>0</v>
      </c>
      <c r="H65" s="72">
        <f>'Пр3 ведом'!I324</f>
        <v>39.7</v>
      </c>
      <c r="I65" s="359">
        <f>'Пр3 ведом'!J324</f>
        <v>17.7</v>
      </c>
      <c r="J65" s="403">
        <f t="shared" si="0"/>
        <v>0.4458438287153652</v>
      </c>
      <c r="K65" s="353"/>
      <c r="L65" s="353"/>
      <c r="M65" s="353"/>
    </row>
    <row r="66" spans="1:13" s="322" customFormat="1" ht="24" customHeight="1">
      <c r="A66" s="73" t="s">
        <v>387</v>
      </c>
      <c r="B66" s="70" t="s">
        <v>12</v>
      </c>
      <c r="C66" s="74" t="s">
        <v>74</v>
      </c>
      <c r="D66" s="70" t="s">
        <v>280</v>
      </c>
      <c r="E66" s="70" t="s">
        <v>113</v>
      </c>
      <c r="F66" s="359">
        <f>F67</f>
        <v>615.3</v>
      </c>
      <c r="G66" s="359">
        <f>G67</f>
        <v>0</v>
      </c>
      <c r="H66" s="72">
        <f>H67</f>
        <v>615.3</v>
      </c>
      <c r="I66" s="359">
        <f>I67</f>
        <v>180.514</v>
      </c>
      <c r="J66" s="403">
        <f t="shared" si="0"/>
        <v>0.29337558914350725</v>
      </c>
      <c r="K66" s="353"/>
      <c r="L66" s="353"/>
      <c r="M66" s="353"/>
    </row>
    <row r="67" spans="1:13" s="322" customFormat="1" ht="21" customHeight="1">
      <c r="A67" s="73" t="s">
        <v>526</v>
      </c>
      <c r="B67" s="70" t="s">
        <v>12</v>
      </c>
      <c r="C67" s="74" t="s">
        <v>74</v>
      </c>
      <c r="D67" s="70" t="s">
        <v>280</v>
      </c>
      <c r="E67" s="70" t="s">
        <v>115</v>
      </c>
      <c r="F67" s="359">
        <f>F69+F68</f>
        <v>615.3</v>
      </c>
      <c r="G67" s="359">
        <f>G69+G68</f>
        <v>0</v>
      </c>
      <c r="H67" s="72">
        <f>H69+H68</f>
        <v>615.3</v>
      </c>
      <c r="I67" s="359">
        <f>I69+I68</f>
        <v>180.514</v>
      </c>
      <c r="J67" s="403">
        <f t="shared" si="0"/>
        <v>0.29337558914350725</v>
      </c>
      <c r="K67" s="353"/>
      <c r="L67" s="353"/>
      <c r="M67" s="353"/>
    </row>
    <row r="68" spans="1:13" s="322" customFormat="1" ht="21" customHeight="1">
      <c r="A68" s="166" t="s">
        <v>540</v>
      </c>
      <c r="B68" s="70" t="s">
        <v>12</v>
      </c>
      <c r="C68" s="74" t="s">
        <v>74</v>
      </c>
      <c r="D68" s="70" t="s">
        <v>280</v>
      </c>
      <c r="E68" s="70">
        <v>242</v>
      </c>
      <c r="F68" s="359">
        <f>'Пр3 ведом'!G327</f>
        <v>401.2</v>
      </c>
      <c r="G68" s="359">
        <f>'Пр3 ведом'!H327</f>
        <v>0</v>
      </c>
      <c r="H68" s="72">
        <f>'Пр3 ведом'!I327</f>
        <v>401.2</v>
      </c>
      <c r="I68" s="359">
        <f>'Пр3 ведом'!J327</f>
        <v>134.804</v>
      </c>
      <c r="J68" s="403">
        <f t="shared" si="0"/>
        <v>0.33600199401794617</v>
      </c>
      <c r="K68" s="353"/>
      <c r="L68" s="353"/>
      <c r="M68" s="353"/>
    </row>
    <row r="69" spans="1:13" s="322" customFormat="1" ht="21" customHeight="1">
      <c r="A69" s="166" t="s">
        <v>527</v>
      </c>
      <c r="B69" s="70" t="s">
        <v>12</v>
      </c>
      <c r="C69" s="74" t="s">
        <v>74</v>
      </c>
      <c r="D69" s="70" t="s">
        <v>280</v>
      </c>
      <c r="E69" s="70" t="s">
        <v>117</v>
      </c>
      <c r="F69" s="359">
        <f>'Пр3 ведом'!G328</f>
        <v>214.1</v>
      </c>
      <c r="G69" s="359">
        <f>'Пр3 ведом'!H328</f>
        <v>0</v>
      </c>
      <c r="H69" s="72">
        <f>'Пр3 ведом'!I328</f>
        <v>214.1</v>
      </c>
      <c r="I69" s="359">
        <f>'Пр3 ведом'!J328</f>
        <v>45.71</v>
      </c>
      <c r="J69" s="403">
        <f t="shared" si="0"/>
        <v>0.21349836524988325</v>
      </c>
      <c r="K69" s="353"/>
      <c r="L69" s="353"/>
      <c r="M69" s="353"/>
    </row>
    <row r="70" spans="1:13" s="322" customFormat="1" ht="21" customHeight="1">
      <c r="A70" s="166" t="s">
        <v>118</v>
      </c>
      <c r="B70" s="70" t="s">
        <v>12</v>
      </c>
      <c r="C70" s="74" t="s">
        <v>74</v>
      </c>
      <c r="D70" s="70" t="s">
        <v>280</v>
      </c>
      <c r="E70" s="70" t="s">
        <v>48</v>
      </c>
      <c r="F70" s="359">
        <f aca="true" t="shared" si="4" ref="F70:I71">F71</f>
        <v>0.6</v>
      </c>
      <c r="G70" s="359">
        <f t="shared" si="4"/>
        <v>0</v>
      </c>
      <c r="H70" s="72">
        <f t="shared" si="4"/>
        <v>0.6</v>
      </c>
      <c r="I70" s="359">
        <f t="shared" si="4"/>
        <v>0</v>
      </c>
      <c r="J70" s="403">
        <f t="shared" si="0"/>
        <v>0</v>
      </c>
      <c r="K70" s="353"/>
      <c r="L70" s="353"/>
      <c r="M70" s="353"/>
    </row>
    <row r="71" spans="1:13" s="322" customFormat="1" ht="21" customHeight="1">
      <c r="A71" s="166" t="s">
        <v>532</v>
      </c>
      <c r="B71" s="70" t="s">
        <v>12</v>
      </c>
      <c r="C71" s="74" t="s">
        <v>74</v>
      </c>
      <c r="D71" s="70" t="s">
        <v>280</v>
      </c>
      <c r="E71" s="70" t="s">
        <v>119</v>
      </c>
      <c r="F71" s="359">
        <f t="shared" si="4"/>
        <v>0.6</v>
      </c>
      <c r="G71" s="359">
        <f t="shared" si="4"/>
        <v>0</v>
      </c>
      <c r="H71" s="72">
        <f>H72</f>
        <v>0.6</v>
      </c>
      <c r="I71" s="359">
        <f t="shared" si="4"/>
        <v>0</v>
      </c>
      <c r="J71" s="403">
        <f t="shared" si="0"/>
        <v>0</v>
      </c>
      <c r="K71" s="353"/>
      <c r="L71" s="353"/>
      <c r="M71" s="353"/>
    </row>
    <row r="72" spans="1:13" s="322" customFormat="1" ht="13.5" customHeight="1">
      <c r="A72" s="166" t="s">
        <v>533</v>
      </c>
      <c r="B72" s="70" t="s">
        <v>12</v>
      </c>
      <c r="C72" s="74" t="s">
        <v>74</v>
      </c>
      <c r="D72" s="70" t="s">
        <v>280</v>
      </c>
      <c r="E72" s="70" t="s">
        <v>122</v>
      </c>
      <c r="F72" s="359">
        <f>'Пр3 ведом'!G331</f>
        <v>0.6</v>
      </c>
      <c r="G72" s="359">
        <f>'Пр3 ведом'!H331</f>
        <v>0</v>
      </c>
      <c r="H72" s="72">
        <f>'Пр3 ведом'!I331</f>
        <v>0.6</v>
      </c>
      <c r="I72" s="72">
        <f>'Пр3 ведом'!J331</f>
        <v>0</v>
      </c>
      <c r="J72" s="403">
        <f t="shared" si="0"/>
        <v>0</v>
      </c>
      <c r="K72" s="353"/>
      <c r="L72" s="353"/>
      <c r="M72" s="353"/>
    </row>
    <row r="73" spans="1:13" s="327" customFormat="1" ht="16.5" customHeight="1">
      <c r="A73" s="203" t="s">
        <v>311</v>
      </c>
      <c r="B73" s="70" t="s">
        <v>12</v>
      </c>
      <c r="C73" s="74" t="s">
        <v>74</v>
      </c>
      <c r="D73" s="70" t="s">
        <v>310</v>
      </c>
      <c r="E73" s="70" t="s">
        <v>10</v>
      </c>
      <c r="F73" s="359">
        <f>F74+F79+F83</f>
        <v>1819</v>
      </c>
      <c r="G73" s="359">
        <f>G74+G79+G83</f>
        <v>0</v>
      </c>
      <c r="H73" s="72">
        <f>H74+H79+H83</f>
        <v>1819</v>
      </c>
      <c r="I73" s="359">
        <f>I74+I79+I83</f>
        <v>532.212</v>
      </c>
      <c r="J73" s="403">
        <f t="shared" si="0"/>
        <v>0.2925849367784497</v>
      </c>
      <c r="K73" s="364"/>
      <c r="L73" s="364"/>
      <c r="M73" s="364"/>
    </row>
    <row r="74" spans="1:13" s="75" customFormat="1" ht="45">
      <c r="A74" s="73" t="s">
        <v>105</v>
      </c>
      <c r="B74" s="70" t="s">
        <v>12</v>
      </c>
      <c r="C74" s="74" t="s">
        <v>74</v>
      </c>
      <c r="D74" s="74" t="s">
        <v>312</v>
      </c>
      <c r="E74" s="70" t="s">
        <v>106</v>
      </c>
      <c r="F74" s="359">
        <f>F75</f>
        <v>1752.4</v>
      </c>
      <c r="G74" s="359">
        <f>G75</f>
        <v>0</v>
      </c>
      <c r="H74" s="72">
        <f>H75</f>
        <v>1752.4</v>
      </c>
      <c r="I74" s="359">
        <f>I75</f>
        <v>518.553</v>
      </c>
      <c r="J74" s="403">
        <f t="shared" si="0"/>
        <v>0.2959101803241269</v>
      </c>
      <c r="K74" s="352"/>
      <c r="L74" s="352"/>
      <c r="M74" s="352"/>
    </row>
    <row r="75" spans="1:13" s="75" customFormat="1" ht="23.25" customHeight="1">
      <c r="A75" s="73" t="s">
        <v>107</v>
      </c>
      <c r="B75" s="70" t="s">
        <v>12</v>
      </c>
      <c r="C75" s="74" t="s">
        <v>74</v>
      </c>
      <c r="D75" s="74" t="s">
        <v>312</v>
      </c>
      <c r="E75" s="70" t="s">
        <v>108</v>
      </c>
      <c r="F75" s="359">
        <f>F76+F78+F77</f>
        <v>1752.4</v>
      </c>
      <c r="G75" s="359">
        <f>G76+G78+G77</f>
        <v>0</v>
      </c>
      <c r="H75" s="72">
        <f>H76+H78+H77</f>
        <v>1752.4</v>
      </c>
      <c r="I75" s="359">
        <f>I76+I78+I77</f>
        <v>518.553</v>
      </c>
      <c r="J75" s="403">
        <f t="shared" si="0"/>
        <v>0.2959101803241269</v>
      </c>
      <c r="K75" s="352"/>
      <c r="L75" s="352"/>
      <c r="M75" s="352"/>
    </row>
    <row r="76" spans="1:13" s="75" customFormat="1" ht="13.5" customHeight="1">
      <c r="A76" s="198" t="s">
        <v>385</v>
      </c>
      <c r="B76" s="70" t="s">
        <v>12</v>
      </c>
      <c r="C76" s="74" t="s">
        <v>74</v>
      </c>
      <c r="D76" s="74" t="s">
        <v>312</v>
      </c>
      <c r="E76" s="70" t="s">
        <v>110</v>
      </c>
      <c r="F76" s="359">
        <f>'Пр3 ведом'!G669</f>
        <v>1335.6</v>
      </c>
      <c r="G76" s="359">
        <f>'Пр3 ведом'!H669</f>
        <v>0</v>
      </c>
      <c r="H76" s="72">
        <f>'Пр3 ведом'!I669</f>
        <v>1335.6</v>
      </c>
      <c r="I76" s="72">
        <f>'Пр3 ведом'!J669</f>
        <v>373.18</v>
      </c>
      <c r="J76" s="403">
        <f t="shared" si="0"/>
        <v>0.2794100029949087</v>
      </c>
      <c r="K76" s="352"/>
      <c r="L76" s="352"/>
      <c r="M76" s="352"/>
    </row>
    <row r="77" spans="1:13" s="322" customFormat="1" ht="33.75" customHeight="1">
      <c r="A77" s="198" t="s">
        <v>386</v>
      </c>
      <c r="B77" s="70" t="s">
        <v>12</v>
      </c>
      <c r="C77" s="74" t="s">
        <v>74</v>
      </c>
      <c r="D77" s="74" t="s">
        <v>312</v>
      </c>
      <c r="E77" s="70">
        <v>129</v>
      </c>
      <c r="F77" s="359">
        <f>'Пр3 ведом'!G670</f>
        <v>403.4</v>
      </c>
      <c r="G77" s="359">
        <f>'Пр3 ведом'!H670</f>
        <v>0</v>
      </c>
      <c r="H77" s="72">
        <f>'Пр3 ведом'!I670</f>
        <v>403.4</v>
      </c>
      <c r="I77" s="359">
        <f>'Пр3 ведом'!J670</f>
        <v>138.973</v>
      </c>
      <c r="J77" s="403">
        <f aca="true" t="shared" si="5" ref="J77:J140">I77/H77*100%</f>
        <v>0.3445042141794745</v>
      </c>
      <c r="K77" s="353"/>
      <c r="L77" s="353"/>
      <c r="M77" s="353"/>
    </row>
    <row r="78" spans="1:13" s="322" customFormat="1" ht="22.5" customHeight="1">
      <c r="A78" s="73" t="s">
        <v>111</v>
      </c>
      <c r="B78" s="70" t="s">
        <v>12</v>
      </c>
      <c r="C78" s="74" t="s">
        <v>74</v>
      </c>
      <c r="D78" s="74" t="s">
        <v>313</v>
      </c>
      <c r="E78" s="70">
        <v>122</v>
      </c>
      <c r="F78" s="359">
        <f>'Пр3 ведом'!G671</f>
        <v>13.4</v>
      </c>
      <c r="G78" s="359">
        <f>'Пр3 ведом'!H671</f>
        <v>0</v>
      </c>
      <c r="H78" s="72">
        <f>'Пр3 ведом'!I671</f>
        <v>13.4</v>
      </c>
      <c r="I78" s="359">
        <f>'Пр3 ведом'!J671</f>
        <v>6.4</v>
      </c>
      <c r="J78" s="403">
        <f t="shared" si="5"/>
        <v>0.47761194029850745</v>
      </c>
      <c r="K78" s="353"/>
      <c r="L78" s="353"/>
      <c r="M78" s="353"/>
    </row>
    <row r="79" spans="1:13" s="75" customFormat="1" ht="24.75" customHeight="1">
      <c r="A79" s="73" t="s">
        <v>387</v>
      </c>
      <c r="B79" s="70" t="s">
        <v>12</v>
      </c>
      <c r="C79" s="74" t="s">
        <v>74</v>
      </c>
      <c r="D79" s="74" t="s">
        <v>313</v>
      </c>
      <c r="E79" s="70" t="s">
        <v>113</v>
      </c>
      <c r="F79" s="359">
        <f>F80</f>
        <v>64.8</v>
      </c>
      <c r="G79" s="359">
        <f>G80</f>
        <v>0</v>
      </c>
      <c r="H79" s="72">
        <f>H80</f>
        <v>64.8</v>
      </c>
      <c r="I79" s="359">
        <f>I80</f>
        <v>13.658999999999999</v>
      </c>
      <c r="J79" s="403">
        <f t="shared" si="5"/>
        <v>0.21078703703703702</v>
      </c>
      <c r="K79" s="352"/>
      <c r="L79" s="352"/>
      <c r="M79" s="352"/>
    </row>
    <row r="80" spans="1:13" s="75" customFormat="1" ht="27.75" customHeight="1">
      <c r="A80" s="166" t="s">
        <v>526</v>
      </c>
      <c r="B80" s="70" t="s">
        <v>12</v>
      </c>
      <c r="C80" s="74" t="s">
        <v>74</v>
      </c>
      <c r="D80" s="74" t="s">
        <v>313</v>
      </c>
      <c r="E80" s="70" t="s">
        <v>115</v>
      </c>
      <c r="F80" s="359">
        <f>F82+F81</f>
        <v>64.8</v>
      </c>
      <c r="G80" s="359">
        <f>G82+G81</f>
        <v>0</v>
      </c>
      <c r="H80" s="72">
        <f>H82+H81</f>
        <v>64.8</v>
      </c>
      <c r="I80" s="359">
        <f>I82+I81</f>
        <v>13.658999999999999</v>
      </c>
      <c r="J80" s="403">
        <f t="shared" si="5"/>
        <v>0.21078703703703702</v>
      </c>
      <c r="K80" s="352"/>
      <c r="L80" s="352"/>
      <c r="M80" s="352"/>
    </row>
    <row r="81" spans="1:13" s="75" customFormat="1" ht="27.75" customHeight="1">
      <c r="A81" s="166" t="s">
        <v>540</v>
      </c>
      <c r="B81" s="70" t="s">
        <v>12</v>
      </c>
      <c r="C81" s="74" t="s">
        <v>74</v>
      </c>
      <c r="D81" s="74" t="s">
        <v>313</v>
      </c>
      <c r="E81" s="70">
        <v>242</v>
      </c>
      <c r="F81" s="359">
        <f>'Пр3 ведом'!G674</f>
        <v>41.4</v>
      </c>
      <c r="G81" s="359">
        <f>'Пр3 ведом'!H674</f>
        <v>0</v>
      </c>
      <c r="H81" s="72">
        <f>'Пр3 ведом'!I674</f>
        <v>41.4</v>
      </c>
      <c r="I81" s="359">
        <f>'Пр3 ведом'!J674</f>
        <v>11.059</v>
      </c>
      <c r="J81" s="403">
        <f t="shared" si="5"/>
        <v>0.2671256038647343</v>
      </c>
      <c r="K81" s="352"/>
      <c r="L81" s="352"/>
      <c r="M81" s="352"/>
    </row>
    <row r="82" spans="1:13" s="75" customFormat="1" ht="27.75" customHeight="1">
      <c r="A82" s="166" t="s">
        <v>527</v>
      </c>
      <c r="B82" s="70" t="s">
        <v>12</v>
      </c>
      <c r="C82" s="74" t="s">
        <v>74</v>
      </c>
      <c r="D82" s="74" t="s">
        <v>313</v>
      </c>
      <c r="E82" s="70" t="s">
        <v>117</v>
      </c>
      <c r="F82" s="359">
        <f>'Пр3 ведом'!G675</f>
        <v>23.4</v>
      </c>
      <c r="G82" s="359">
        <f>'Пр3 ведом'!H675</f>
        <v>0</v>
      </c>
      <c r="H82" s="72">
        <f>'Пр3 ведом'!I675</f>
        <v>23.4</v>
      </c>
      <c r="I82" s="359">
        <f>'Пр3 ведом'!J675</f>
        <v>2.6</v>
      </c>
      <c r="J82" s="403">
        <f t="shared" si="5"/>
        <v>0.11111111111111112</v>
      </c>
      <c r="K82" s="352"/>
      <c r="L82" s="352"/>
      <c r="M82" s="352"/>
    </row>
    <row r="83" spans="1:13" s="322" customFormat="1" ht="14.25" customHeight="1">
      <c r="A83" s="73" t="s">
        <v>118</v>
      </c>
      <c r="B83" s="70" t="s">
        <v>12</v>
      </c>
      <c r="C83" s="74" t="s">
        <v>74</v>
      </c>
      <c r="D83" s="74" t="s">
        <v>313</v>
      </c>
      <c r="E83" s="70" t="s">
        <v>48</v>
      </c>
      <c r="F83" s="359">
        <f aca="true" t="shared" si="6" ref="F83:I84">F84</f>
        <v>1.8</v>
      </c>
      <c r="G83" s="359">
        <f t="shared" si="6"/>
        <v>0</v>
      </c>
      <c r="H83" s="72">
        <f t="shared" si="6"/>
        <v>1.8</v>
      </c>
      <c r="I83" s="359">
        <f t="shared" si="6"/>
        <v>0</v>
      </c>
      <c r="J83" s="403">
        <f t="shared" si="5"/>
        <v>0</v>
      </c>
      <c r="K83" s="353"/>
      <c r="L83" s="353"/>
      <c r="M83" s="353"/>
    </row>
    <row r="84" spans="1:13" s="322" customFormat="1" ht="20.25" customHeight="1">
      <c r="A84" s="166" t="s">
        <v>532</v>
      </c>
      <c r="B84" s="70" t="s">
        <v>12</v>
      </c>
      <c r="C84" s="74" t="s">
        <v>74</v>
      </c>
      <c r="D84" s="74" t="s">
        <v>313</v>
      </c>
      <c r="E84" s="70" t="s">
        <v>119</v>
      </c>
      <c r="F84" s="359">
        <f t="shared" si="6"/>
        <v>1.8</v>
      </c>
      <c r="G84" s="359">
        <f t="shared" si="6"/>
        <v>0</v>
      </c>
      <c r="H84" s="72">
        <f t="shared" si="6"/>
        <v>1.8</v>
      </c>
      <c r="I84" s="359">
        <f t="shared" si="6"/>
        <v>0</v>
      </c>
      <c r="J84" s="403">
        <f t="shared" si="5"/>
        <v>0</v>
      </c>
      <c r="K84" s="353"/>
      <c r="L84" s="353"/>
      <c r="M84" s="353"/>
    </row>
    <row r="85" spans="1:13" s="327" customFormat="1" ht="20.25" customHeight="1">
      <c r="A85" s="73" t="s">
        <v>539</v>
      </c>
      <c r="B85" s="70" t="s">
        <v>12</v>
      </c>
      <c r="C85" s="74" t="s">
        <v>74</v>
      </c>
      <c r="D85" s="74" t="s">
        <v>313</v>
      </c>
      <c r="E85" s="70">
        <v>853</v>
      </c>
      <c r="F85" s="359">
        <f>'Пр3 ведом'!G678</f>
        <v>1.8</v>
      </c>
      <c r="G85" s="359">
        <f>'Пр3 ведом'!H678</f>
        <v>0</v>
      </c>
      <c r="H85" s="72">
        <f>'Пр3 ведом'!I678</f>
        <v>1.8</v>
      </c>
      <c r="I85" s="359">
        <f>'Пр3 ведом'!J678</f>
        <v>0</v>
      </c>
      <c r="J85" s="403">
        <f t="shared" si="5"/>
        <v>0</v>
      </c>
      <c r="K85" s="364"/>
      <c r="L85" s="364"/>
      <c r="M85" s="364"/>
    </row>
    <row r="86" spans="1:13" s="327" customFormat="1" ht="14.25" customHeight="1">
      <c r="A86" s="207" t="s">
        <v>684</v>
      </c>
      <c r="B86" s="92" t="s">
        <v>12</v>
      </c>
      <c r="C86" s="93" t="s">
        <v>86</v>
      </c>
      <c r="D86" s="70"/>
      <c r="E86" s="92"/>
      <c r="F86" s="359">
        <f aca="true" t="shared" si="7" ref="F86:I89">F87</f>
        <v>0</v>
      </c>
      <c r="G86" s="359">
        <f t="shared" si="7"/>
        <v>300</v>
      </c>
      <c r="H86" s="72">
        <f t="shared" si="7"/>
        <v>300</v>
      </c>
      <c r="I86" s="359">
        <f t="shared" si="7"/>
        <v>0</v>
      </c>
      <c r="J86" s="403">
        <f t="shared" si="5"/>
        <v>0</v>
      </c>
      <c r="K86" s="364"/>
      <c r="L86" s="364"/>
      <c r="M86" s="364"/>
    </row>
    <row r="87" spans="1:13" s="327" customFormat="1" ht="14.25" customHeight="1">
      <c r="A87" s="166" t="s">
        <v>686</v>
      </c>
      <c r="B87" s="70" t="s">
        <v>12</v>
      </c>
      <c r="C87" s="74" t="s">
        <v>86</v>
      </c>
      <c r="D87" s="15" t="s">
        <v>688</v>
      </c>
      <c r="E87" s="70"/>
      <c r="F87" s="359">
        <f t="shared" si="7"/>
        <v>0</v>
      </c>
      <c r="G87" s="359">
        <f t="shared" si="7"/>
        <v>300</v>
      </c>
      <c r="H87" s="72">
        <f t="shared" si="7"/>
        <v>300</v>
      </c>
      <c r="I87" s="359">
        <f t="shared" si="7"/>
        <v>0</v>
      </c>
      <c r="J87" s="403">
        <f t="shared" si="5"/>
        <v>0</v>
      </c>
      <c r="K87" s="364"/>
      <c r="L87" s="364"/>
      <c r="M87" s="364"/>
    </row>
    <row r="88" spans="1:13" s="327" customFormat="1" ht="22.5" customHeight="1">
      <c r="A88" s="166" t="s">
        <v>687</v>
      </c>
      <c r="B88" s="70" t="s">
        <v>12</v>
      </c>
      <c r="C88" s="74" t="s">
        <v>86</v>
      </c>
      <c r="D88" s="15" t="s">
        <v>688</v>
      </c>
      <c r="E88" s="70"/>
      <c r="F88" s="359">
        <f t="shared" si="7"/>
        <v>0</v>
      </c>
      <c r="G88" s="359">
        <f t="shared" si="7"/>
        <v>300</v>
      </c>
      <c r="H88" s="72">
        <f t="shared" si="7"/>
        <v>300</v>
      </c>
      <c r="I88" s="359">
        <f t="shared" si="7"/>
        <v>0</v>
      </c>
      <c r="J88" s="403">
        <f t="shared" si="5"/>
        <v>0</v>
      </c>
      <c r="K88" s="364"/>
      <c r="L88" s="364"/>
      <c r="M88" s="364"/>
    </row>
    <row r="89" spans="1:13" s="327" customFormat="1" ht="14.25" customHeight="1">
      <c r="A89" s="166" t="s">
        <v>118</v>
      </c>
      <c r="B89" s="70" t="s">
        <v>12</v>
      </c>
      <c r="C89" s="74" t="s">
        <v>86</v>
      </c>
      <c r="D89" s="15" t="s">
        <v>688</v>
      </c>
      <c r="E89" s="70">
        <v>800</v>
      </c>
      <c r="F89" s="359">
        <f t="shared" si="7"/>
        <v>0</v>
      </c>
      <c r="G89" s="359">
        <f t="shared" si="7"/>
        <v>300</v>
      </c>
      <c r="H89" s="72">
        <f t="shared" si="7"/>
        <v>300</v>
      </c>
      <c r="I89" s="359">
        <f t="shared" si="7"/>
        <v>0</v>
      </c>
      <c r="J89" s="403">
        <f t="shared" si="5"/>
        <v>0</v>
      </c>
      <c r="K89" s="364"/>
      <c r="L89" s="364"/>
      <c r="M89" s="364"/>
    </row>
    <row r="90" spans="1:13" s="327" customFormat="1" ht="14.25" customHeight="1">
      <c r="A90" s="166" t="s">
        <v>685</v>
      </c>
      <c r="B90" s="70" t="s">
        <v>12</v>
      </c>
      <c r="C90" s="74" t="s">
        <v>86</v>
      </c>
      <c r="D90" s="15" t="s">
        <v>688</v>
      </c>
      <c r="E90" s="70">
        <v>870</v>
      </c>
      <c r="F90" s="359">
        <f>'Пр3 ведом'!G395</f>
        <v>0</v>
      </c>
      <c r="G90" s="359">
        <f>'Пр3 ведом'!H395</f>
        <v>300</v>
      </c>
      <c r="H90" s="72">
        <f>'Пр3 ведом'!I395</f>
        <v>300</v>
      </c>
      <c r="I90" s="72">
        <f>'Пр3 ведом'!J395</f>
        <v>0</v>
      </c>
      <c r="J90" s="403">
        <f t="shared" si="5"/>
        <v>0</v>
      </c>
      <c r="K90" s="364"/>
      <c r="L90" s="364"/>
      <c r="M90" s="364"/>
    </row>
    <row r="91" spans="1:13" s="327" customFormat="1" ht="12.75">
      <c r="A91" s="225" t="s">
        <v>152</v>
      </c>
      <c r="B91" s="92" t="s">
        <v>12</v>
      </c>
      <c r="C91" s="93" t="s">
        <v>18</v>
      </c>
      <c r="D91" s="70"/>
      <c r="E91" s="70"/>
      <c r="F91" s="358">
        <f>F101+F104+F100+F93</f>
        <v>499</v>
      </c>
      <c r="G91" s="358">
        <f>G101+G104+G100+G93</f>
        <v>0</v>
      </c>
      <c r="H91" s="195">
        <f>H101+H104+H100+H93</f>
        <v>499</v>
      </c>
      <c r="I91" s="358">
        <f>I101+I104+I100+I93</f>
        <v>187.9</v>
      </c>
      <c r="J91" s="403">
        <f t="shared" si="5"/>
        <v>0.3765531062124249</v>
      </c>
      <c r="K91" s="364"/>
      <c r="L91" s="364"/>
      <c r="M91" s="364"/>
    </row>
    <row r="92" spans="1:13" s="327" customFormat="1" ht="42">
      <c r="A92" s="194" t="s">
        <v>661</v>
      </c>
      <c r="B92" s="92" t="s">
        <v>12</v>
      </c>
      <c r="C92" s="93" t="s">
        <v>18</v>
      </c>
      <c r="D92" s="92" t="s">
        <v>476</v>
      </c>
      <c r="E92" s="92"/>
      <c r="F92" s="359">
        <f aca="true" t="shared" si="8" ref="F92:I95">F93</f>
        <v>40</v>
      </c>
      <c r="G92" s="359">
        <f t="shared" si="8"/>
        <v>0</v>
      </c>
      <c r="H92" s="72">
        <f t="shared" si="8"/>
        <v>40</v>
      </c>
      <c r="I92" s="359">
        <f t="shared" si="8"/>
        <v>0</v>
      </c>
      <c r="J92" s="403">
        <f t="shared" si="5"/>
        <v>0</v>
      </c>
      <c r="K92" s="364"/>
      <c r="L92" s="364"/>
      <c r="M92" s="364"/>
    </row>
    <row r="93" spans="1:13" s="327" customFormat="1" ht="33.75">
      <c r="A93" s="73" t="s">
        <v>502</v>
      </c>
      <c r="B93" s="70" t="s">
        <v>12</v>
      </c>
      <c r="C93" s="74" t="s">
        <v>18</v>
      </c>
      <c r="D93" s="70" t="s">
        <v>503</v>
      </c>
      <c r="E93" s="70"/>
      <c r="F93" s="359">
        <f t="shared" si="8"/>
        <v>40</v>
      </c>
      <c r="G93" s="359">
        <f t="shared" si="8"/>
        <v>0</v>
      </c>
      <c r="H93" s="72">
        <f t="shared" si="8"/>
        <v>40</v>
      </c>
      <c r="I93" s="359">
        <f t="shared" si="8"/>
        <v>0</v>
      </c>
      <c r="J93" s="403">
        <f t="shared" si="5"/>
        <v>0</v>
      </c>
      <c r="K93" s="364"/>
      <c r="L93" s="364"/>
      <c r="M93" s="364"/>
    </row>
    <row r="94" spans="1:13" s="327" customFormat="1" ht="22.5">
      <c r="A94" s="73" t="s">
        <v>387</v>
      </c>
      <c r="B94" s="70" t="s">
        <v>12</v>
      </c>
      <c r="C94" s="74" t="s">
        <v>18</v>
      </c>
      <c r="D94" s="70" t="s">
        <v>503</v>
      </c>
      <c r="E94" s="70" t="s">
        <v>113</v>
      </c>
      <c r="F94" s="359">
        <f t="shared" si="8"/>
        <v>40</v>
      </c>
      <c r="G94" s="359">
        <f t="shared" si="8"/>
        <v>0</v>
      </c>
      <c r="H94" s="72">
        <f t="shared" si="8"/>
        <v>40</v>
      </c>
      <c r="I94" s="359">
        <f t="shared" si="8"/>
        <v>0</v>
      </c>
      <c r="J94" s="403">
        <f t="shared" si="5"/>
        <v>0</v>
      </c>
      <c r="K94" s="364"/>
      <c r="L94" s="364"/>
      <c r="M94" s="364"/>
    </row>
    <row r="95" spans="1:13" s="327" customFormat="1" ht="22.5">
      <c r="A95" s="73" t="s">
        <v>526</v>
      </c>
      <c r="B95" s="70" t="s">
        <v>12</v>
      </c>
      <c r="C95" s="74" t="s">
        <v>18</v>
      </c>
      <c r="D95" s="70" t="s">
        <v>503</v>
      </c>
      <c r="E95" s="70" t="s">
        <v>115</v>
      </c>
      <c r="F95" s="359">
        <f t="shared" si="8"/>
        <v>40</v>
      </c>
      <c r="G95" s="359">
        <f t="shared" si="8"/>
        <v>0</v>
      </c>
      <c r="H95" s="72">
        <f t="shared" si="8"/>
        <v>40</v>
      </c>
      <c r="I95" s="359">
        <f t="shared" si="8"/>
        <v>0</v>
      </c>
      <c r="J95" s="403">
        <f t="shared" si="5"/>
        <v>0</v>
      </c>
      <c r="K95" s="364"/>
      <c r="L95" s="364"/>
      <c r="M95" s="364"/>
    </row>
    <row r="96" spans="1:13" s="327" customFormat="1" ht="22.5">
      <c r="A96" s="166" t="s">
        <v>527</v>
      </c>
      <c r="B96" s="70" t="s">
        <v>12</v>
      </c>
      <c r="C96" s="74" t="s">
        <v>18</v>
      </c>
      <c r="D96" s="70" t="s">
        <v>503</v>
      </c>
      <c r="E96" s="70" t="s">
        <v>117</v>
      </c>
      <c r="F96" s="359">
        <f>'Пр3 ведом'!G401</f>
        <v>40</v>
      </c>
      <c r="G96" s="359">
        <f>'Пр3 ведом'!H401</f>
        <v>0</v>
      </c>
      <c r="H96" s="72">
        <f>'Пр3 ведом'!I401</f>
        <v>40</v>
      </c>
      <c r="I96" s="72">
        <f>'Пр3 ведом'!J401</f>
        <v>0</v>
      </c>
      <c r="J96" s="403">
        <f t="shared" si="5"/>
        <v>0</v>
      </c>
      <c r="K96" s="364"/>
      <c r="L96" s="364"/>
      <c r="M96" s="364"/>
    </row>
    <row r="97" spans="1:13" s="75" customFormat="1" ht="22.5">
      <c r="A97" s="328" t="s">
        <v>507</v>
      </c>
      <c r="B97" s="70" t="s">
        <v>12</v>
      </c>
      <c r="C97" s="74" t="s">
        <v>18</v>
      </c>
      <c r="D97" s="70" t="s">
        <v>506</v>
      </c>
      <c r="E97" s="70"/>
      <c r="F97" s="359">
        <f aca="true" t="shared" si="9" ref="F97:I99">F98</f>
        <v>80</v>
      </c>
      <c r="G97" s="359">
        <f t="shared" si="9"/>
        <v>0</v>
      </c>
      <c r="H97" s="72">
        <f t="shared" si="9"/>
        <v>80</v>
      </c>
      <c r="I97" s="359">
        <f t="shared" si="9"/>
        <v>80</v>
      </c>
      <c r="J97" s="403">
        <f t="shared" si="5"/>
        <v>1</v>
      </c>
      <c r="K97" s="352"/>
      <c r="L97" s="352"/>
      <c r="M97" s="352"/>
    </row>
    <row r="98" spans="1:13" s="75" customFormat="1" ht="22.5">
      <c r="A98" s="73" t="s">
        <v>387</v>
      </c>
      <c r="B98" s="70" t="s">
        <v>12</v>
      </c>
      <c r="C98" s="74" t="s">
        <v>18</v>
      </c>
      <c r="D98" s="70" t="s">
        <v>506</v>
      </c>
      <c r="E98" s="70" t="s">
        <v>113</v>
      </c>
      <c r="F98" s="359">
        <f t="shared" si="9"/>
        <v>80</v>
      </c>
      <c r="G98" s="359">
        <f t="shared" si="9"/>
        <v>0</v>
      </c>
      <c r="H98" s="72">
        <f t="shared" si="9"/>
        <v>80</v>
      </c>
      <c r="I98" s="359">
        <f t="shared" si="9"/>
        <v>80</v>
      </c>
      <c r="J98" s="403">
        <f t="shared" si="5"/>
        <v>1</v>
      </c>
      <c r="K98" s="352"/>
      <c r="L98" s="352"/>
      <c r="M98" s="352"/>
    </row>
    <row r="99" spans="1:13" s="75" customFormat="1" ht="22.5">
      <c r="A99" s="73" t="s">
        <v>526</v>
      </c>
      <c r="B99" s="70" t="s">
        <v>12</v>
      </c>
      <c r="C99" s="74" t="s">
        <v>18</v>
      </c>
      <c r="D99" s="70" t="s">
        <v>506</v>
      </c>
      <c r="E99" s="70" t="s">
        <v>115</v>
      </c>
      <c r="F99" s="359">
        <f t="shared" si="9"/>
        <v>80</v>
      </c>
      <c r="G99" s="359">
        <f t="shared" si="9"/>
        <v>0</v>
      </c>
      <c r="H99" s="72">
        <f t="shared" si="9"/>
        <v>80</v>
      </c>
      <c r="I99" s="359">
        <f t="shared" si="9"/>
        <v>80</v>
      </c>
      <c r="J99" s="403">
        <f t="shared" si="5"/>
        <v>1</v>
      </c>
      <c r="K99" s="352"/>
      <c r="L99" s="352"/>
      <c r="M99" s="352"/>
    </row>
    <row r="100" spans="1:13" s="75" customFormat="1" ht="22.5">
      <c r="A100" s="166" t="s">
        <v>527</v>
      </c>
      <c r="B100" s="70" t="s">
        <v>12</v>
      </c>
      <c r="C100" s="74" t="s">
        <v>18</v>
      </c>
      <c r="D100" s="70" t="s">
        <v>506</v>
      </c>
      <c r="E100" s="70" t="s">
        <v>117</v>
      </c>
      <c r="F100" s="359">
        <f>'Пр3 ведом'!G405</f>
        <v>80</v>
      </c>
      <c r="G100" s="359">
        <f>'Пр3 ведом'!H405</f>
        <v>0</v>
      </c>
      <c r="H100" s="72">
        <f>'Пр3 ведом'!I405</f>
        <v>80</v>
      </c>
      <c r="I100" s="359">
        <f>'Пр3 ведом'!J405</f>
        <v>80</v>
      </c>
      <c r="J100" s="403">
        <f t="shared" si="5"/>
        <v>1</v>
      </c>
      <c r="K100" s="352"/>
      <c r="L100" s="352"/>
      <c r="M100" s="352"/>
    </row>
    <row r="101" spans="1:13" s="75" customFormat="1" ht="36" customHeight="1">
      <c r="A101" s="198" t="s">
        <v>167</v>
      </c>
      <c r="B101" s="70" t="s">
        <v>12</v>
      </c>
      <c r="C101" s="74" t="s">
        <v>18</v>
      </c>
      <c r="D101" s="70" t="s">
        <v>281</v>
      </c>
      <c r="E101" s="70"/>
      <c r="F101" s="359">
        <f aca="true" t="shared" si="10" ref="F101:I102">F102</f>
        <v>7</v>
      </c>
      <c r="G101" s="359">
        <f t="shared" si="10"/>
        <v>0</v>
      </c>
      <c r="H101" s="72">
        <f t="shared" si="10"/>
        <v>7</v>
      </c>
      <c r="I101" s="359">
        <f t="shared" si="10"/>
        <v>0</v>
      </c>
      <c r="J101" s="403">
        <f t="shared" si="5"/>
        <v>0</v>
      </c>
      <c r="K101" s="352"/>
      <c r="L101" s="352"/>
      <c r="M101" s="352"/>
    </row>
    <row r="102" spans="1:13" s="75" customFormat="1" ht="15.75" customHeight="1">
      <c r="A102" s="201" t="s">
        <v>96</v>
      </c>
      <c r="B102" s="70" t="s">
        <v>12</v>
      </c>
      <c r="C102" s="74" t="s">
        <v>18</v>
      </c>
      <c r="D102" s="70" t="s">
        <v>281</v>
      </c>
      <c r="E102" s="70">
        <v>500</v>
      </c>
      <c r="F102" s="359">
        <f t="shared" si="10"/>
        <v>7</v>
      </c>
      <c r="G102" s="359">
        <f t="shared" si="10"/>
        <v>0</v>
      </c>
      <c r="H102" s="72">
        <f t="shared" si="10"/>
        <v>7</v>
      </c>
      <c r="I102" s="359">
        <f t="shared" si="10"/>
        <v>0</v>
      </c>
      <c r="J102" s="403">
        <f t="shared" si="5"/>
        <v>0</v>
      </c>
      <c r="K102" s="352"/>
      <c r="L102" s="352"/>
      <c r="M102" s="352"/>
    </row>
    <row r="103" spans="1:13" s="75" customFormat="1" ht="15.75" customHeight="1">
      <c r="A103" s="73" t="s">
        <v>55</v>
      </c>
      <c r="B103" s="70" t="s">
        <v>12</v>
      </c>
      <c r="C103" s="74" t="s">
        <v>18</v>
      </c>
      <c r="D103" s="70" t="s">
        <v>281</v>
      </c>
      <c r="E103" s="70">
        <v>530</v>
      </c>
      <c r="F103" s="359">
        <f>'Пр3 ведом'!G408+'Пр3 ведом'!G336</f>
        <v>7</v>
      </c>
      <c r="G103" s="359">
        <f>'Пр3 ведом'!H408+'Пр3 ведом'!H336</f>
        <v>0</v>
      </c>
      <c r="H103" s="72">
        <f>'Пр3 ведом'!I408+'Пр3 ведом'!I336</f>
        <v>7</v>
      </c>
      <c r="I103" s="359">
        <f>'Пр3 ведом'!J408+'Пр3 ведом'!J336</f>
        <v>0</v>
      </c>
      <c r="J103" s="403">
        <f t="shared" si="5"/>
        <v>0</v>
      </c>
      <c r="K103" s="352"/>
      <c r="L103" s="352"/>
      <c r="M103" s="352"/>
    </row>
    <row r="104" spans="1:13" s="322" customFormat="1" ht="32.25" customHeight="1">
      <c r="A104" s="202" t="s">
        <v>380</v>
      </c>
      <c r="B104" s="70" t="s">
        <v>12</v>
      </c>
      <c r="C104" s="74" t="s">
        <v>18</v>
      </c>
      <c r="D104" s="70" t="s">
        <v>292</v>
      </c>
      <c r="E104" s="70" t="s">
        <v>10</v>
      </c>
      <c r="F104" s="359">
        <f>F105+F111</f>
        <v>372</v>
      </c>
      <c r="G104" s="359">
        <f>G105+G111</f>
        <v>0</v>
      </c>
      <c r="H104" s="72">
        <f>H105+H111</f>
        <v>372</v>
      </c>
      <c r="I104" s="359">
        <f>I105+I111</f>
        <v>107.9</v>
      </c>
      <c r="J104" s="403">
        <f t="shared" si="5"/>
        <v>0.29005376344086026</v>
      </c>
      <c r="K104" s="353"/>
      <c r="L104" s="353"/>
      <c r="M104" s="353"/>
    </row>
    <row r="105" spans="1:13" s="322" customFormat="1" ht="45">
      <c r="A105" s="73" t="s">
        <v>105</v>
      </c>
      <c r="B105" s="70" t="s">
        <v>12</v>
      </c>
      <c r="C105" s="74" t="s">
        <v>18</v>
      </c>
      <c r="D105" s="70" t="s">
        <v>292</v>
      </c>
      <c r="E105" s="70" t="s">
        <v>106</v>
      </c>
      <c r="F105" s="359">
        <f>F106</f>
        <v>341.8</v>
      </c>
      <c r="G105" s="359">
        <f>G106</f>
        <v>0</v>
      </c>
      <c r="H105" s="72">
        <f>H106</f>
        <v>341.8</v>
      </c>
      <c r="I105" s="359">
        <f>I106</f>
        <v>84.88900000000001</v>
      </c>
      <c r="J105" s="403">
        <f t="shared" si="5"/>
        <v>0.24835868929198363</v>
      </c>
      <c r="K105" s="353"/>
      <c r="L105" s="353"/>
      <c r="M105" s="353"/>
    </row>
    <row r="106" spans="1:13" s="322" customFormat="1" ht="22.5" customHeight="1">
      <c r="A106" s="73" t="s">
        <v>107</v>
      </c>
      <c r="B106" s="70" t="s">
        <v>12</v>
      </c>
      <c r="C106" s="74" t="s">
        <v>18</v>
      </c>
      <c r="D106" s="70" t="s">
        <v>292</v>
      </c>
      <c r="E106" s="70" t="s">
        <v>108</v>
      </c>
      <c r="F106" s="359">
        <f>F107+F108+F109</f>
        <v>341.8</v>
      </c>
      <c r="G106" s="359">
        <f>G107+G108+G109</f>
        <v>0</v>
      </c>
      <c r="H106" s="72">
        <f>H107+H108+H109</f>
        <v>341.8</v>
      </c>
      <c r="I106" s="359">
        <f>I107+I108+I109</f>
        <v>84.88900000000001</v>
      </c>
      <c r="J106" s="403">
        <f t="shared" si="5"/>
        <v>0.24835868929198363</v>
      </c>
      <c r="K106" s="353"/>
      <c r="L106" s="353"/>
      <c r="M106" s="353"/>
    </row>
    <row r="107" spans="1:13" s="322" customFormat="1" ht="22.5" customHeight="1">
      <c r="A107" s="198" t="s">
        <v>385</v>
      </c>
      <c r="B107" s="70" t="s">
        <v>12</v>
      </c>
      <c r="C107" s="74" t="s">
        <v>18</v>
      </c>
      <c r="D107" s="70" t="s">
        <v>292</v>
      </c>
      <c r="E107" s="70" t="s">
        <v>110</v>
      </c>
      <c r="F107" s="359">
        <f>'Пр3 ведом'!G412</f>
        <v>260.6</v>
      </c>
      <c r="G107" s="359">
        <f>'Пр3 ведом'!H412</f>
        <v>0</v>
      </c>
      <c r="H107" s="72">
        <f>'Пр3 ведом'!I412</f>
        <v>260.6</v>
      </c>
      <c r="I107" s="359">
        <f>'Пр3 ведом'!J412</f>
        <v>65.15</v>
      </c>
      <c r="J107" s="403">
        <f t="shared" si="5"/>
        <v>0.25</v>
      </c>
      <c r="K107" s="353"/>
      <c r="L107" s="353"/>
      <c r="M107" s="353"/>
    </row>
    <row r="108" spans="1:13" s="322" customFormat="1" ht="22.5" customHeight="1">
      <c r="A108" s="198" t="s">
        <v>525</v>
      </c>
      <c r="B108" s="70" t="s">
        <v>12</v>
      </c>
      <c r="C108" s="74" t="s">
        <v>18</v>
      </c>
      <c r="D108" s="70" t="s">
        <v>292</v>
      </c>
      <c r="E108" s="70">
        <v>122</v>
      </c>
      <c r="F108" s="359">
        <f>'Пр3 ведом'!G413</f>
        <v>2.5</v>
      </c>
      <c r="G108" s="359">
        <f>'Пр3 ведом'!H413</f>
        <v>0</v>
      </c>
      <c r="H108" s="72">
        <f>'Пр3 ведом'!I413</f>
        <v>2.5</v>
      </c>
      <c r="I108" s="359">
        <f>'Пр3 ведом'!J413</f>
        <v>0</v>
      </c>
      <c r="J108" s="403">
        <f t="shared" si="5"/>
        <v>0</v>
      </c>
      <c r="K108" s="353"/>
      <c r="L108" s="353"/>
      <c r="M108" s="353"/>
    </row>
    <row r="109" spans="1:13" s="322" customFormat="1" ht="33" customHeight="1">
      <c r="A109" s="198" t="s">
        <v>386</v>
      </c>
      <c r="B109" s="70" t="s">
        <v>12</v>
      </c>
      <c r="C109" s="74" t="s">
        <v>18</v>
      </c>
      <c r="D109" s="70" t="s">
        <v>292</v>
      </c>
      <c r="E109" s="70">
        <v>129</v>
      </c>
      <c r="F109" s="359">
        <f>'Пр3 ведом'!G414</f>
        <v>78.7</v>
      </c>
      <c r="G109" s="359">
        <f>'Пр3 ведом'!H414</f>
        <v>0</v>
      </c>
      <c r="H109" s="72">
        <f>'Пр3 ведом'!I414</f>
        <v>78.7</v>
      </c>
      <c r="I109" s="359">
        <f>'Пр3 ведом'!J414</f>
        <v>19.739</v>
      </c>
      <c r="J109" s="403">
        <f t="shared" si="5"/>
        <v>0.2508132147395172</v>
      </c>
      <c r="K109" s="353"/>
      <c r="L109" s="353"/>
      <c r="M109" s="353"/>
    </row>
    <row r="110" spans="1:13" s="322" customFormat="1" ht="21" customHeight="1">
      <c r="A110" s="73" t="s">
        <v>387</v>
      </c>
      <c r="B110" s="70" t="s">
        <v>12</v>
      </c>
      <c r="C110" s="74" t="s">
        <v>18</v>
      </c>
      <c r="D110" s="70" t="s">
        <v>292</v>
      </c>
      <c r="E110" s="70">
        <v>200</v>
      </c>
      <c r="F110" s="359">
        <f aca="true" t="shared" si="11" ref="F110:I111">F111</f>
        <v>30.2</v>
      </c>
      <c r="G110" s="359">
        <f t="shared" si="11"/>
        <v>0</v>
      </c>
      <c r="H110" s="72">
        <f t="shared" si="11"/>
        <v>30.2</v>
      </c>
      <c r="I110" s="359">
        <f t="shared" si="11"/>
        <v>23.011</v>
      </c>
      <c r="J110" s="403">
        <f t="shared" si="5"/>
        <v>0.7619536423841059</v>
      </c>
      <c r="K110" s="353"/>
      <c r="L110" s="353"/>
      <c r="M110" s="353"/>
    </row>
    <row r="111" spans="1:13" s="75" customFormat="1" ht="21" customHeight="1">
      <c r="A111" s="73" t="s">
        <v>526</v>
      </c>
      <c r="B111" s="70" t="s">
        <v>12</v>
      </c>
      <c r="C111" s="74" t="s">
        <v>18</v>
      </c>
      <c r="D111" s="70" t="s">
        <v>292</v>
      </c>
      <c r="E111" s="70" t="s">
        <v>115</v>
      </c>
      <c r="F111" s="359">
        <f t="shared" si="11"/>
        <v>30.2</v>
      </c>
      <c r="G111" s="359">
        <f t="shared" si="11"/>
        <v>0</v>
      </c>
      <c r="H111" s="72">
        <f t="shared" si="11"/>
        <v>30.2</v>
      </c>
      <c r="I111" s="359">
        <f t="shared" si="11"/>
        <v>23.011</v>
      </c>
      <c r="J111" s="403">
        <f t="shared" si="5"/>
        <v>0.7619536423841059</v>
      </c>
      <c r="K111" s="352"/>
      <c r="L111" s="352"/>
      <c r="M111" s="352"/>
    </row>
    <row r="112" spans="1:13" s="75" customFormat="1" ht="21" customHeight="1">
      <c r="A112" s="166" t="s">
        <v>527</v>
      </c>
      <c r="B112" s="70" t="s">
        <v>12</v>
      </c>
      <c r="C112" s="74" t="s">
        <v>18</v>
      </c>
      <c r="D112" s="70" t="s">
        <v>292</v>
      </c>
      <c r="E112" s="70" t="s">
        <v>117</v>
      </c>
      <c r="F112" s="359">
        <f>'Пр3 ведом'!G417</f>
        <v>30.2</v>
      </c>
      <c r="G112" s="359">
        <f>'Пр3 ведом'!H417</f>
        <v>0</v>
      </c>
      <c r="H112" s="72">
        <f>'Пр3 ведом'!I417</f>
        <v>30.2</v>
      </c>
      <c r="I112" s="359">
        <f>'Пр3 ведом'!J417</f>
        <v>23.011</v>
      </c>
      <c r="J112" s="403">
        <f t="shared" si="5"/>
        <v>0.7619536423841059</v>
      </c>
      <c r="K112" s="352"/>
      <c r="L112" s="352"/>
      <c r="M112" s="352"/>
    </row>
    <row r="113" spans="1:13" s="322" customFormat="1" ht="12.75">
      <c r="A113" s="194" t="s">
        <v>635</v>
      </c>
      <c r="B113" s="93" t="s">
        <v>76</v>
      </c>
      <c r="C113" s="93"/>
      <c r="D113" s="92"/>
      <c r="E113" s="92"/>
      <c r="F113" s="358">
        <f aca="true" t="shared" si="12" ref="F113:I115">F114</f>
        <v>731</v>
      </c>
      <c r="G113" s="358">
        <f t="shared" si="12"/>
        <v>0</v>
      </c>
      <c r="H113" s="195">
        <f t="shared" si="12"/>
        <v>731</v>
      </c>
      <c r="I113" s="358">
        <f t="shared" si="12"/>
        <v>182.7</v>
      </c>
      <c r="J113" s="403">
        <f t="shared" si="5"/>
        <v>0.2499316005471956</v>
      </c>
      <c r="K113" s="353"/>
      <c r="L113" s="353"/>
      <c r="M113" s="353"/>
    </row>
    <row r="114" spans="1:13" s="322" customFormat="1" ht="12.75">
      <c r="A114" s="194" t="s">
        <v>636</v>
      </c>
      <c r="B114" s="93" t="s">
        <v>76</v>
      </c>
      <c r="C114" s="93" t="s">
        <v>14</v>
      </c>
      <c r="D114" s="93"/>
      <c r="E114" s="93"/>
      <c r="F114" s="358">
        <f t="shared" si="12"/>
        <v>731</v>
      </c>
      <c r="G114" s="358">
        <f t="shared" si="12"/>
        <v>0</v>
      </c>
      <c r="H114" s="195">
        <f t="shared" si="12"/>
        <v>731</v>
      </c>
      <c r="I114" s="358">
        <f t="shared" si="12"/>
        <v>182.7</v>
      </c>
      <c r="J114" s="403">
        <f t="shared" si="5"/>
        <v>0.2499316005471956</v>
      </c>
      <c r="K114" s="353"/>
      <c r="L114" s="353"/>
      <c r="M114" s="353"/>
    </row>
    <row r="115" spans="1:13" s="327" customFormat="1" ht="12.75">
      <c r="A115" s="194" t="s">
        <v>181</v>
      </c>
      <c r="B115" s="93" t="s">
        <v>76</v>
      </c>
      <c r="C115" s="93" t="s">
        <v>14</v>
      </c>
      <c r="D115" s="94" t="s">
        <v>239</v>
      </c>
      <c r="E115" s="92"/>
      <c r="F115" s="358">
        <f t="shared" si="12"/>
        <v>731</v>
      </c>
      <c r="G115" s="358">
        <f t="shared" si="12"/>
        <v>0</v>
      </c>
      <c r="H115" s="195">
        <f t="shared" si="12"/>
        <v>731</v>
      </c>
      <c r="I115" s="358">
        <f t="shared" si="12"/>
        <v>182.7</v>
      </c>
      <c r="J115" s="403">
        <f t="shared" si="5"/>
        <v>0.2499316005471956</v>
      </c>
      <c r="K115" s="364"/>
      <c r="L115" s="364"/>
      <c r="M115" s="364"/>
    </row>
    <row r="116" spans="1:13" s="75" customFormat="1" ht="56.25">
      <c r="A116" s="203" t="s">
        <v>180</v>
      </c>
      <c r="B116" s="74" t="s">
        <v>76</v>
      </c>
      <c r="C116" s="74" t="s">
        <v>14</v>
      </c>
      <c r="D116" s="74" t="s">
        <v>282</v>
      </c>
      <c r="E116" s="70"/>
      <c r="F116" s="359">
        <f>F117+F122+F127</f>
        <v>731</v>
      </c>
      <c r="G116" s="359">
        <f>G117+G122+G127</f>
        <v>0</v>
      </c>
      <c r="H116" s="72">
        <f>H117+H122+H127</f>
        <v>731</v>
      </c>
      <c r="I116" s="359">
        <f>I117+I122+I127</f>
        <v>182.7</v>
      </c>
      <c r="J116" s="403">
        <f t="shared" si="5"/>
        <v>0.2499316005471956</v>
      </c>
      <c r="K116" s="383">
        <f>J116-F116</f>
        <v>-730.7500683994529</v>
      </c>
      <c r="L116" s="352"/>
      <c r="M116" s="352"/>
    </row>
    <row r="117" spans="1:13" s="322" customFormat="1" ht="45">
      <c r="A117" s="73" t="s">
        <v>105</v>
      </c>
      <c r="B117" s="74" t="s">
        <v>76</v>
      </c>
      <c r="C117" s="74" t="s">
        <v>14</v>
      </c>
      <c r="D117" s="74" t="s">
        <v>282</v>
      </c>
      <c r="E117" s="70" t="s">
        <v>106</v>
      </c>
      <c r="F117" s="359">
        <f>F118</f>
        <v>187</v>
      </c>
      <c r="G117" s="359">
        <f>G118</f>
        <v>-0.568</v>
      </c>
      <c r="H117" s="72">
        <f>H118</f>
        <v>186.432</v>
      </c>
      <c r="I117" s="359">
        <f>I118</f>
        <v>42.536</v>
      </c>
      <c r="J117" s="403">
        <f t="shared" si="5"/>
        <v>0.22815825609337456</v>
      </c>
      <c r="K117" s="353"/>
      <c r="L117" s="353"/>
      <c r="M117" s="353"/>
    </row>
    <row r="118" spans="1:13" s="322" customFormat="1" ht="12" customHeight="1">
      <c r="A118" s="73" t="s">
        <v>142</v>
      </c>
      <c r="B118" s="74" t="s">
        <v>76</v>
      </c>
      <c r="C118" s="74" t="s">
        <v>14</v>
      </c>
      <c r="D118" s="74" t="s">
        <v>282</v>
      </c>
      <c r="E118" s="70">
        <v>110</v>
      </c>
      <c r="F118" s="359">
        <f>F119+F120+F121</f>
        <v>187</v>
      </c>
      <c r="G118" s="359">
        <f>G119+G120+G121</f>
        <v>-0.568</v>
      </c>
      <c r="H118" s="72">
        <f>H119+H120+H121</f>
        <v>186.432</v>
      </c>
      <c r="I118" s="359">
        <f>I119+I120+I121</f>
        <v>42.536</v>
      </c>
      <c r="J118" s="403">
        <f t="shared" si="5"/>
        <v>0.22815825609337456</v>
      </c>
      <c r="K118" s="353"/>
      <c r="L118" s="353"/>
      <c r="M118" s="353"/>
    </row>
    <row r="119" spans="1:13" s="322" customFormat="1" ht="12" customHeight="1">
      <c r="A119" s="73" t="s">
        <v>581</v>
      </c>
      <c r="B119" s="74" t="s">
        <v>76</v>
      </c>
      <c r="C119" s="74" t="s">
        <v>14</v>
      </c>
      <c r="D119" s="74" t="s">
        <v>282</v>
      </c>
      <c r="E119" s="70">
        <v>111</v>
      </c>
      <c r="F119" s="359">
        <f>'Пр3 ведом'!G424</f>
        <v>143.6</v>
      </c>
      <c r="G119" s="359">
        <f>'Пр3 ведом'!H424</f>
        <v>-0.568</v>
      </c>
      <c r="H119" s="72">
        <f>'Пр3 ведом'!I424</f>
        <v>143.03199999999998</v>
      </c>
      <c r="I119" s="72">
        <f>'Пр3 ведом'!J424</f>
        <v>32.67</v>
      </c>
      <c r="J119" s="403">
        <f t="shared" si="5"/>
        <v>0.2284104256390179</v>
      </c>
      <c r="K119" s="353"/>
      <c r="L119" s="353"/>
      <c r="M119" s="353"/>
    </row>
    <row r="120" spans="1:13" s="322" customFormat="1" ht="22.5" customHeight="1">
      <c r="A120" s="198" t="s">
        <v>580</v>
      </c>
      <c r="B120" s="74" t="s">
        <v>76</v>
      </c>
      <c r="C120" s="74" t="s">
        <v>14</v>
      </c>
      <c r="D120" s="74" t="s">
        <v>282</v>
      </c>
      <c r="E120" s="70">
        <v>112</v>
      </c>
      <c r="F120" s="359">
        <f>'Пр3 ведом'!G425</f>
        <v>0</v>
      </c>
      <c r="G120" s="359">
        <f>'Пр3 ведом'!H425</f>
        <v>0</v>
      </c>
      <c r="H120" s="72">
        <f>'Пр3 ведом'!I425</f>
        <v>0</v>
      </c>
      <c r="I120" s="359">
        <f>'Пр3 ведом'!J425</f>
        <v>0</v>
      </c>
      <c r="J120" s="403" t="e">
        <f t="shared" si="5"/>
        <v>#DIV/0!</v>
      </c>
      <c r="K120" s="353"/>
      <c r="L120" s="353"/>
      <c r="M120" s="353"/>
    </row>
    <row r="121" spans="1:13" s="322" customFormat="1" ht="21" customHeight="1">
      <c r="A121" s="198" t="s">
        <v>580</v>
      </c>
      <c r="B121" s="74" t="s">
        <v>76</v>
      </c>
      <c r="C121" s="74" t="s">
        <v>14</v>
      </c>
      <c r="D121" s="74" t="s">
        <v>282</v>
      </c>
      <c r="E121" s="70">
        <v>119</v>
      </c>
      <c r="F121" s="359">
        <f>'Пр3 ведом'!G426</f>
        <v>43.4</v>
      </c>
      <c r="G121" s="359">
        <f>'Пр3 ведом'!H426</f>
        <v>0</v>
      </c>
      <c r="H121" s="72">
        <f>'Пр3 ведом'!I426</f>
        <v>43.4</v>
      </c>
      <c r="I121" s="359">
        <f>'Пр3 ведом'!J426</f>
        <v>9.866</v>
      </c>
      <c r="J121" s="403">
        <f t="shared" si="5"/>
        <v>0.22732718894009216</v>
      </c>
      <c r="K121" s="353"/>
      <c r="L121" s="353"/>
      <c r="M121" s="353"/>
    </row>
    <row r="122" spans="1:13" s="322" customFormat="1" ht="21" customHeight="1">
      <c r="A122" s="73" t="s">
        <v>387</v>
      </c>
      <c r="B122" s="74" t="s">
        <v>76</v>
      </c>
      <c r="C122" s="74" t="s">
        <v>14</v>
      </c>
      <c r="D122" s="74" t="s">
        <v>282</v>
      </c>
      <c r="E122" s="70">
        <v>200</v>
      </c>
      <c r="F122" s="359">
        <f aca="true" t="shared" si="13" ref="F122:I123">F123</f>
        <v>4.8</v>
      </c>
      <c r="G122" s="359">
        <f t="shared" si="13"/>
        <v>0.568</v>
      </c>
      <c r="H122" s="72">
        <f t="shared" si="13"/>
        <v>5.367999999999999</v>
      </c>
      <c r="I122" s="359">
        <f t="shared" si="13"/>
        <v>5.368</v>
      </c>
      <c r="J122" s="403">
        <f t="shared" si="5"/>
        <v>1.0000000000000002</v>
      </c>
      <c r="K122" s="353"/>
      <c r="L122" s="353"/>
      <c r="M122" s="353"/>
    </row>
    <row r="123" spans="1:13" s="75" customFormat="1" ht="21" customHeight="1">
      <c r="A123" s="73" t="s">
        <v>526</v>
      </c>
      <c r="B123" s="74" t="s">
        <v>76</v>
      </c>
      <c r="C123" s="74" t="s">
        <v>14</v>
      </c>
      <c r="D123" s="74" t="s">
        <v>282</v>
      </c>
      <c r="E123" s="70" t="s">
        <v>115</v>
      </c>
      <c r="F123" s="359">
        <f t="shared" si="13"/>
        <v>4.8</v>
      </c>
      <c r="G123" s="359">
        <f t="shared" si="13"/>
        <v>0.568</v>
      </c>
      <c r="H123" s="72">
        <f t="shared" si="13"/>
        <v>5.367999999999999</v>
      </c>
      <c r="I123" s="359">
        <f t="shared" si="13"/>
        <v>5.368</v>
      </c>
      <c r="J123" s="403">
        <f t="shared" si="5"/>
        <v>1.0000000000000002</v>
      </c>
      <c r="K123" s="352"/>
      <c r="L123" s="352"/>
      <c r="M123" s="352"/>
    </row>
    <row r="124" spans="1:13" s="75" customFormat="1" ht="24" customHeight="1">
      <c r="A124" s="166" t="s">
        <v>527</v>
      </c>
      <c r="B124" s="74" t="s">
        <v>76</v>
      </c>
      <c r="C124" s="74" t="s">
        <v>14</v>
      </c>
      <c r="D124" s="74" t="s">
        <v>282</v>
      </c>
      <c r="E124" s="70" t="s">
        <v>117</v>
      </c>
      <c r="F124" s="359">
        <f>'Пр3 ведом'!G429</f>
        <v>4.8</v>
      </c>
      <c r="G124" s="359">
        <f>'Пр3 ведом'!H429</f>
        <v>0.568</v>
      </c>
      <c r="H124" s="72">
        <f>'Пр3 ведом'!I429</f>
        <v>5.367999999999999</v>
      </c>
      <c r="I124" s="359">
        <f>'Пр3 ведом'!J429</f>
        <v>5.368</v>
      </c>
      <c r="J124" s="403">
        <f t="shared" si="5"/>
        <v>1.0000000000000002</v>
      </c>
      <c r="K124" s="352"/>
      <c r="L124" s="352"/>
      <c r="M124" s="352"/>
    </row>
    <row r="125" spans="1:13" s="75" customFormat="1" ht="24" customHeight="1">
      <c r="A125" s="194" t="s">
        <v>181</v>
      </c>
      <c r="B125" s="93" t="s">
        <v>76</v>
      </c>
      <c r="C125" s="93" t="s">
        <v>14</v>
      </c>
      <c r="D125" s="94" t="s">
        <v>239</v>
      </c>
      <c r="E125" s="92"/>
      <c r="F125" s="359">
        <f aca="true" t="shared" si="14" ref="F125:I127">F126</f>
        <v>539.2</v>
      </c>
      <c r="G125" s="359">
        <f t="shared" si="14"/>
        <v>0</v>
      </c>
      <c r="H125" s="72">
        <f t="shared" si="14"/>
        <v>539.2</v>
      </c>
      <c r="I125" s="359">
        <f t="shared" si="14"/>
        <v>134.796</v>
      </c>
      <c r="J125" s="403">
        <f t="shared" si="5"/>
        <v>0.24999258160237386</v>
      </c>
      <c r="K125" s="352"/>
      <c r="L125" s="352"/>
      <c r="M125" s="352"/>
    </row>
    <row r="126" spans="1:13" s="75" customFormat="1" ht="33.75" customHeight="1">
      <c r="A126" s="203" t="s">
        <v>378</v>
      </c>
      <c r="B126" s="74" t="s">
        <v>76</v>
      </c>
      <c r="C126" s="74" t="s">
        <v>14</v>
      </c>
      <c r="D126" s="74" t="s">
        <v>282</v>
      </c>
      <c r="E126" s="70"/>
      <c r="F126" s="359">
        <f t="shared" si="14"/>
        <v>539.2</v>
      </c>
      <c r="G126" s="359">
        <f t="shared" si="14"/>
        <v>0</v>
      </c>
      <c r="H126" s="72">
        <f t="shared" si="14"/>
        <v>539.2</v>
      </c>
      <c r="I126" s="359">
        <f t="shared" si="14"/>
        <v>134.796</v>
      </c>
      <c r="J126" s="403">
        <f t="shared" si="5"/>
        <v>0.24999258160237386</v>
      </c>
      <c r="K126" s="352"/>
      <c r="L126" s="352"/>
      <c r="M126" s="352"/>
    </row>
    <row r="127" spans="1:13" s="75" customFormat="1" ht="24" customHeight="1">
      <c r="A127" s="201" t="s">
        <v>96</v>
      </c>
      <c r="B127" s="74" t="s">
        <v>76</v>
      </c>
      <c r="C127" s="74" t="s">
        <v>14</v>
      </c>
      <c r="D127" s="74" t="s">
        <v>282</v>
      </c>
      <c r="E127" s="74" t="s">
        <v>43</v>
      </c>
      <c r="F127" s="359">
        <f t="shared" si="14"/>
        <v>539.2</v>
      </c>
      <c r="G127" s="359">
        <f t="shared" si="14"/>
        <v>0</v>
      </c>
      <c r="H127" s="72">
        <f t="shared" si="14"/>
        <v>539.2</v>
      </c>
      <c r="I127" s="359">
        <f t="shared" si="14"/>
        <v>134.796</v>
      </c>
      <c r="J127" s="403">
        <f t="shared" si="5"/>
        <v>0.24999258160237386</v>
      </c>
      <c r="K127" s="352"/>
      <c r="L127" s="352"/>
      <c r="M127" s="352"/>
    </row>
    <row r="128" spans="1:13" s="75" customFormat="1" ht="24" customHeight="1">
      <c r="A128" s="73" t="s">
        <v>55</v>
      </c>
      <c r="B128" s="74" t="s">
        <v>76</v>
      </c>
      <c r="C128" s="74" t="s">
        <v>14</v>
      </c>
      <c r="D128" s="74" t="s">
        <v>282</v>
      </c>
      <c r="E128" s="74" t="s">
        <v>161</v>
      </c>
      <c r="F128" s="359">
        <f>'Пр3 ведом'!G342</f>
        <v>539.2</v>
      </c>
      <c r="G128" s="359">
        <f>'Пр3 ведом'!H342</f>
        <v>0</v>
      </c>
      <c r="H128" s="72">
        <f>'Пр3 ведом'!I342</f>
        <v>539.2</v>
      </c>
      <c r="I128" s="72">
        <f>'Пр3 ведом'!J342</f>
        <v>134.796</v>
      </c>
      <c r="J128" s="403">
        <f t="shared" si="5"/>
        <v>0.24999258160237386</v>
      </c>
      <c r="K128" s="352"/>
      <c r="L128" s="352"/>
      <c r="M128" s="352"/>
    </row>
    <row r="129" spans="1:13" s="329" customFormat="1" ht="21">
      <c r="A129" s="194" t="s">
        <v>643</v>
      </c>
      <c r="B129" s="92" t="s">
        <v>14</v>
      </c>
      <c r="C129" s="93" t="s">
        <v>8</v>
      </c>
      <c r="D129" s="92" t="s">
        <v>9</v>
      </c>
      <c r="E129" s="92" t="s">
        <v>10</v>
      </c>
      <c r="F129" s="358">
        <f>F130+F145</f>
        <v>1578.1</v>
      </c>
      <c r="G129" s="358">
        <f>G130+G145</f>
        <v>0</v>
      </c>
      <c r="H129" s="195">
        <f>H130+H145</f>
        <v>1578.1</v>
      </c>
      <c r="I129" s="358">
        <f>I130+I145</f>
        <v>366.72599999999994</v>
      </c>
      <c r="J129" s="403">
        <f t="shared" si="5"/>
        <v>0.23238451302198845</v>
      </c>
      <c r="K129" s="365"/>
      <c r="L129" s="365"/>
      <c r="M129" s="365"/>
    </row>
    <row r="130" spans="1:13" s="329" customFormat="1" ht="21">
      <c r="A130" s="194" t="s">
        <v>169</v>
      </c>
      <c r="B130" s="92" t="s">
        <v>14</v>
      </c>
      <c r="C130" s="93" t="s">
        <v>98</v>
      </c>
      <c r="D130" s="92"/>
      <c r="E130" s="92"/>
      <c r="F130" s="359">
        <f>F131+F140</f>
        <v>1478.1</v>
      </c>
      <c r="G130" s="359">
        <f>G131+G140</f>
        <v>0</v>
      </c>
      <c r="H130" s="72">
        <f>H131+H140</f>
        <v>1478.1</v>
      </c>
      <c r="I130" s="359">
        <f>I131+I140</f>
        <v>333.77599999999995</v>
      </c>
      <c r="J130" s="403">
        <f t="shared" si="5"/>
        <v>0.22581422095933967</v>
      </c>
      <c r="K130" s="365"/>
      <c r="L130" s="365"/>
      <c r="M130" s="365"/>
    </row>
    <row r="131" spans="1:13" s="329" customFormat="1" ht="12.75" customHeight="1">
      <c r="A131" s="198" t="s">
        <v>294</v>
      </c>
      <c r="B131" s="70" t="s">
        <v>14</v>
      </c>
      <c r="C131" s="74" t="s">
        <v>98</v>
      </c>
      <c r="D131" s="70" t="s">
        <v>293</v>
      </c>
      <c r="E131" s="92"/>
      <c r="F131" s="359">
        <f>F132+F136</f>
        <v>1098.1</v>
      </c>
      <c r="G131" s="359">
        <f>G132+G136</f>
        <v>0</v>
      </c>
      <c r="H131" s="72">
        <f>H132+H136</f>
        <v>1098.1</v>
      </c>
      <c r="I131" s="359">
        <f>I132+I136</f>
        <v>314.686</v>
      </c>
      <c r="J131" s="403">
        <f t="shared" si="5"/>
        <v>0.28657317184227304</v>
      </c>
      <c r="K131" s="365"/>
      <c r="L131" s="365"/>
      <c r="M131" s="365"/>
    </row>
    <row r="132" spans="1:13" s="75" customFormat="1" ht="45">
      <c r="A132" s="73" t="s">
        <v>105</v>
      </c>
      <c r="B132" s="70" t="s">
        <v>14</v>
      </c>
      <c r="C132" s="74" t="s">
        <v>98</v>
      </c>
      <c r="D132" s="70" t="s">
        <v>293</v>
      </c>
      <c r="E132" s="70" t="s">
        <v>106</v>
      </c>
      <c r="F132" s="359">
        <f>F133</f>
        <v>985.1</v>
      </c>
      <c r="G132" s="359">
        <f>G133</f>
        <v>0</v>
      </c>
      <c r="H132" s="72">
        <f>H133</f>
        <v>985.1</v>
      </c>
      <c r="I132" s="359">
        <f>I133</f>
        <v>293.392</v>
      </c>
      <c r="J132" s="403">
        <f t="shared" si="5"/>
        <v>0.29782966196325245</v>
      </c>
      <c r="K132" s="352"/>
      <c r="L132" s="352"/>
      <c r="M132" s="352"/>
    </row>
    <row r="133" spans="1:13" s="75" customFormat="1" ht="12.75" customHeight="1">
      <c r="A133" s="73" t="s">
        <v>142</v>
      </c>
      <c r="B133" s="70" t="s">
        <v>14</v>
      </c>
      <c r="C133" s="74" t="s">
        <v>98</v>
      </c>
      <c r="D133" s="70" t="s">
        <v>293</v>
      </c>
      <c r="E133" s="70">
        <v>110</v>
      </c>
      <c r="F133" s="359">
        <f>F134+F135</f>
        <v>985.1</v>
      </c>
      <c r="G133" s="359">
        <f>G134+G135</f>
        <v>0</v>
      </c>
      <c r="H133" s="72">
        <f>H134+H135</f>
        <v>985.1</v>
      </c>
      <c r="I133" s="359">
        <f>I134+I135</f>
        <v>293.392</v>
      </c>
      <c r="J133" s="403">
        <f t="shared" si="5"/>
        <v>0.29782966196325245</v>
      </c>
      <c r="K133" s="352"/>
      <c r="L133" s="352"/>
      <c r="M133" s="352"/>
    </row>
    <row r="134" spans="1:13" s="75" customFormat="1" ht="9.75" customHeight="1">
      <c r="A134" s="73" t="s">
        <v>581</v>
      </c>
      <c r="B134" s="70" t="s">
        <v>14</v>
      </c>
      <c r="C134" s="74" t="s">
        <v>98</v>
      </c>
      <c r="D134" s="70" t="s">
        <v>293</v>
      </c>
      <c r="E134" s="70">
        <v>111</v>
      </c>
      <c r="F134" s="359">
        <f>'Пр3 ведом'!G435</f>
        <v>756.6</v>
      </c>
      <c r="G134" s="359">
        <f>'Пр3 ведом'!H435</f>
        <v>0</v>
      </c>
      <c r="H134" s="72">
        <f>'Пр3 ведом'!I435</f>
        <v>756.6</v>
      </c>
      <c r="I134" s="72">
        <f>'Пр3 ведом'!J435</f>
        <v>216.404</v>
      </c>
      <c r="J134" s="403">
        <f t="shared" si="5"/>
        <v>0.28602167591858313</v>
      </c>
      <c r="K134" s="352"/>
      <c r="L134" s="352"/>
      <c r="M134" s="352"/>
    </row>
    <row r="135" spans="1:13" s="75" customFormat="1" ht="31.5" customHeight="1">
      <c r="A135" s="198" t="s">
        <v>580</v>
      </c>
      <c r="B135" s="70" t="s">
        <v>14</v>
      </c>
      <c r="C135" s="74" t="s">
        <v>98</v>
      </c>
      <c r="D135" s="70" t="s">
        <v>293</v>
      </c>
      <c r="E135" s="70">
        <v>119</v>
      </c>
      <c r="F135" s="359">
        <f>'Пр3 ведом'!G436</f>
        <v>228.5</v>
      </c>
      <c r="G135" s="359">
        <f>'Пр3 ведом'!H436</f>
        <v>0</v>
      </c>
      <c r="H135" s="72">
        <f>'Пр3 ведом'!I436</f>
        <v>228.5</v>
      </c>
      <c r="I135" s="359">
        <f>'Пр3 ведом'!J436</f>
        <v>76.988</v>
      </c>
      <c r="J135" s="403">
        <f t="shared" si="5"/>
        <v>0.33692778993435446</v>
      </c>
      <c r="K135" s="352"/>
      <c r="L135" s="352"/>
      <c r="M135" s="352"/>
    </row>
    <row r="136" spans="1:13" s="75" customFormat="1" ht="31.5" customHeight="1">
      <c r="A136" s="73" t="s">
        <v>387</v>
      </c>
      <c r="B136" s="70" t="s">
        <v>14</v>
      </c>
      <c r="C136" s="74" t="s">
        <v>98</v>
      </c>
      <c r="D136" s="70" t="s">
        <v>293</v>
      </c>
      <c r="E136" s="70">
        <v>200</v>
      </c>
      <c r="F136" s="359">
        <f>F137</f>
        <v>113</v>
      </c>
      <c r="G136" s="359">
        <f>G137</f>
        <v>0</v>
      </c>
      <c r="H136" s="72">
        <f>H137</f>
        <v>113</v>
      </c>
      <c r="I136" s="359">
        <f>I137</f>
        <v>21.294</v>
      </c>
      <c r="J136" s="403">
        <f t="shared" si="5"/>
        <v>0.1884424778761062</v>
      </c>
      <c r="K136" s="352"/>
      <c r="L136" s="352"/>
      <c r="M136" s="352"/>
    </row>
    <row r="137" spans="1:13" s="75" customFormat="1" ht="31.5" customHeight="1">
      <c r="A137" s="73" t="s">
        <v>526</v>
      </c>
      <c r="B137" s="70" t="s">
        <v>14</v>
      </c>
      <c r="C137" s="74" t="s">
        <v>98</v>
      </c>
      <c r="D137" s="70" t="s">
        <v>293</v>
      </c>
      <c r="E137" s="70">
        <v>240</v>
      </c>
      <c r="F137" s="359">
        <f>F138+F139</f>
        <v>113</v>
      </c>
      <c r="G137" s="359">
        <f>G138+G139</f>
        <v>0</v>
      </c>
      <c r="H137" s="72">
        <f>H138+H139</f>
        <v>113</v>
      </c>
      <c r="I137" s="359">
        <f>I138+I139</f>
        <v>21.294</v>
      </c>
      <c r="J137" s="403">
        <f t="shared" si="5"/>
        <v>0.1884424778761062</v>
      </c>
      <c r="K137" s="352"/>
      <c r="L137" s="352"/>
      <c r="M137" s="352"/>
    </row>
    <row r="138" spans="1:13" s="75" customFormat="1" ht="31.5" customHeight="1">
      <c r="A138" s="166" t="s">
        <v>540</v>
      </c>
      <c r="B138" s="70" t="s">
        <v>14</v>
      </c>
      <c r="C138" s="74" t="s">
        <v>98</v>
      </c>
      <c r="D138" s="70" t="s">
        <v>293</v>
      </c>
      <c r="E138" s="70">
        <v>242</v>
      </c>
      <c r="F138" s="359">
        <f>'Пр3 ведом'!G439</f>
        <v>58</v>
      </c>
      <c r="G138" s="359">
        <f>'Пр3 ведом'!H439</f>
        <v>0</v>
      </c>
      <c r="H138" s="72">
        <f>'Пр3 ведом'!I439</f>
        <v>58</v>
      </c>
      <c r="I138" s="359">
        <f>'Пр3 ведом'!J439</f>
        <v>19.294</v>
      </c>
      <c r="J138" s="403">
        <f t="shared" si="5"/>
        <v>0.3326551724137931</v>
      </c>
      <c r="K138" s="352"/>
      <c r="L138" s="352"/>
      <c r="M138" s="352"/>
    </row>
    <row r="139" spans="1:13" s="75" customFormat="1" ht="31.5" customHeight="1">
      <c r="A139" s="166" t="s">
        <v>527</v>
      </c>
      <c r="B139" s="70" t="s">
        <v>14</v>
      </c>
      <c r="C139" s="74" t="s">
        <v>98</v>
      </c>
      <c r="D139" s="70" t="s">
        <v>293</v>
      </c>
      <c r="E139" s="70">
        <v>244</v>
      </c>
      <c r="F139" s="359">
        <f>'Пр3 ведом'!G440</f>
        <v>55</v>
      </c>
      <c r="G139" s="359">
        <f>'Пр3 ведом'!H440</f>
        <v>0</v>
      </c>
      <c r="H139" s="72">
        <f>'Пр3 ведом'!I440</f>
        <v>55</v>
      </c>
      <c r="I139" s="359">
        <f>'Пр3 ведом'!J440</f>
        <v>2</v>
      </c>
      <c r="J139" s="403">
        <f t="shared" si="5"/>
        <v>0.03636363636363636</v>
      </c>
      <c r="K139" s="352"/>
      <c r="L139" s="352"/>
      <c r="M139" s="352"/>
    </row>
    <row r="140" spans="1:13" s="75" customFormat="1" ht="46.5" customHeight="1">
      <c r="A140" s="330" t="s">
        <v>662</v>
      </c>
      <c r="B140" s="92" t="s">
        <v>14</v>
      </c>
      <c r="C140" s="93" t="s">
        <v>98</v>
      </c>
      <c r="D140" s="92" t="s">
        <v>622</v>
      </c>
      <c r="E140" s="92"/>
      <c r="F140" s="359">
        <f aca="true" t="shared" si="15" ref="F140:I141">F141</f>
        <v>380</v>
      </c>
      <c r="G140" s="359">
        <f t="shared" si="15"/>
        <v>0</v>
      </c>
      <c r="H140" s="72">
        <f t="shared" si="15"/>
        <v>380</v>
      </c>
      <c r="I140" s="359">
        <f t="shared" si="15"/>
        <v>19.09</v>
      </c>
      <c r="J140" s="403">
        <f t="shared" si="5"/>
        <v>0.050236842105263156</v>
      </c>
      <c r="K140" s="352"/>
      <c r="L140" s="352"/>
      <c r="M140" s="352"/>
    </row>
    <row r="141" spans="1:13" s="75" customFormat="1" ht="45">
      <c r="A141" s="331" t="s">
        <v>455</v>
      </c>
      <c r="B141" s="70" t="s">
        <v>14</v>
      </c>
      <c r="C141" s="74" t="s">
        <v>98</v>
      </c>
      <c r="D141" s="70" t="s">
        <v>457</v>
      </c>
      <c r="E141" s="70"/>
      <c r="F141" s="359">
        <f t="shared" si="15"/>
        <v>380</v>
      </c>
      <c r="G141" s="359">
        <f t="shared" si="15"/>
        <v>0</v>
      </c>
      <c r="H141" s="72">
        <f t="shared" si="15"/>
        <v>380</v>
      </c>
      <c r="I141" s="359">
        <f t="shared" si="15"/>
        <v>19.09</v>
      </c>
      <c r="J141" s="403">
        <f aca="true" t="shared" si="16" ref="J141:J204">I141/H141*100%</f>
        <v>0.050236842105263156</v>
      </c>
      <c r="K141" s="352"/>
      <c r="L141" s="352"/>
      <c r="M141" s="352"/>
    </row>
    <row r="142" spans="1:13" s="322" customFormat="1" ht="25.5" customHeight="1">
      <c r="A142" s="73" t="s">
        <v>387</v>
      </c>
      <c r="B142" s="70" t="s">
        <v>14</v>
      </c>
      <c r="C142" s="74" t="s">
        <v>98</v>
      </c>
      <c r="D142" s="70" t="s">
        <v>457</v>
      </c>
      <c r="E142" s="319" t="s">
        <v>113</v>
      </c>
      <c r="F142" s="360">
        <f aca="true" t="shared" si="17" ref="F142:I143">+F143</f>
        <v>380</v>
      </c>
      <c r="G142" s="360">
        <f t="shared" si="17"/>
        <v>0</v>
      </c>
      <c r="H142" s="231">
        <f t="shared" si="17"/>
        <v>380</v>
      </c>
      <c r="I142" s="360">
        <f t="shared" si="17"/>
        <v>19.09</v>
      </c>
      <c r="J142" s="403">
        <f t="shared" si="16"/>
        <v>0.050236842105263156</v>
      </c>
      <c r="K142" s="353"/>
      <c r="L142" s="353"/>
      <c r="M142" s="353"/>
    </row>
    <row r="143" spans="1:13" s="322" customFormat="1" ht="25.5" customHeight="1">
      <c r="A143" s="73" t="s">
        <v>526</v>
      </c>
      <c r="B143" s="70" t="s">
        <v>14</v>
      </c>
      <c r="C143" s="74" t="s">
        <v>98</v>
      </c>
      <c r="D143" s="70" t="s">
        <v>457</v>
      </c>
      <c r="E143" s="319" t="s">
        <v>115</v>
      </c>
      <c r="F143" s="360">
        <f t="shared" si="17"/>
        <v>380</v>
      </c>
      <c r="G143" s="360">
        <f t="shared" si="17"/>
        <v>0</v>
      </c>
      <c r="H143" s="231">
        <f t="shared" si="17"/>
        <v>380</v>
      </c>
      <c r="I143" s="360">
        <f t="shared" si="17"/>
        <v>19.09</v>
      </c>
      <c r="J143" s="403">
        <f t="shared" si="16"/>
        <v>0.050236842105263156</v>
      </c>
      <c r="K143" s="353"/>
      <c r="L143" s="353"/>
      <c r="M143" s="353"/>
    </row>
    <row r="144" spans="1:13" s="322" customFormat="1" ht="25.5" customHeight="1">
      <c r="A144" s="166" t="s">
        <v>527</v>
      </c>
      <c r="B144" s="70" t="s">
        <v>14</v>
      </c>
      <c r="C144" s="74" t="s">
        <v>98</v>
      </c>
      <c r="D144" s="70" t="s">
        <v>457</v>
      </c>
      <c r="E144" s="319" t="s">
        <v>117</v>
      </c>
      <c r="F144" s="360">
        <f>'Пр3 ведом'!G445</f>
        <v>380</v>
      </c>
      <c r="G144" s="360">
        <f>'Пр3 ведом'!H445</f>
        <v>0</v>
      </c>
      <c r="H144" s="231">
        <f>'Пр3 ведом'!I445</f>
        <v>380</v>
      </c>
      <c r="I144" s="360">
        <f>'Пр3 ведом'!J445</f>
        <v>19.09</v>
      </c>
      <c r="J144" s="403">
        <f t="shared" si="16"/>
        <v>0.050236842105263156</v>
      </c>
      <c r="K144" s="353"/>
      <c r="L144" s="353"/>
      <c r="M144" s="353"/>
    </row>
    <row r="145" spans="1:13" s="322" customFormat="1" ht="21">
      <c r="A145" s="194" t="s">
        <v>0</v>
      </c>
      <c r="B145" s="92" t="s">
        <v>14</v>
      </c>
      <c r="C145" s="93" t="s">
        <v>95</v>
      </c>
      <c r="D145" s="92" t="s">
        <v>9</v>
      </c>
      <c r="E145" s="92" t="s">
        <v>10</v>
      </c>
      <c r="F145" s="358">
        <f>F146</f>
        <v>100</v>
      </c>
      <c r="G145" s="358">
        <f>G146</f>
        <v>0</v>
      </c>
      <c r="H145" s="195">
        <f>H146</f>
        <v>100</v>
      </c>
      <c r="I145" s="358">
        <f>I146</f>
        <v>32.95</v>
      </c>
      <c r="J145" s="403">
        <f t="shared" si="16"/>
        <v>0.3295</v>
      </c>
      <c r="K145" s="353"/>
      <c r="L145" s="353"/>
      <c r="M145" s="353"/>
    </row>
    <row r="146" spans="1:13" s="322" customFormat="1" ht="32.25" customHeight="1">
      <c r="A146" s="194" t="s">
        <v>663</v>
      </c>
      <c r="B146" s="92" t="s">
        <v>14</v>
      </c>
      <c r="C146" s="93" t="s">
        <v>95</v>
      </c>
      <c r="D146" s="92" t="s">
        <v>459</v>
      </c>
      <c r="E146" s="92" t="s">
        <v>10</v>
      </c>
      <c r="F146" s="359">
        <f>F147+F151</f>
        <v>100</v>
      </c>
      <c r="G146" s="359">
        <f>G147+G151</f>
        <v>0</v>
      </c>
      <c r="H146" s="72">
        <f>H147+H151</f>
        <v>100</v>
      </c>
      <c r="I146" s="359">
        <f>I147+I151</f>
        <v>32.95</v>
      </c>
      <c r="J146" s="403">
        <f t="shared" si="16"/>
        <v>0.3295</v>
      </c>
      <c r="K146" s="353"/>
      <c r="L146" s="353"/>
      <c r="M146" s="353"/>
    </row>
    <row r="147" spans="1:13" s="322" customFormat="1" ht="29.25" customHeight="1">
      <c r="A147" s="201" t="s">
        <v>509</v>
      </c>
      <c r="B147" s="319" t="s">
        <v>14</v>
      </c>
      <c r="C147" s="319" t="s">
        <v>95</v>
      </c>
      <c r="D147" s="70" t="s">
        <v>460</v>
      </c>
      <c r="E147" s="319" t="s">
        <v>10</v>
      </c>
      <c r="F147" s="360">
        <f aca="true" t="shared" si="18" ref="F147:I149">+F148</f>
        <v>70</v>
      </c>
      <c r="G147" s="360">
        <f t="shared" si="18"/>
        <v>0</v>
      </c>
      <c r="H147" s="231">
        <f t="shared" si="18"/>
        <v>70</v>
      </c>
      <c r="I147" s="360">
        <f t="shared" si="18"/>
        <v>20</v>
      </c>
      <c r="J147" s="403">
        <f t="shared" si="16"/>
        <v>0.2857142857142857</v>
      </c>
      <c r="K147" s="353"/>
      <c r="L147" s="353"/>
      <c r="M147" s="353"/>
    </row>
    <row r="148" spans="1:13" s="322" customFormat="1" ht="21.75" customHeight="1">
      <c r="A148" s="73" t="s">
        <v>387</v>
      </c>
      <c r="B148" s="319" t="s">
        <v>14</v>
      </c>
      <c r="C148" s="319" t="s">
        <v>95</v>
      </c>
      <c r="D148" s="70" t="s">
        <v>460</v>
      </c>
      <c r="E148" s="319" t="s">
        <v>113</v>
      </c>
      <c r="F148" s="360">
        <f t="shared" si="18"/>
        <v>70</v>
      </c>
      <c r="G148" s="360">
        <f t="shared" si="18"/>
        <v>0</v>
      </c>
      <c r="H148" s="231">
        <f t="shared" si="18"/>
        <v>70</v>
      </c>
      <c r="I148" s="360">
        <f t="shared" si="18"/>
        <v>20</v>
      </c>
      <c r="J148" s="403">
        <f t="shared" si="16"/>
        <v>0.2857142857142857</v>
      </c>
      <c r="K148" s="353"/>
      <c r="L148" s="353"/>
      <c r="M148" s="353"/>
    </row>
    <row r="149" spans="1:13" s="322" customFormat="1" ht="21.75" customHeight="1">
      <c r="A149" s="73" t="s">
        <v>526</v>
      </c>
      <c r="B149" s="319" t="s">
        <v>14</v>
      </c>
      <c r="C149" s="319" t="s">
        <v>95</v>
      </c>
      <c r="D149" s="70" t="s">
        <v>460</v>
      </c>
      <c r="E149" s="319" t="s">
        <v>115</v>
      </c>
      <c r="F149" s="360">
        <f t="shared" si="18"/>
        <v>70</v>
      </c>
      <c r="G149" s="360">
        <f t="shared" si="18"/>
        <v>0</v>
      </c>
      <c r="H149" s="231">
        <f t="shared" si="18"/>
        <v>70</v>
      </c>
      <c r="I149" s="360">
        <f t="shared" si="18"/>
        <v>20</v>
      </c>
      <c r="J149" s="403">
        <f t="shared" si="16"/>
        <v>0.2857142857142857</v>
      </c>
      <c r="K149" s="353"/>
      <c r="L149" s="353"/>
      <c r="M149" s="353"/>
    </row>
    <row r="150" spans="1:13" s="322" customFormat="1" ht="21.75" customHeight="1">
      <c r="A150" s="166" t="s">
        <v>527</v>
      </c>
      <c r="B150" s="319" t="s">
        <v>14</v>
      </c>
      <c r="C150" s="319" t="s">
        <v>95</v>
      </c>
      <c r="D150" s="70" t="s">
        <v>460</v>
      </c>
      <c r="E150" s="319" t="s">
        <v>117</v>
      </c>
      <c r="F150" s="360">
        <f>'Пр3 ведом'!G451</f>
        <v>70</v>
      </c>
      <c r="G150" s="360">
        <f>'Пр3 ведом'!H451</f>
        <v>0</v>
      </c>
      <c r="H150" s="231">
        <f>'Пр3 ведом'!I451</f>
        <v>70</v>
      </c>
      <c r="I150" s="360">
        <f>'Пр3 ведом'!J451</f>
        <v>20</v>
      </c>
      <c r="J150" s="403">
        <f t="shared" si="16"/>
        <v>0.2857142857142857</v>
      </c>
      <c r="K150" s="353"/>
      <c r="L150" s="353"/>
      <c r="M150" s="353"/>
    </row>
    <row r="151" spans="1:13" s="322" customFormat="1" ht="21.75" customHeight="1">
      <c r="A151" s="201" t="s">
        <v>510</v>
      </c>
      <c r="B151" s="319" t="s">
        <v>14</v>
      </c>
      <c r="C151" s="319" t="s">
        <v>95</v>
      </c>
      <c r="D151" s="70" t="s">
        <v>461</v>
      </c>
      <c r="E151" s="319" t="s">
        <v>10</v>
      </c>
      <c r="F151" s="360">
        <f aca="true" t="shared" si="19" ref="F151:I153">+F152</f>
        <v>30</v>
      </c>
      <c r="G151" s="360">
        <f t="shared" si="19"/>
        <v>0</v>
      </c>
      <c r="H151" s="231">
        <f t="shared" si="19"/>
        <v>30</v>
      </c>
      <c r="I151" s="360">
        <f t="shared" si="19"/>
        <v>12.95</v>
      </c>
      <c r="J151" s="403">
        <f t="shared" si="16"/>
        <v>0.43166666666666664</v>
      </c>
      <c r="K151" s="353"/>
      <c r="L151" s="353"/>
      <c r="M151" s="353"/>
    </row>
    <row r="152" spans="1:13" s="322" customFormat="1" ht="21" customHeight="1">
      <c r="A152" s="73" t="s">
        <v>387</v>
      </c>
      <c r="B152" s="319" t="s">
        <v>14</v>
      </c>
      <c r="C152" s="319" t="s">
        <v>95</v>
      </c>
      <c r="D152" s="70" t="s">
        <v>461</v>
      </c>
      <c r="E152" s="319" t="s">
        <v>113</v>
      </c>
      <c r="F152" s="360">
        <f t="shared" si="19"/>
        <v>30</v>
      </c>
      <c r="G152" s="360">
        <f t="shared" si="19"/>
        <v>0</v>
      </c>
      <c r="H152" s="231">
        <f t="shared" si="19"/>
        <v>30</v>
      </c>
      <c r="I152" s="360">
        <f t="shared" si="19"/>
        <v>12.95</v>
      </c>
      <c r="J152" s="403">
        <f t="shared" si="16"/>
        <v>0.43166666666666664</v>
      </c>
      <c r="K152" s="353"/>
      <c r="L152" s="353"/>
      <c r="M152" s="353"/>
    </row>
    <row r="153" spans="1:13" s="322" customFormat="1" ht="21" customHeight="1">
      <c r="A153" s="73" t="s">
        <v>526</v>
      </c>
      <c r="B153" s="319" t="s">
        <v>14</v>
      </c>
      <c r="C153" s="319" t="s">
        <v>95</v>
      </c>
      <c r="D153" s="70" t="s">
        <v>461</v>
      </c>
      <c r="E153" s="319" t="s">
        <v>115</v>
      </c>
      <c r="F153" s="360">
        <f t="shared" si="19"/>
        <v>30</v>
      </c>
      <c r="G153" s="360">
        <f t="shared" si="19"/>
        <v>0</v>
      </c>
      <c r="H153" s="231">
        <f t="shared" si="19"/>
        <v>30</v>
      </c>
      <c r="I153" s="360">
        <f t="shared" si="19"/>
        <v>12.95</v>
      </c>
      <c r="J153" s="403">
        <f t="shared" si="16"/>
        <v>0.43166666666666664</v>
      </c>
      <c r="K153" s="353"/>
      <c r="L153" s="353"/>
      <c r="M153" s="353"/>
    </row>
    <row r="154" spans="1:13" s="322" customFormat="1" ht="21" customHeight="1">
      <c r="A154" s="166" t="s">
        <v>527</v>
      </c>
      <c r="B154" s="319" t="s">
        <v>14</v>
      </c>
      <c r="C154" s="319" t="s">
        <v>95</v>
      </c>
      <c r="D154" s="70" t="s">
        <v>461</v>
      </c>
      <c r="E154" s="319" t="s">
        <v>117</v>
      </c>
      <c r="F154" s="360">
        <f>'Пр3 ведом'!G455</f>
        <v>30</v>
      </c>
      <c r="G154" s="360">
        <f>'Пр3 ведом'!H455</f>
        <v>0</v>
      </c>
      <c r="H154" s="231">
        <f>'Пр3 ведом'!I455</f>
        <v>30</v>
      </c>
      <c r="I154" s="360">
        <f>'Пр3 ведом'!J455</f>
        <v>12.95</v>
      </c>
      <c r="J154" s="403">
        <f t="shared" si="16"/>
        <v>0.43166666666666664</v>
      </c>
      <c r="K154" s="353"/>
      <c r="L154" s="353"/>
      <c r="M154" s="353"/>
    </row>
    <row r="155" spans="1:13" s="327" customFormat="1" ht="12.75">
      <c r="A155" s="194" t="s">
        <v>627</v>
      </c>
      <c r="B155" s="92" t="s">
        <v>15</v>
      </c>
      <c r="C155" s="93" t="s">
        <v>8</v>
      </c>
      <c r="D155" s="92" t="s">
        <v>9</v>
      </c>
      <c r="E155" s="92" t="s">
        <v>10</v>
      </c>
      <c r="F155" s="358">
        <f>F156+F179+F173</f>
        <v>14010.9</v>
      </c>
      <c r="G155" s="358">
        <f>G156+G179+G173</f>
        <v>-300</v>
      </c>
      <c r="H155" s="195">
        <f>H156+H179+H173</f>
        <v>13710.9</v>
      </c>
      <c r="I155" s="358">
        <f>I156+I179+I173</f>
        <v>905.4670000000001</v>
      </c>
      <c r="J155" s="403">
        <f t="shared" si="16"/>
        <v>0.06603993902661387</v>
      </c>
      <c r="K155" s="364"/>
      <c r="L155" s="364"/>
      <c r="M155" s="364"/>
    </row>
    <row r="156" spans="1:13" s="327" customFormat="1" ht="12.75">
      <c r="A156" s="194" t="s">
        <v>149</v>
      </c>
      <c r="B156" s="92" t="s">
        <v>15</v>
      </c>
      <c r="C156" s="93" t="s">
        <v>79</v>
      </c>
      <c r="D156" s="92" t="s">
        <v>9</v>
      </c>
      <c r="E156" s="92" t="s">
        <v>10</v>
      </c>
      <c r="F156" s="358">
        <f aca="true" t="shared" si="20" ref="F156:I158">F157</f>
        <v>2274</v>
      </c>
      <c r="G156" s="358">
        <f t="shared" si="20"/>
        <v>0</v>
      </c>
      <c r="H156" s="195">
        <f t="shared" si="20"/>
        <v>2274</v>
      </c>
      <c r="I156" s="358">
        <f t="shared" si="20"/>
        <v>700.152</v>
      </c>
      <c r="J156" s="403">
        <f t="shared" si="16"/>
        <v>0.3078944591029024</v>
      </c>
      <c r="K156" s="364"/>
      <c r="L156" s="364"/>
      <c r="M156" s="364"/>
    </row>
    <row r="157" spans="1:13" s="327" customFormat="1" ht="38.25" customHeight="1">
      <c r="A157" s="194" t="s">
        <v>659</v>
      </c>
      <c r="B157" s="92" t="s">
        <v>15</v>
      </c>
      <c r="C157" s="93" t="s">
        <v>79</v>
      </c>
      <c r="D157" s="92" t="s">
        <v>267</v>
      </c>
      <c r="E157" s="70"/>
      <c r="F157" s="358">
        <f t="shared" si="20"/>
        <v>2274</v>
      </c>
      <c r="G157" s="358">
        <f t="shared" si="20"/>
        <v>0</v>
      </c>
      <c r="H157" s="195">
        <f t="shared" si="20"/>
        <v>2274</v>
      </c>
      <c r="I157" s="358">
        <f t="shared" si="20"/>
        <v>700.152</v>
      </c>
      <c r="J157" s="403">
        <f t="shared" si="16"/>
        <v>0.3078944591029024</v>
      </c>
      <c r="K157" s="364"/>
      <c r="L157" s="364"/>
      <c r="M157" s="364"/>
    </row>
    <row r="158" spans="1:13" s="327" customFormat="1" ht="24" customHeight="1">
      <c r="A158" s="73" t="s">
        <v>269</v>
      </c>
      <c r="B158" s="70" t="s">
        <v>15</v>
      </c>
      <c r="C158" s="74" t="s">
        <v>79</v>
      </c>
      <c r="D158" s="70" t="s">
        <v>266</v>
      </c>
      <c r="E158" s="70" t="s">
        <v>10</v>
      </c>
      <c r="F158" s="359">
        <f t="shared" si="20"/>
        <v>2274</v>
      </c>
      <c r="G158" s="359">
        <f t="shared" si="20"/>
        <v>0</v>
      </c>
      <c r="H158" s="72">
        <f t="shared" si="20"/>
        <v>2274</v>
      </c>
      <c r="I158" s="359">
        <f t="shared" si="20"/>
        <v>700.152</v>
      </c>
      <c r="J158" s="403">
        <f t="shared" si="16"/>
        <v>0.3078944591029024</v>
      </c>
      <c r="K158" s="364"/>
      <c r="L158" s="364"/>
      <c r="M158" s="364"/>
    </row>
    <row r="159" spans="1:13" s="322" customFormat="1" ht="25.5" customHeight="1">
      <c r="A159" s="73" t="s">
        <v>270</v>
      </c>
      <c r="B159" s="70" t="s">
        <v>15</v>
      </c>
      <c r="C159" s="74" t="s">
        <v>79</v>
      </c>
      <c r="D159" s="70" t="s">
        <v>265</v>
      </c>
      <c r="E159" s="70" t="s">
        <v>10</v>
      </c>
      <c r="F159" s="359">
        <f>F160+F164+F168</f>
        <v>2274</v>
      </c>
      <c r="G159" s="359">
        <f>G160+G164+G168</f>
        <v>0</v>
      </c>
      <c r="H159" s="72">
        <f>H160+H164+H168</f>
        <v>2274</v>
      </c>
      <c r="I159" s="359">
        <f>I160+I164+I168</f>
        <v>700.152</v>
      </c>
      <c r="J159" s="403">
        <f t="shared" si="16"/>
        <v>0.3078944591029024</v>
      </c>
      <c r="K159" s="353"/>
      <c r="L159" s="353"/>
      <c r="M159" s="353"/>
    </row>
    <row r="160" spans="1:13" s="322" customFormat="1" ht="45">
      <c r="A160" s="73" t="s">
        <v>105</v>
      </c>
      <c r="B160" s="70" t="s">
        <v>15</v>
      </c>
      <c r="C160" s="74" t="s">
        <v>79</v>
      </c>
      <c r="D160" s="70" t="s">
        <v>271</v>
      </c>
      <c r="E160" s="70" t="s">
        <v>106</v>
      </c>
      <c r="F160" s="359">
        <f>F161</f>
        <v>2129.3</v>
      </c>
      <c r="G160" s="359">
        <f>G161</f>
        <v>0</v>
      </c>
      <c r="H160" s="72">
        <f>H161</f>
        <v>2129.3</v>
      </c>
      <c r="I160" s="359">
        <f>I161</f>
        <v>662.197</v>
      </c>
      <c r="J160" s="403">
        <f t="shared" si="16"/>
        <v>0.31099281453998967</v>
      </c>
      <c r="K160" s="353"/>
      <c r="L160" s="353"/>
      <c r="M160" s="353"/>
    </row>
    <row r="161" spans="1:13" s="322" customFormat="1" ht="21" customHeight="1">
      <c r="A161" s="73" t="s">
        <v>107</v>
      </c>
      <c r="B161" s="70" t="s">
        <v>15</v>
      </c>
      <c r="C161" s="74" t="s">
        <v>79</v>
      </c>
      <c r="D161" s="70" t="s">
        <v>271</v>
      </c>
      <c r="E161" s="70" t="s">
        <v>108</v>
      </c>
      <c r="F161" s="359">
        <f>F162+F163</f>
        <v>2129.3</v>
      </c>
      <c r="G161" s="359">
        <f>G162+G163</f>
        <v>0</v>
      </c>
      <c r="H161" s="72">
        <f>H162+H163</f>
        <v>2129.3</v>
      </c>
      <c r="I161" s="359">
        <f>I162+I163</f>
        <v>662.197</v>
      </c>
      <c r="J161" s="403">
        <f t="shared" si="16"/>
        <v>0.31099281453998967</v>
      </c>
      <c r="K161" s="353"/>
      <c r="L161" s="353"/>
      <c r="M161" s="353"/>
    </row>
    <row r="162" spans="1:13" s="322" customFormat="1" ht="12" customHeight="1">
      <c r="A162" s="198" t="s">
        <v>385</v>
      </c>
      <c r="B162" s="70" t="s">
        <v>15</v>
      </c>
      <c r="C162" s="74" t="s">
        <v>79</v>
      </c>
      <c r="D162" s="70" t="s">
        <v>271</v>
      </c>
      <c r="E162" s="70">
        <v>121</v>
      </c>
      <c r="F162" s="359">
        <f>'Пр3 ведом'!G266</f>
        <v>1635.4</v>
      </c>
      <c r="G162" s="359">
        <f>'Пр3 ведом'!H266</f>
        <v>0</v>
      </c>
      <c r="H162" s="72">
        <f>'Пр3 ведом'!I266</f>
        <v>1635.4</v>
      </c>
      <c r="I162" s="72">
        <f>'Пр3 ведом'!J266</f>
        <v>489.818</v>
      </c>
      <c r="J162" s="403">
        <f t="shared" si="16"/>
        <v>0.29950960009783534</v>
      </c>
      <c r="K162" s="353"/>
      <c r="L162" s="353"/>
      <c r="M162" s="353"/>
    </row>
    <row r="163" spans="1:13" s="322" customFormat="1" ht="36" customHeight="1">
      <c r="A163" s="198" t="s">
        <v>386</v>
      </c>
      <c r="B163" s="70" t="s">
        <v>15</v>
      </c>
      <c r="C163" s="74" t="s">
        <v>79</v>
      </c>
      <c r="D163" s="70" t="s">
        <v>271</v>
      </c>
      <c r="E163" s="70">
        <v>129</v>
      </c>
      <c r="F163" s="359">
        <f>'Пр3 ведом'!G267</f>
        <v>493.9</v>
      </c>
      <c r="G163" s="359">
        <f>'Пр3 ведом'!H267</f>
        <v>0</v>
      </c>
      <c r="H163" s="72">
        <f>'Пр3 ведом'!I267</f>
        <v>493.9</v>
      </c>
      <c r="I163" s="359">
        <f>'Пр3 ведом'!J267</f>
        <v>172.379</v>
      </c>
      <c r="J163" s="403">
        <f t="shared" si="16"/>
        <v>0.34901599514071674</v>
      </c>
      <c r="K163" s="353"/>
      <c r="L163" s="353"/>
      <c r="M163" s="353"/>
    </row>
    <row r="164" spans="1:13" s="322" customFormat="1" ht="21" customHeight="1">
      <c r="A164" s="73" t="s">
        <v>387</v>
      </c>
      <c r="B164" s="70" t="s">
        <v>15</v>
      </c>
      <c r="C164" s="74" t="s">
        <v>79</v>
      </c>
      <c r="D164" s="70" t="s">
        <v>272</v>
      </c>
      <c r="E164" s="70" t="s">
        <v>113</v>
      </c>
      <c r="F164" s="359">
        <f>F165</f>
        <v>140</v>
      </c>
      <c r="G164" s="359">
        <f>G165</f>
        <v>0</v>
      </c>
      <c r="H164" s="72">
        <f>H165</f>
        <v>140</v>
      </c>
      <c r="I164" s="359">
        <f>I165</f>
        <v>36.754999999999995</v>
      </c>
      <c r="J164" s="403">
        <f t="shared" si="16"/>
        <v>0.26253571428571426</v>
      </c>
      <c r="K164" s="353"/>
      <c r="L164" s="353"/>
      <c r="M164" s="353"/>
    </row>
    <row r="165" spans="1:13" s="322" customFormat="1" ht="21" customHeight="1">
      <c r="A165" s="73" t="s">
        <v>526</v>
      </c>
      <c r="B165" s="70" t="s">
        <v>15</v>
      </c>
      <c r="C165" s="74" t="s">
        <v>79</v>
      </c>
      <c r="D165" s="70" t="s">
        <v>272</v>
      </c>
      <c r="E165" s="70" t="s">
        <v>115</v>
      </c>
      <c r="F165" s="359">
        <f>F167+F166</f>
        <v>140</v>
      </c>
      <c r="G165" s="359">
        <f>G167+G166</f>
        <v>0</v>
      </c>
      <c r="H165" s="72">
        <f>H167+H166</f>
        <v>140</v>
      </c>
      <c r="I165" s="359">
        <f>I167+I166</f>
        <v>36.754999999999995</v>
      </c>
      <c r="J165" s="403">
        <f t="shared" si="16"/>
        <v>0.26253571428571426</v>
      </c>
      <c r="K165" s="353"/>
      <c r="L165" s="353"/>
      <c r="M165" s="353"/>
    </row>
    <row r="166" spans="1:13" s="322" customFormat="1" ht="21" customHeight="1">
      <c r="A166" s="166" t="s">
        <v>540</v>
      </c>
      <c r="B166" s="70" t="s">
        <v>15</v>
      </c>
      <c r="C166" s="74" t="s">
        <v>79</v>
      </c>
      <c r="D166" s="70" t="s">
        <v>272</v>
      </c>
      <c r="E166" s="70">
        <v>242</v>
      </c>
      <c r="F166" s="359">
        <f>'Пр3 ведом'!G271</f>
        <v>32.6</v>
      </c>
      <c r="G166" s="359">
        <f>'Пр3 ведом'!H271</f>
        <v>0</v>
      </c>
      <c r="H166" s="72">
        <f>'Пр3 ведом'!I271</f>
        <v>32.6</v>
      </c>
      <c r="I166" s="359">
        <f>'Пр3 ведом'!J271</f>
        <v>9.355</v>
      </c>
      <c r="J166" s="403">
        <f t="shared" si="16"/>
        <v>0.2869631901840491</v>
      </c>
      <c r="K166" s="353"/>
      <c r="L166" s="353"/>
      <c r="M166" s="353"/>
    </row>
    <row r="167" spans="1:13" s="322" customFormat="1" ht="21" customHeight="1">
      <c r="A167" s="166" t="s">
        <v>527</v>
      </c>
      <c r="B167" s="70" t="s">
        <v>15</v>
      </c>
      <c r="C167" s="74" t="s">
        <v>79</v>
      </c>
      <c r="D167" s="70" t="s">
        <v>272</v>
      </c>
      <c r="E167" s="70" t="s">
        <v>117</v>
      </c>
      <c r="F167" s="359">
        <f>'Пр3 ведом'!G272</f>
        <v>107.4</v>
      </c>
      <c r="G167" s="359">
        <f>'Пр3 ведом'!H272</f>
        <v>0</v>
      </c>
      <c r="H167" s="72">
        <f>'Пр3 ведом'!I272</f>
        <v>107.4</v>
      </c>
      <c r="I167" s="359">
        <f>'Пр3 ведом'!J272</f>
        <v>27.4</v>
      </c>
      <c r="J167" s="403">
        <f t="shared" si="16"/>
        <v>0.25512104283054</v>
      </c>
      <c r="K167" s="353"/>
      <c r="L167" s="353"/>
      <c r="M167" s="353"/>
    </row>
    <row r="168" spans="1:13" s="322" customFormat="1" ht="21" customHeight="1">
      <c r="A168" s="166" t="s">
        <v>118</v>
      </c>
      <c r="B168" s="70" t="s">
        <v>15</v>
      </c>
      <c r="C168" s="74" t="s">
        <v>79</v>
      </c>
      <c r="D168" s="70" t="s">
        <v>272</v>
      </c>
      <c r="E168" s="70" t="s">
        <v>48</v>
      </c>
      <c r="F168" s="359">
        <f>F169</f>
        <v>4.7</v>
      </c>
      <c r="G168" s="359">
        <f>G169</f>
        <v>0</v>
      </c>
      <c r="H168" s="72">
        <f>H169</f>
        <v>4.7</v>
      </c>
      <c r="I168" s="359">
        <f>I169</f>
        <v>1.2</v>
      </c>
      <c r="J168" s="403">
        <f t="shared" si="16"/>
        <v>0.2553191489361702</v>
      </c>
      <c r="K168" s="353"/>
      <c r="L168" s="353"/>
      <c r="M168" s="353"/>
    </row>
    <row r="169" spans="1:13" s="322" customFormat="1" ht="21" customHeight="1">
      <c r="A169" s="166" t="s">
        <v>532</v>
      </c>
      <c r="B169" s="70" t="s">
        <v>15</v>
      </c>
      <c r="C169" s="74" t="s">
        <v>79</v>
      </c>
      <c r="D169" s="70" t="s">
        <v>272</v>
      </c>
      <c r="E169" s="70" t="s">
        <v>119</v>
      </c>
      <c r="F169" s="359">
        <f>F170+F171</f>
        <v>4.7</v>
      </c>
      <c r="G169" s="359">
        <f>G170+G171</f>
        <v>0</v>
      </c>
      <c r="H169" s="72">
        <f>H170+H171</f>
        <v>4.7</v>
      </c>
      <c r="I169" s="359">
        <f>I170+I171</f>
        <v>1.2</v>
      </c>
      <c r="J169" s="403">
        <f t="shared" si="16"/>
        <v>0.2553191489361702</v>
      </c>
      <c r="K169" s="353"/>
      <c r="L169" s="353"/>
      <c r="M169" s="353"/>
    </row>
    <row r="170" spans="1:13" s="322" customFormat="1" ht="16.5" customHeight="1">
      <c r="A170" s="220" t="s">
        <v>17</v>
      </c>
      <c r="B170" s="70" t="s">
        <v>15</v>
      </c>
      <c r="C170" s="74" t="s">
        <v>79</v>
      </c>
      <c r="D170" s="70" t="s">
        <v>272</v>
      </c>
      <c r="E170" s="70" t="s">
        <v>120</v>
      </c>
      <c r="F170" s="359">
        <f>'Пр3 ведом'!G275</f>
        <v>3.5</v>
      </c>
      <c r="G170" s="359">
        <f>'Пр3 ведом'!H275</f>
        <v>0</v>
      </c>
      <c r="H170" s="72">
        <f>'Пр3 ведом'!I275</f>
        <v>3.5</v>
      </c>
      <c r="I170" s="359">
        <f>'Пр3 ведом'!J275</f>
        <v>0</v>
      </c>
      <c r="J170" s="403">
        <f t="shared" si="16"/>
        <v>0</v>
      </c>
      <c r="K170" s="353"/>
      <c r="L170" s="353"/>
      <c r="M170" s="353"/>
    </row>
    <row r="171" spans="1:13" s="322" customFormat="1" ht="16.5" customHeight="1">
      <c r="A171" s="166" t="s">
        <v>533</v>
      </c>
      <c r="B171" s="70" t="s">
        <v>15</v>
      </c>
      <c r="C171" s="74" t="s">
        <v>79</v>
      </c>
      <c r="D171" s="70" t="s">
        <v>272</v>
      </c>
      <c r="E171" s="70" t="s">
        <v>122</v>
      </c>
      <c r="F171" s="359">
        <f>'Пр3 ведом'!G276</f>
        <v>1.2</v>
      </c>
      <c r="G171" s="359">
        <f>'Пр3 ведом'!H276</f>
        <v>0</v>
      </c>
      <c r="H171" s="72">
        <f>'Пр3 ведом'!I276</f>
        <v>1.2</v>
      </c>
      <c r="I171" s="359">
        <f>'Пр3 ведом'!J276</f>
        <v>1.2</v>
      </c>
      <c r="J171" s="403">
        <f t="shared" si="16"/>
        <v>1</v>
      </c>
      <c r="K171" s="353"/>
      <c r="L171" s="353"/>
      <c r="M171" s="353"/>
    </row>
    <row r="172" spans="1:13" s="322" customFormat="1" ht="16.5" customHeight="1">
      <c r="A172" s="194" t="s">
        <v>627</v>
      </c>
      <c r="B172" s="92" t="s">
        <v>15</v>
      </c>
      <c r="C172" s="93"/>
      <c r="D172" s="70"/>
      <c r="E172" s="70"/>
      <c r="F172" s="359">
        <f>F173+F179</f>
        <v>11736.9</v>
      </c>
      <c r="G172" s="359">
        <f>G173+G179</f>
        <v>-300</v>
      </c>
      <c r="H172" s="72">
        <f>H173+H179</f>
        <v>11436.9</v>
      </c>
      <c r="I172" s="359">
        <f>I173+I179</f>
        <v>205.315</v>
      </c>
      <c r="J172" s="403">
        <f t="shared" si="16"/>
        <v>0.01795197999457895</v>
      </c>
      <c r="K172" s="353"/>
      <c r="L172" s="353"/>
      <c r="M172" s="353"/>
    </row>
    <row r="173" spans="1:13" s="322" customFormat="1" ht="12.75">
      <c r="A173" s="207" t="s">
        <v>534</v>
      </c>
      <c r="B173" s="74" t="s">
        <v>15</v>
      </c>
      <c r="C173" s="74" t="s">
        <v>98</v>
      </c>
      <c r="D173" s="92"/>
      <c r="E173" s="92"/>
      <c r="F173" s="358">
        <f aca="true" t="shared" si="21" ref="F173:I177">F174</f>
        <v>9579</v>
      </c>
      <c r="G173" s="358">
        <f t="shared" si="21"/>
        <v>0</v>
      </c>
      <c r="H173" s="195">
        <f t="shared" si="21"/>
        <v>9579</v>
      </c>
      <c r="I173" s="358">
        <f t="shared" si="21"/>
        <v>169</v>
      </c>
      <c r="J173" s="403">
        <f t="shared" si="16"/>
        <v>0.01764276020461426</v>
      </c>
      <c r="K173" s="353"/>
      <c r="L173" s="353"/>
      <c r="M173" s="353"/>
    </row>
    <row r="174" spans="1:13" s="322" customFormat="1" ht="42">
      <c r="A174" s="194" t="s">
        <v>664</v>
      </c>
      <c r="B174" s="93" t="s">
        <v>15</v>
      </c>
      <c r="C174" s="93" t="s">
        <v>98</v>
      </c>
      <c r="D174" s="92" t="s">
        <v>494</v>
      </c>
      <c r="E174" s="92"/>
      <c r="F174" s="358">
        <f t="shared" si="21"/>
        <v>9579</v>
      </c>
      <c r="G174" s="358">
        <f t="shared" si="21"/>
        <v>0</v>
      </c>
      <c r="H174" s="195">
        <f t="shared" si="21"/>
        <v>9579</v>
      </c>
      <c r="I174" s="358">
        <f t="shared" si="21"/>
        <v>169</v>
      </c>
      <c r="J174" s="403">
        <f t="shared" si="16"/>
        <v>0.01764276020461426</v>
      </c>
      <c r="K174" s="353"/>
      <c r="L174" s="353"/>
      <c r="M174" s="353"/>
    </row>
    <row r="175" spans="1:13" s="322" customFormat="1" ht="135">
      <c r="A175" s="331" t="s">
        <v>621</v>
      </c>
      <c r="B175" s="74" t="s">
        <v>15</v>
      </c>
      <c r="C175" s="74" t="s">
        <v>98</v>
      </c>
      <c r="D175" s="70" t="s">
        <v>494</v>
      </c>
      <c r="E175" s="70"/>
      <c r="F175" s="359">
        <f t="shared" si="21"/>
        <v>9579</v>
      </c>
      <c r="G175" s="359">
        <f t="shared" si="21"/>
        <v>0</v>
      </c>
      <c r="H175" s="72">
        <f t="shared" si="21"/>
        <v>9579</v>
      </c>
      <c r="I175" s="359">
        <f t="shared" si="21"/>
        <v>169</v>
      </c>
      <c r="J175" s="403">
        <f t="shared" si="16"/>
        <v>0.01764276020461426</v>
      </c>
      <c r="K175" s="353"/>
      <c r="L175" s="353"/>
      <c r="M175" s="353"/>
    </row>
    <row r="176" spans="1:13" s="322" customFormat="1" ht="26.25" customHeight="1">
      <c r="A176" s="73" t="s">
        <v>387</v>
      </c>
      <c r="B176" s="74" t="s">
        <v>15</v>
      </c>
      <c r="C176" s="74" t="s">
        <v>98</v>
      </c>
      <c r="D176" s="70" t="s">
        <v>494</v>
      </c>
      <c r="E176" s="70" t="s">
        <v>113</v>
      </c>
      <c r="F176" s="359">
        <f t="shared" si="21"/>
        <v>9579</v>
      </c>
      <c r="G176" s="359">
        <f t="shared" si="21"/>
        <v>0</v>
      </c>
      <c r="H176" s="72">
        <f t="shared" si="21"/>
        <v>9579</v>
      </c>
      <c r="I176" s="359">
        <f t="shared" si="21"/>
        <v>169</v>
      </c>
      <c r="J176" s="403">
        <f t="shared" si="16"/>
        <v>0.01764276020461426</v>
      </c>
      <c r="K176" s="353"/>
      <c r="L176" s="353"/>
      <c r="M176" s="353"/>
    </row>
    <row r="177" spans="1:13" s="322" customFormat="1" ht="26.25" customHeight="1">
      <c r="A177" s="73" t="s">
        <v>526</v>
      </c>
      <c r="B177" s="74" t="s">
        <v>15</v>
      </c>
      <c r="C177" s="74" t="s">
        <v>98</v>
      </c>
      <c r="D177" s="70" t="s">
        <v>494</v>
      </c>
      <c r="E177" s="70" t="s">
        <v>115</v>
      </c>
      <c r="F177" s="359">
        <f t="shared" si="21"/>
        <v>9579</v>
      </c>
      <c r="G177" s="359">
        <f t="shared" si="21"/>
        <v>0</v>
      </c>
      <c r="H177" s="72">
        <f t="shared" si="21"/>
        <v>9579</v>
      </c>
      <c r="I177" s="359">
        <f t="shared" si="21"/>
        <v>169</v>
      </c>
      <c r="J177" s="403">
        <f t="shared" si="16"/>
        <v>0.01764276020461426</v>
      </c>
      <c r="K177" s="353"/>
      <c r="L177" s="353"/>
      <c r="M177" s="353"/>
    </row>
    <row r="178" spans="1:13" s="322" customFormat="1" ht="26.25" customHeight="1">
      <c r="A178" s="166" t="s">
        <v>527</v>
      </c>
      <c r="B178" s="74" t="s">
        <v>15</v>
      </c>
      <c r="C178" s="74" t="s">
        <v>98</v>
      </c>
      <c r="D178" s="70" t="s">
        <v>494</v>
      </c>
      <c r="E178" s="70" t="s">
        <v>117</v>
      </c>
      <c r="F178" s="359">
        <f>'Пр3 ведом'!G462</f>
        <v>9579</v>
      </c>
      <c r="G178" s="359">
        <f>'Пр3 ведом'!H462</f>
        <v>0</v>
      </c>
      <c r="H178" s="72">
        <f>'Пр3 ведом'!I462</f>
        <v>9579</v>
      </c>
      <c r="I178" s="359">
        <f>'Пр3 ведом'!J462</f>
        <v>169</v>
      </c>
      <c r="J178" s="403">
        <f t="shared" si="16"/>
        <v>0.01764276020461426</v>
      </c>
      <c r="K178" s="353"/>
      <c r="L178" s="353"/>
      <c r="M178" s="353"/>
    </row>
    <row r="179" spans="1:13" s="322" customFormat="1" ht="12.75">
      <c r="A179" s="194" t="s">
        <v>50</v>
      </c>
      <c r="B179" s="92" t="s">
        <v>15</v>
      </c>
      <c r="C179" s="93" t="s">
        <v>51</v>
      </c>
      <c r="D179" s="92"/>
      <c r="E179" s="92"/>
      <c r="F179" s="381">
        <f>F180+F216+F227+F236+F241</f>
        <v>2157.9</v>
      </c>
      <c r="G179" s="381">
        <f>G180+G216+G227+G236+G241</f>
        <v>-300</v>
      </c>
      <c r="H179" s="209">
        <f>H180+H216+H227+H236+H241</f>
        <v>1857.9</v>
      </c>
      <c r="I179" s="381">
        <f>I180+I216+I227+I236+I241</f>
        <v>36.315</v>
      </c>
      <c r="J179" s="403">
        <f t="shared" si="16"/>
        <v>0.019546261908606487</v>
      </c>
      <c r="K179" s="353"/>
      <c r="L179" s="353"/>
      <c r="M179" s="353"/>
    </row>
    <row r="180" spans="1:13" s="322" customFormat="1" ht="21" customHeight="1">
      <c r="A180" s="73" t="s">
        <v>171</v>
      </c>
      <c r="B180" s="74" t="s">
        <v>15</v>
      </c>
      <c r="C180" s="74" t="s">
        <v>51</v>
      </c>
      <c r="D180" s="70" t="s">
        <v>267</v>
      </c>
      <c r="E180" s="70" t="s">
        <v>10</v>
      </c>
      <c r="F180" s="382">
        <f>F181+F211+F206</f>
        <v>817.3</v>
      </c>
      <c r="G180" s="382">
        <f>G181+G211+G206</f>
        <v>-100</v>
      </c>
      <c r="H180" s="210">
        <f>H181+H211+H206</f>
        <v>717.3</v>
      </c>
      <c r="I180" s="382">
        <f>I181+I211+I206</f>
        <v>36.315</v>
      </c>
      <c r="J180" s="403">
        <f t="shared" si="16"/>
        <v>0.05062735257214555</v>
      </c>
      <c r="K180" s="353"/>
      <c r="L180" s="353"/>
      <c r="M180" s="353"/>
    </row>
    <row r="181" spans="1:13" s="322" customFormat="1" ht="21" customHeight="1">
      <c r="A181" s="73" t="s">
        <v>420</v>
      </c>
      <c r="B181" s="74" t="s">
        <v>15</v>
      </c>
      <c r="C181" s="74" t="s">
        <v>51</v>
      </c>
      <c r="D181" s="70" t="s">
        <v>427</v>
      </c>
      <c r="E181" s="70"/>
      <c r="F181" s="382">
        <f>F182+F186+F190+F194+F198+F202</f>
        <v>380</v>
      </c>
      <c r="G181" s="382">
        <f>G182+G186+G190+G194+G198+G202</f>
        <v>0</v>
      </c>
      <c r="H181" s="210">
        <f>H182+H186+H190+H194+H198+H202</f>
        <v>380</v>
      </c>
      <c r="I181" s="382">
        <f>I182+I186+I190+I194+I198+I202</f>
        <v>0</v>
      </c>
      <c r="J181" s="403">
        <f t="shared" si="16"/>
        <v>0</v>
      </c>
      <c r="K181" s="353"/>
      <c r="L181" s="353"/>
      <c r="M181" s="353"/>
    </row>
    <row r="182" spans="1:13" s="322" customFormat="1" ht="21" customHeight="1">
      <c r="A182" s="73" t="s">
        <v>421</v>
      </c>
      <c r="B182" s="74" t="s">
        <v>15</v>
      </c>
      <c r="C182" s="74" t="s">
        <v>51</v>
      </c>
      <c r="D182" s="70" t="s">
        <v>428</v>
      </c>
      <c r="E182" s="70"/>
      <c r="F182" s="382">
        <f aca="true" t="shared" si="22" ref="F182:I184">F183</f>
        <v>80</v>
      </c>
      <c r="G182" s="382">
        <f t="shared" si="22"/>
        <v>0</v>
      </c>
      <c r="H182" s="210">
        <f t="shared" si="22"/>
        <v>80</v>
      </c>
      <c r="I182" s="382">
        <f t="shared" si="22"/>
        <v>0</v>
      </c>
      <c r="J182" s="403">
        <f t="shared" si="16"/>
        <v>0</v>
      </c>
      <c r="K182" s="353"/>
      <c r="L182" s="353"/>
      <c r="M182" s="353"/>
    </row>
    <row r="183" spans="1:13" s="322" customFormat="1" ht="21.75" customHeight="1">
      <c r="A183" s="73" t="s">
        <v>387</v>
      </c>
      <c r="B183" s="74" t="s">
        <v>15</v>
      </c>
      <c r="C183" s="74" t="s">
        <v>51</v>
      </c>
      <c r="D183" s="70" t="s">
        <v>428</v>
      </c>
      <c r="E183" s="70" t="s">
        <v>113</v>
      </c>
      <c r="F183" s="382">
        <f t="shared" si="22"/>
        <v>80</v>
      </c>
      <c r="G183" s="382">
        <f t="shared" si="22"/>
        <v>0</v>
      </c>
      <c r="H183" s="210">
        <f t="shared" si="22"/>
        <v>80</v>
      </c>
      <c r="I183" s="382">
        <f t="shared" si="22"/>
        <v>0</v>
      </c>
      <c r="J183" s="403">
        <f t="shared" si="16"/>
        <v>0</v>
      </c>
      <c r="K183" s="353"/>
      <c r="L183" s="353"/>
      <c r="M183" s="353"/>
    </row>
    <row r="184" spans="1:13" s="322" customFormat="1" ht="21.75" customHeight="1">
      <c r="A184" s="73" t="s">
        <v>526</v>
      </c>
      <c r="B184" s="74" t="s">
        <v>15</v>
      </c>
      <c r="C184" s="74" t="s">
        <v>51</v>
      </c>
      <c r="D184" s="70" t="s">
        <v>428</v>
      </c>
      <c r="E184" s="70" t="s">
        <v>115</v>
      </c>
      <c r="F184" s="382">
        <f t="shared" si="22"/>
        <v>80</v>
      </c>
      <c r="G184" s="382">
        <f t="shared" si="22"/>
        <v>0</v>
      </c>
      <c r="H184" s="210">
        <f t="shared" si="22"/>
        <v>80</v>
      </c>
      <c r="I184" s="382">
        <f t="shared" si="22"/>
        <v>0</v>
      </c>
      <c r="J184" s="403">
        <f t="shared" si="16"/>
        <v>0</v>
      </c>
      <c r="K184" s="353"/>
      <c r="L184" s="353"/>
      <c r="M184" s="353"/>
    </row>
    <row r="185" spans="1:13" s="322" customFormat="1" ht="21.75" customHeight="1">
      <c r="A185" s="166" t="s">
        <v>527</v>
      </c>
      <c r="B185" s="74" t="s">
        <v>15</v>
      </c>
      <c r="C185" s="74" t="s">
        <v>51</v>
      </c>
      <c r="D185" s="70" t="s">
        <v>428</v>
      </c>
      <c r="E185" s="70" t="s">
        <v>117</v>
      </c>
      <c r="F185" s="382">
        <f>'Пр3 ведом'!G283</f>
        <v>80</v>
      </c>
      <c r="G185" s="382">
        <f>'Пр3 ведом'!H283</f>
        <v>0</v>
      </c>
      <c r="H185" s="210">
        <f>'Пр3 ведом'!I283</f>
        <v>80</v>
      </c>
      <c r="I185" s="382">
        <f>'Пр3 ведом'!J283</f>
        <v>0</v>
      </c>
      <c r="J185" s="403">
        <f t="shared" si="16"/>
        <v>0</v>
      </c>
      <c r="K185" s="353"/>
      <c r="L185" s="353"/>
      <c r="M185" s="353"/>
    </row>
    <row r="186" spans="1:13" s="322" customFormat="1" ht="21" customHeight="1">
      <c r="A186" s="73" t="s">
        <v>422</v>
      </c>
      <c r="B186" s="74" t="s">
        <v>15</v>
      </c>
      <c r="C186" s="74" t="s">
        <v>51</v>
      </c>
      <c r="D186" s="70" t="s">
        <v>429</v>
      </c>
      <c r="E186" s="70"/>
      <c r="F186" s="382">
        <f aca="true" t="shared" si="23" ref="F186:I188">F187</f>
        <v>30</v>
      </c>
      <c r="G186" s="382">
        <f t="shared" si="23"/>
        <v>0</v>
      </c>
      <c r="H186" s="210">
        <f t="shared" si="23"/>
        <v>30</v>
      </c>
      <c r="I186" s="382">
        <f t="shared" si="23"/>
        <v>0</v>
      </c>
      <c r="J186" s="403">
        <f t="shared" si="16"/>
        <v>0</v>
      </c>
      <c r="K186" s="353"/>
      <c r="L186" s="353"/>
      <c r="M186" s="353"/>
    </row>
    <row r="187" spans="1:13" s="322" customFormat="1" ht="21" customHeight="1">
      <c r="A187" s="73" t="s">
        <v>387</v>
      </c>
      <c r="B187" s="74" t="s">
        <v>15</v>
      </c>
      <c r="C187" s="74" t="s">
        <v>51</v>
      </c>
      <c r="D187" s="70" t="s">
        <v>429</v>
      </c>
      <c r="E187" s="70" t="s">
        <v>113</v>
      </c>
      <c r="F187" s="382">
        <f t="shared" si="23"/>
        <v>30</v>
      </c>
      <c r="G187" s="382">
        <f t="shared" si="23"/>
        <v>0</v>
      </c>
      <c r="H187" s="210">
        <f t="shared" si="23"/>
        <v>30</v>
      </c>
      <c r="I187" s="382">
        <f t="shared" si="23"/>
        <v>0</v>
      </c>
      <c r="J187" s="403">
        <f t="shared" si="16"/>
        <v>0</v>
      </c>
      <c r="K187" s="353"/>
      <c r="L187" s="353"/>
      <c r="M187" s="353"/>
    </row>
    <row r="188" spans="1:13" s="322" customFormat="1" ht="21" customHeight="1">
      <c r="A188" s="73" t="s">
        <v>526</v>
      </c>
      <c r="B188" s="74" t="s">
        <v>15</v>
      </c>
      <c r="C188" s="74" t="s">
        <v>51</v>
      </c>
      <c r="D188" s="70" t="s">
        <v>429</v>
      </c>
      <c r="E188" s="70" t="s">
        <v>115</v>
      </c>
      <c r="F188" s="382">
        <f t="shared" si="23"/>
        <v>30</v>
      </c>
      <c r="G188" s="382">
        <f t="shared" si="23"/>
        <v>0</v>
      </c>
      <c r="H188" s="210">
        <f t="shared" si="23"/>
        <v>30</v>
      </c>
      <c r="I188" s="382">
        <f t="shared" si="23"/>
        <v>0</v>
      </c>
      <c r="J188" s="403">
        <f t="shared" si="16"/>
        <v>0</v>
      </c>
      <c r="K188" s="353"/>
      <c r="L188" s="353"/>
      <c r="M188" s="353"/>
    </row>
    <row r="189" spans="1:13" s="322" customFormat="1" ht="24" customHeight="1">
      <c r="A189" s="166" t="s">
        <v>527</v>
      </c>
      <c r="B189" s="74" t="s">
        <v>15</v>
      </c>
      <c r="C189" s="74" t="s">
        <v>51</v>
      </c>
      <c r="D189" s="70" t="s">
        <v>429</v>
      </c>
      <c r="E189" s="70" t="s">
        <v>117</v>
      </c>
      <c r="F189" s="382">
        <f>'Пр3 ведом'!G287</f>
        <v>30</v>
      </c>
      <c r="G189" s="382">
        <f>'Пр3 ведом'!H287</f>
        <v>0</v>
      </c>
      <c r="H189" s="210">
        <f>'Пр3 ведом'!I287</f>
        <v>30</v>
      </c>
      <c r="I189" s="382">
        <f>'Пр3 ведом'!J287</f>
        <v>0</v>
      </c>
      <c r="J189" s="403">
        <f t="shared" si="16"/>
        <v>0</v>
      </c>
      <c r="K189" s="353"/>
      <c r="L189" s="353"/>
      <c r="M189" s="353"/>
    </row>
    <row r="190" spans="1:13" s="322" customFormat="1" ht="30.75" customHeight="1">
      <c r="A190" s="73" t="s">
        <v>423</v>
      </c>
      <c r="B190" s="74" t="s">
        <v>15</v>
      </c>
      <c r="C190" s="74" t="s">
        <v>51</v>
      </c>
      <c r="D190" s="70" t="s">
        <v>430</v>
      </c>
      <c r="E190" s="70"/>
      <c r="F190" s="382">
        <f aca="true" t="shared" si="24" ref="F190:I192">F191</f>
        <v>40</v>
      </c>
      <c r="G190" s="382">
        <f t="shared" si="24"/>
        <v>0</v>
      </c>
      <c r="H190" s="210">
        <f t="shared" si="24"/>
        <v>40</v>
      </c>
      <c r="I190" s="382">
        <f t="shared" si="24"/>
        <v>0</v>
      </c>
      <c r="J190" s="403">
        <f t="shared" si="16"/>
        <v>0</v>
      </c>
      <c r="K190" s="353"/>
      <c r="L190" s="353"/>
      <c r="M190" s="353"/>
    </row>
    <row r="191" spans="1:13" s="322" customFormat="1" ht="22.5" customHeight="1">
      <c r="A191" s="73" t="s">
        <v>387</v>
      </c>
      <c r="B191" s="74" t="s">
        <v>15</v>
      </c>
      <c r="C191" s="74" t="s">
        <v>51</v>
      </c>
      <c r="D191" s="70" t="s">
        <v>430</v>
      </c>
      <c r="E191" s="70" t="s">
        <v>113</v>
      </c>
      <c r="F191" s="382">
        <f t="shared" si="24"/>
        <v>40</v>
      </c>
      <c r="G191" s="382">
        <f t="shared" si="24"/>
        <v>0</v>
      </c>
      <c r="H191" s="210">
        <f t="shared" si="24"/>
        <v>40</v>
      </c>
      <c r="I191" s="382">
        <f t="shared" si="24"/>
        <v>0</v>
      </c>
      <c r="J191" s="403">
        <f t="shared" si="16"/>
        <v>0</v>
      </c>
      <c r="K191" s="353"/>
      <c r="L191" s="353"/>
      <c r="M191" s="353"/>
    </row>
    <row r="192" spans="1:13" s="322" customFormat="1" ht="22.5" customHeight="1">
      <c r="A192" s="73" t="s">
        <v>526</v>
      </c>
      <c r="B192" s="74" t="s">
        <v>15</v>
      </c>
      <c r="C192" s="74" t="s">
        <v>51</v>
      </c>
      <c r="D192" s="70" t="s">
        <v>430</v>
      </c>
      <c r="E192" s="70" t="s">
        <v>115</v>
      </c>
      <c r="F192" s="382">
        <f t="shared" si="24"/>
        <v>40</v>
      </c>
      <c r="G192" s="382">
        <f t="shared" si="24"/>
        <v>0</v>
      </c>
      <c r="H192" s="210">
        <f t="shared" si="24"/>
        <v>40</v>
      </c>
      <c r="I192" s="382">
        <f t="shared" si="24"/>
        <v>0</v>
      </c>
      <c r="J192" s="403">
        <f t="shared" si="16"/>
        <v>0</v>
      </c>
      <c r="K192" s="353"/>
      <c r="L192" s="353"/>
      <c r="M192" s="353"/>
    </row>
    <row r="193" spans="1:13" s="322" customFormat="1" ht="22.5" customHeight="1">
      <c r="A193" s="166" t="s">
        <v>527</v>
      </c>
      <c r="B193" s="74" t="s">
        <v>15</v>
      </c>
      <c r="C193" s="74" t="s">
        <v>51</v>
      </c>
      <c r="D193" s="70" t="s">
        <v>430</v>
      </c>
      <c r="E193" s="70" t="s">
        <v>117</v>
      </c>
      <c r="F193" s="382">
        <f>'Пр3 ведом'!G291</f>
        <v>40</v>
      </c>
      <c r="G193" s="382">
        <f>'Пр3 ведом'!H291</f>
        <v>0</v>
      </c>
      <c r="H193" s="210">
        <f>'Пр3 ведом'!I291</f>
        <v>40</v>
      </c>
      <c r="I193" s="382">
        <f>'Пр3 ведом'!J291</f>
        <v>0</v>
      </c>
      <c r="J193" s="403">
        <f t="shared" si="16"/>
        <v>0</v>
      </c>
      <c r="K193" s="353"/>
      <c r="L193" s="353"/>
      <c r="M193" s="353"/>
    </row>
    <row r="194" spans="1:13" s="322" customFormat="1" ht="15.75" customHeight="1">
      <c r="A194" s="73" t="s">
        <v>424</v>
      </c>
      <c r="B194" s="74" t="s">
        <v>15</v>
      </c>
      <c r="C194" s="74" t="s">
        <v>51</v>
      </c>
      <c r="D194" s="70" t="s">
        <v>431</v>
      </c>
      <c r="E194" s="70"/>
      <c r="F194" s="382">
        <f aca="true" t="shared" si="25" ref="F194:I196">F195</f>
        <v>40</v>
      </c>
      <c r="G194" s="382">
        <f t="shared" si="25"/>
        <v>0</v>
      </c>
      <c r="H194" s="210">
        <f t="shared" si="25"/>
        <v>40</v>
      </c>
      <c r="I194" s="382">
        <f t="shared" si="25"/>
        <v>0</v>
      </c>
      <c r="J194" s="403">
        <f t="shared" si="16"/>
        <v>0</v>
      </c>
      <c r="K194" s="353"/>
      <c r="L194" s="353"/>
      <c r="M194" s="353"/>
    </row>
    <row r="195" spans="1:13" s="322" customFormat="1" ht="24" customHeight="1">
      <c r="A195" s="73" t="s">
        <v>387</v>
      </c>
      <c r="B195" s="74" t="s">
        <v>15</v>
      </c>
      <c r="C195" s="74" t="s">
        <v>51</v>
      </c>
      <c r="D195" s="70" t="s">
        <v>431</v>
      </c>
      <c r="E195" s="70" t="s">
        <v>113</v>
      </c>
      <c r="F195" s="382">
        <f t="shared" si="25"/>
        <v>40</v>
      </c>
      <c r="G195" s="382">
        <f t="shared" si="25"/>
        <v>0</v>
      </c>
      <c r="H195" s="210">
        <f t="shared" si="25"/>
        <v>40</v>
      </c>
      <c r="I195" s="382">
        <f t="shared" si="25"/>
        <v>0</v>
      </c>
      <c r="J195" s="403">
        <f t="shared" si="16"/>
        <v>0</v>
      </c>
      <c r="K195" s="353"/>
      <c r="L195" s="353"/>
      <c r="M195" s="353"/>
    </row>
    <row r="196" spans="1:13" s="322" customFormat="1" ht="19.5" customHeight="1">
      <c r="A196" s="73" t="s">
        <v>526</v>
      </c>
      <c r="B196" s="74" t="s">
        <v>15</v>
      </c>
      <c r="C196" s="74" t="s">
        <v>51</v>
      </c>
      <c r="D196" s="70" t="s">
        <v>431</v>
      </c>
      <c r="E196" s="70" t="s">
        <v>115</v>
      </c>
      <c r="F196" s="382">
        <f t="shared" si="25"/>
        <v>40</v>
      </c>
      <c r="G196" s="382">
        <f t="shared" si="25"/>
        <v>0</v>
      </c>
      <c r="H196" s="210">
        <f t="shared" si="25"/>
        <v>40</v>
      </c>
      <c r="I196" s="382">
        <f t="shared" si="25"/>
        <v>0</v>
      </c>
      <c r="J196" s="403">
        <f t="shared" si="16"/>
        <v>0</v>
      </c>
      <c r="K196" s="353"/>
      <c r="L196" s="353"/>
      <c r="M196" s="353"/>
    </row>
    <row r="197" spans="1:13" s="322" customFormat="1" ht="19.5" customHeight="1">
      <c r="A197" s="166" t="s">
        <v>527</v>
      </c>
      <c r="B197" s="74" t="s">
        <v>15</v>
      </c>
      <c r="C197" s="74" t="s">
        <v>51</v>
      </c>
      <c r="D197" s="70" t="s">
        <v>431</v>
      </c>
      <c r="E197" s="70" t="s">
        <v>117</v>
      </c>
      <c r="F197" s="382">
        <f>'Пр3 ведом'!G295</f>
        <v>40</v>
      </c>
      <c r="G197" s="382">
        <f>'Пр3 ведом'!H295</f>
        <v>0</v>
      </c>
      <c r="H197" s="210">
        <f>'Пр3 ведом'!I295</f>
        <v>40</v>
      </c>
      <c r="I197" s="382">
        <f>'Пр3 ведом'!J295</f>
        <v>0</v>
      </c>
      <c r="J197" s="403">
        <f t="shared" si="16"/>
        <v>0</v>
      </c>
      <c r="K197" s="353"/>
      <c r="L197" s="353"/>
      <c r="M197" s="353"/>
    </row>
    <row r="198" spans="1:13" s="322" customFormat="1" ht="30.75" customHeight="1">
      <c r="A198" s="73" t="s">
        <v>425</v>
      </c>
      <c r="B198" s="74" t="s">
        <v>15</v>
      </c>
      <c r="C198" s="74" t="s">
        <v>51</v>
      </c>
      <c r="D198" s="70" t="s">
        <v>432</v>
      </c>
      <c r="E198" s="70"/>
      <c r="F198" s="382">
        <f aca="true" t="shared" si="26" ref="F198:I200">F199</f>
        <v>160</v>
      </c>
      <c r="G198" s="382">
        <f t="shared" si="26"/>
        <v>0</v>
      </c>
      <c r="H198" s="210">
        <f t="shared" si="26"/>
        <v>160</v>
      </c>
      <c r="I198" s="382">
        <f t="shared" si="26"/>
        <v>0</v>
      </c>
      <c r="J198" s="403">
        <f t="shared" si="16"/>
        <v>0</v>
      </c>
      <c r="K198" s="353"/>
      <c r="L198" s="353"/>
      <c r="M198" s="353"/>
    </row>
    <row r="199" spans="1:13" s="322" customFormat="1" ht="24" customHeight="1">
      <c r="A199" s="73" t="s">
        <v>387</v>
      </c>
      <c r="B199" s="74" t="s">
        <v>15</v>
      </c>
      <c r="C199" s="74" t="s">
        <v>51</v>
      </c>
      <c r="D199" s="70" t="s">
        <v>432</v>
      </c>
      <c r="E199" s="70" t="s">
        <v>113</v>
      </c>
      <c r="F199" s="382">
        <f t="shared" si="26"/>
        <v>160</v>
      </c>
      <c r="G199" s="382">
        <f t="shared" si="26"/>
        <v>0</v>
      </c>
      <c r="H199" s="210">
        <f t="shared" si="26"/>
        <v>160</v>
      </c>
      <c r="I199" s="382">
        <f t="shared" si="26"/>
        <v>0</v>
      </c>
      <c r="J199" s="403">
        <f t="shared" si="16"/>
        <v>0</v>
      </c>
      <c r="K199" s="353"/>
      <c r="L199" s="353"/>
      <c r="M199" s="353"/>
    </row>
    <row r="200" spans="1:13" s="322" customFormat="1" ht="24" customHeight="1">
      <c r="A200" s="73" t="s">
        <v>526</v>
      </c>
      <c r="B200" s="74" t="s">
        <v>15</v>
      </c>
      <c r="C200" s="74" t="s">
        <v>51</v>
      </c>
      <c r="D200" s="70" t="s">
        <v>432</v>
      </c>
      <c r="E200" s="70" t="s">
        <v>115</v>
      </c>
      <c r="F200" s="382">
        <f t="shared" si="26"/>
        <v>160</v>
      </c>
      <c r="G200" s="382">
        <f t="shared" si="26"/>
        <v>0</v>
      </c>
      <c r="H200" s="210">
        <f t="shared" si="26"/>
        <v>160</v>
      </c>
      <c r="I200" s="382">
        <f t="shared" si="26"/>
        <v>0</v>
      </c>
      <c r="J200" s="403">
        <f t="shared" si="16"/>
        <v>0</v>
      </c>
      <c r="K200" s="353"/>
      <c r="L200" s="353"/>
      <c r="M200" s="353"/>
    </row>
    <row r="201" spans="1:13" s="322" customFormat="1" ht="24" customHeight="1">
      <c r="A201" s="166" t="s">
        <v>527</v>
      </c>
      <c r="B201" s="74" t="s">
        <v>15</v>
      </c>
      <c r="C201" s="74" t="s">
        <v>51</v>
      </c>
      <c r="D201" s="70" t="s">
        <v>432</v>
      </c>
      <c r="E201" s="70" t="s">
        <v>117</v>
      </c>
      <c r="F201" s="382">
        <f>'Пр3 ведом'!G299</f>
        <v>160</v>
      </c>
      <c r="G201" s="382">
        <f>'Пр3 ведом'!H299</f>
        <v>0</v>
      </c>
      <c r="H201" s="210">
        <f>'Пр3 ведом'!I299</f>
        <v>160</v>
      </c>
      <c r="I201" s="382">
        <f>'Пр3 ведом'!J299</f>
        <v>0</v>
      </c>
      <c r="J201" s="403">
        <f t="shared" si="16"/>
        <v>0</v>
      </c>
      <c r="K201" s="353"/>
      <c r="L201" s="353"/>
      <c r="M201" s="353"/>
    </row>
    <row r="202" spans="1:13" s="322" customFormat="1" ht="12.75" customHeight="1">
      <c r="A202" s="73" t="s">
        <v>426</v>
      </c>
      <c r="B202" s="74" t="s">
        <v>15</v>
      </c>
      <c r="C202" s="74" t="s">
        <v>51</v>
      </c>
      <c r="D202" s="70" t="s">
        <v>433</v>
      </c>
      <c r="E202" s="70"/>
      <c r="F202" s="382">
        <f aca="true" t="shared" si="27" ref="F202:I204">F203</f>
        <v>30</v>
      </c>
      <c r="G202" s="382">
        <f t="shared" si="27"/>
        <v>0</v>
      </c>
      <c r="H202" s="210">
        <f t="shared" si="27"/>
        <v>30</v>
      </c>
      <c r="I202" s="382">
        <f t="shared" si="27"/>
        <v>0</v>
      </c>
      <c r="J202" s="403">
        <f t="shared" si="16"/>
        <v>0</v>
      </c>
      <c r="K202" s="353"/>
      <c r="L202" s="353"/>
      <c r="M202" s="353"/>
    </row>
    <row r="203" spans="1:13" s="322" customFormat="1" ht="25.5" customHeight="1">
      <c r="A203" s="73" t="s">
        <v>387</v>
      </c>
      <c r="B203" s="74" t="s">
        <v>15</v>
      </c>
      <c r="C203" s="74" t="s">
        <v>51</v>
      </c>
      <c r="D203" s="70" t="s">
        <v>433</v>
      </c>
      <c r="E203" s="70" t="s">
        <v>113</v>
      </c>
      <c r="F203" s="382">
        <f t="shared" si="27"/>
        <v>30</v>
      </c>
      <c r="G203" s="382">
        <f t="shared" si="27"/>
        <v>0</v>
      </c>
      <c r="H203" s="210">
        <f t="shared" si="27"/>
        <v>30</v>
      </c>
      <c r="I203" s="382">
        <f t="shared" si="27"/>
        <v>0</v>
      </c>
      <c r="J203" s="403">
        <f t="shared" si="16"/>
        <v>0</v>
      </c>
      <c r="K203" s="353"/>
      <c r="L203" s="353"/>
      <c r="M203" s="353"/>
    </row>
    <row r="204" spans="1:13" s="322" customFormat="1" ht="27" customHeight="1">
      <c r="A204" s="73" t="s">
        <v>526</v>
      </c>
      <c r="B204" s="74" t="s">
        <v>15</v>
      </c>
      <c r="C204" s="74" t="s">
        <v>51</v>
      </c>
      <c r="D204" s="70" t="s">
        <v>433</v>
      </c>
      <c r="E204" s="70" t="s">
        <v>115</v>
      </c>
      <c r="F204" s="382">
        <f t="shared" si="27"/>
        <v>30</v>
      </c>
      <c r="G204" s="382">
        <f t="shared" si="27"/>
        <v>0</v>
      </c>
      <c r="H204" s="210">
        <f t="shared" si="27"/>
        <v>30</v>
      </c>
      <c r="I204" s="382">
        <f t="shared" si="27"/>
        <v>0</v>
      </c>
      <c r="J204" s="403">
        <f t="shared" si="16"/>
        <v>0</v>
      </c>
      <c r="K204" s="353"/>
      <c r="L204" s="353"/>
      <c r="M204" s="353"/>
    </row>
    <row r="205" spans="1:13" s="322" customFormat="1" ht="27" customHeight="1">
      <c r="A205" s="166" t="s">
        <v>527</v>
      </c>
      <c r="B205" s="74" t="s">
        <v>15</v>
      </c>
      <c r="C205" s="74" t="s">
        <v>51</v>
      </c>
      <c r="D205" s="70" t="s">
        <v>433</v>
      </c>
      <c r="E205" s="70" t="s">
        <v>117</v>
      </c>
      <c r="F205" s="382">
        <f>'Пр3 ведом'!G303</f>
        <v>30</v>
      </c>
      <c r="G205" s="382">
        <f>'Пр3 ведом'!H303</f>
        <v>0</v>
      </c>
      <c r="H205" s="210">
        <f>'Пр3 ведом'!I303</f>
        <v>30</v>
      </c>
      <c r="I205" s="382">
        <f>'Пр3 ведом'!J303</f>
        <v>0</v>
      </c>
      <c r="J205" s="403">
        <f aca="true" t="shared" si="28" ref="J205:J268">I205/H205*100%</f>
        <v>0</v>
      </c>
      <c r="K205" s="353"/>
      <c r="L205" s="353"/>
      <c r="M205" s="353"/>
    </row>
    <row r="206" spans="1:13" s="322" customFormat="1" ht="27" customHeight="1">
      <c r="A206" s="166" t="s">
        <v>630</v>
      </c>
      <c r="B206" s="74" t="s">
        <v>15</v>
      </c>
      <c r="C206" s="74" t="s">
        <v>51</v>
      </c>
      <c r="D206" s="70" t="s">
        <v>631</v>
      </c>
      <c r="E206" s="70"/>
      <c r="F206" s="382">
        <f aca="true" t="shared" si="29" ref="F206:I207">F207</f>
        <v>300</v>
      </c>
      <c r="G206" s="382">
        <f t="shared" si="29"/>
        <v>-100</v>
      </c>
      <c r="H206" s="210">
        <f t="shared" si="29"/>
        <v>200</v>
      </c>
      <c r="I206" s="382">
        <f t="shared" si="29"/>
        <v>36.315</v>
      </c>
      <c r="J206" s="403">
        <f t="shared" si="28"/>
        <v>0.181575</v>
      </c>
      <c r="K206" s="353"/>
      <c r="L206" s="353"/>
      <c r="M206" s="353"/>
    </row>
    <row r="207" spans="1:13" s="322" customFormat="1" ht="12.75">
      <c r="A207" s="73" t="s">
        <v>629</v>
      </c>
      <c r="B207" s="74" t="s">
        <v>15</v>
      </c>
      <c r="C207" s="74" t="s">
        <v>51</v>
      </c>
      <c r="D207" s="70" t="s">
        <v>605</v>
      </c>
      <c r="E207" s="70"/>
      <c r="F207" s="382">
        <f t="shared" si="29"/>
        <v>300</v>
      </c>
      <c r="G207" s="382">
        <f t="shared" si="29"/>
        <v>-100</v>
      </c>
      <c r="H207" s="210">
        <f t="shared" si="29"/>
        <v>200</v>
      </c>
      <c r="I207" s="382">
        <f t="shared" si="29"/>
        <v>36.315</v>
      </c>
      <c r="J207" s="403">
        <f t="shared" si="28"/>
        <v>0.181575</v>
      </c>
      <c r="K207" s="353"/>
      <c r="L207" s="353"/>
      <c r="M207" s="353"/>
    </row>
    <row r="208" spans="1:13" s="322" customFormat="1" ht="12.75">
      <c r="A208" s="73" t="s">
        <v>118</v>
      </c>
      <c r="B208" s="74" t="s">
        <v>15</v>
      </c>
      <c r="C208" s="74" t="s">
        <v>51</v>
      </c>
      <c r="D208" s="70" t="s">
        <v>605</v>
      </c>
      <c r="E208" s="70">
        <v>800</v>
      </c>
      <c r="F208" s="382">
        <f>F209+F210</f>
        <v>300</v>
      </c>
      <c r="G208" s="382">
        <f>G209+G210</f>
        <v>-100</v>
      </c>
      <c r="H208" s="210">
        <f>H209+H210</f>
        <v>200</v>
      </c>
      <c r="I208" s="382">
        <f>I209+I210</f>
        <v>36.315</v>
      </c>
      <c r="J208" s="403">
        <f t="shared" si="28"/>
        <v>0.181575</v>
      </c>
      <c r="K208" s="353"/>
      <c r="L208" s="353"/>
      <c r="M208" s="353"/>
    </row>
    <row r="209" spans="1:13" s="322" customFormat="1" ht="38.25" customHeight="1">
      <c r="A209" s="166" t="s">
        <v>544</v>
      </c>
      <c r="B209" s="74" t="s">
        <v>15</v>
      </c>
      <c r="C209" s="74" t="s">
        <v>51</v>
      </c>
      <c r="D209" s="70" t="s">
        <v>605</v>
      </c>
      <c r="E209" s="70">
        <v>810</v>
      </c>
      <c r="F209" s="382">
        <f>'Пр3 ведом'!G307</f>
        <v>300</v>
      </c>
      <c r="G209" s="382">
        <f>'Пр3 ведом'!H307</f>
        <v>-300</v>
      </c>
      <c r="H209" s="210">
        <f>'Пр3 ведом'!I307</f>
        <v>0</v>
      </c>
      <c r="I209" s="382">
        <f>'Пр3 ведом'!J307</f>
        <v>0</v>
      </c>
      <c r="J209" s="403" t="e">
        <f t="shared" si="28"/>
        <v>#DIV/0!</v>
      </c>
      <c r="K209" s="353"/>
      <c r="L209" s="353"/>
      <c r="M209" s="353"/>
    </row>
    <row r="210" spans="1:13" s="322" customFormat="1" ht="44.25" customHeight="1">
      <c r="A210" s="166" t="s">
        <v>689</v>
      </c>
      <c r="B210" s="74" t="s">
        <v>15</v>
      </c>
      <c r="C210" s="74" t="s">
        <v>51</v>
      </c>
      <c r="D210" s="70" t="s">
        <v>605</v>
      </c>
      <c r="E210" s="70">
        <v>812</v>
      </c>
      <c r="F210" s="382">
        <f>'Пр3 ведом'!G308</f>
        <v>0</v>
      </c>
      <c r="G210" s="382">
        <f>'Пр3 ведом'!H308</f>
        <v>200</v>
      </c>
      <c r="H210" s="210">
        <f>'Пр3 ведом'!I308</f>
        <v>200</v>
      </c>
      <c r="I210" s="382">
        <f>'Пр3 ведом'!J308</f>
        <v>36.315</v>
      </c>
      <c r="J210" s="403">
        <f t="shared" si="28"/>
        <v>0.181575</v>
      </c>
      <c r="K210" s="353"/>
      <c r="L210" s="353"/>
      <c r="M210" s="353"/>
    </row>
    <row r="211" spans="1:13" s="322" customFormat="1" ht="27" customHeight="1">
      <c r="A211" s="73" t="s">
        <v>543</v>
      </c>
      <c r="B211" s="74" t="s">
        <v>15</v>
      </c>
      <c r="C211" s="74" t="s">
        <v>51</v>
      </c>
      <c r="D211" s="70" t="s">
        <v>435</v>
      </c>
      <c r="E211" s="70"/>
      <c r="F211" s="382">
        <f aca="true" t="shared" si="30" ref="F211:I214">F212</f>
        <v>137.3</v>
      </c>
      <c r="G211" s="382">
        <f t="shared" si="30"/>
        <v>0</v>
      </c>
      <c r="H211" s="210">
        <f t="shared" si="30"/>
        <v>137.3</v>
      </c>
      <c r="I211" s="382">
        <f t="shared" si="30"/>
        <v>0</v>
      </c>
      <c r="J211" s="403">
        <f t="shared" si="28"/>
        <v>0</v>
      </c>
      <c r="K211" s="353"/>
      <c r="L211" s="353"/>
      <c r="M211" s="353"/>
    </row>
    <row r="212" spans="1:13" s="322" customFormat="1" ht="22.5" customHeight="1">
      <c r="A212" s="73" t="s">
        <v>436</v>
      </c>
      <c r="B212" s="74" t="s">
        <v>15</v>
      </c>
      <c r="C212" s="74" t="s">
        <v>51</v>
      </c>
      <c r="D212" s="70" t="s">
        <v>607</v>
      </c>
      <c r="E212" s="70"/>
      <c r="F212" s="382">
        <f t="shared" si="30"/>
        <v>137.3</v>
      </c>
      <c r="G212" s="382">
        <f t="shared" si="30"/>
        <v>0</v>
      </c>
      <c r="H212" s="210">
        <f t="shared" si="30"/>
        <v>137.3</v>
      </c>
      <c r="I212" s="382">
        <f t="shared" si="30"/>
        <v>0</v>
      </c>
      <c r="J212" s="403">
        <f t="shared" si="28"/>
        <v>0</v>
      </c>
      <c r="K212" s="353"/>
      <c r="L212" s="353"/>
      <c r="M212" s="353"/>
    </row>
    <row r="213" spans="1:13" s="322" customFormat="1" ht="22.5" customHeight="1">
      <c r="A213" s="73" t="s">
        <v>387</v>
      </c>
      <c r="B213" s="74" t="s">
        <v>15</v>
      </c>
      <c r="C213" s="74" t="s">
        <v>51</v>
      </c>
      <c r="D213" s="70" t="s">
        <v>607</v>
      </c>
      <c r="E213" s="70" t="s">
        <v>113</v>
      </c>
      <c r="F213" s="382">
        <f t="shared" si="30"/>
        <v>137.3</v>
      </c>
      <c r="G213" s="382">
        <f t="shared" si="30"/>
        <v>0</v>
      </c>
      <c r="H213" s="210">
        <f t="shared" si="30"/>
        <v>137.3</v>
      </c>
      <c r="I213" s="382">
        <f t="shared" si="30"/>
        <v>0</v>
      </c>
      <c r="J213" s="403">
        <f t="shared" si="28"/>
        <v>0</v>
      </c>
      <c r="K213" s="353"/>
      <c r="L213" s="353"/>
      <c r="M213" s="353"/>
    </row>
    <row r="214" spans="1:13" s="322" customFormat="1" ht="22.5" customHeight="1">
      <c r="A214" s="73" t="s">
        <v>526</v>
      </c>
      <c r="B214" s="74" t="s">
        <v>15</v>
      </c>
      <c r="C214" s="74" t="s">
        <v>51</v>
      </c>
      <c r="D214" s="70" t="s">
        <v>607</v>
      </c>
      <c r="E214" s="70" t="s">
        <v>115</v>
      </c>
      <c r="F214" s="382">
        <f t="shared" si="30"/>
        <v>137.3</v>
      </c>
      <c r="G214" s="382">
        <f t="shared" si="30"/>
        <v>0</v>
      </c>
      <c r="H214" s="210">
        <f t="shared" si="30"/>
        <v>137.3</v>
      </c>
      <c r="I214" s="382">
        <f t="shared" si="30"/>
        <v>0</v>
      </c>
      <c r="J214" s="403">
        <f t="shared" si="28"/>
        <v>0</v>
      </c>
      <c r="K214" s="353"/>
      <c r="L214" s="353"/>
      <c r="M214" s="353"/>
    </row>
    <row r="215" spans="1:13" s="322" customFormat="1" ht="22.5" customHeight="1">
      <c r="A215" s="166" t="s">
        <v>527</v>
      </c>
      <c r="B215" s="74" t="s">
        <v>15</v>
      </c>
      <c r="C215" s="74" t="s">
        <v>51</v>
      </c>
      <c r="D215" s="70" t="s">
        <v>607</v>
      </c>
      <c r="E215" s="70" t="s">
        <v>117</v>
      </c>
      <c r="F215" s="382">
        <f>'Пр3 ведом'!G313</f>
        <v>137.3</v>
      </c>
      <c r="G215" s="382">
        <f>'Пр3 ведом'!H313</f>
        <v>0</v>
      </c>
      <c r="H215" s="210">
        <f>'Пр3 ведом'!I313</f>
        <v>137.3</v>
      </c>
      <c r="I215" s="382">
        <f>'Пр3 ведом'!J313</f>
        <v>0</v>
      </c>
      <c r="J215" s="403">
        <f t="shared" si="28"/>
        <v>0</v>
      </c>
      <c r="K215" s="353"/>
      <c r="L215" s="353"/>
      <c r="M215" s="353"/>
    </row>
    <row r="216" spans="1:13" s="322" customFormat="1" ht="43.5" customHeight="1">
      <c r="A216" s="216" t="s">
        <v>665</v>
      </c>
      <c r="B216" s="93" t="s">
        <v>15</v>
      </c>
      <c r="C216" s="93" t="s">
        <v>51</v>
      </c>
      <c r="D216" s="92" t="s">
        <v>469</v>
      </c>
      <c r="E216" s="92" t="s">
        <v>10</v>
      </c>
      <c r="F216" s="359">
        <f>F219+F222</f>
        <v>800</v>
      </c>
      <c r="G216" s="359">
        <f>G219+G222</f>
        <v>-200</v>
      </c>
      <c r="H216" s="72">
        <f>H219+H222</f>
        <v>600</v>
      </c>
      <c r="I216" s="359">
        <f>I219+I222</f>
        <v>0</v>
      </c>
      <c r="J216" s="403">
        <f t="shared" si="28"/>
        <v>0</v>
      </c>
      <c r="K216" s="353"/>
      <c r="L216" s="353"/>
      <c r="M216" s="353"/>
    </row>
    <row r="217" spans="1:13" s="322" customFormat="1" ht="25.5" customHeight="1">
      <c r="A217" s="331" t="s">
        <v>468</v>
      </c>
      <c r="B217" s="74" t="s">
        <v>15</v>
      </c>
      <c r="C217" s="74" t="s">
        <v>51</v>
      </c>
      <c r="D217" s="70" t="s">
        <v>470</v>
      </c>
      <c r="E217" s="70"/>
      <c r="F217" s="359">
        <f aca="true" t="shared" si="31" ref="F217:I220">F218</f>
        <v>100</v>
      </c>
      <c r="G217" s="359">
        <f t="shared" si="31"/>
        <v>0</v>
      </c>
      <c r="H217" s="72">
        <f t="shared" si="31"/>
        <v>100</v>
      </c>
      <c r="I217" s="359">
        <f t="shared" si="31"/>
        <v>0</v>
      </c>
      <c r="J217" s="403">
        <f t="shared" si="28"/>
        <v>0</v>
      </c>
      <c r="K217" s="353"/>
      <c r="L217" s="353"/>
      <c r="M217" s="353"/>
    </row>
    <row r="218" spans="1:13" s="322" customFormat="1" ht="19.5" customHeight="1">
      <c r="A218" s="211" t="s">
        <v>465</v>
      </c>
      <c r="B218" s="74" t="s">
        <v>15</v>
      </c>
      <c r="C218" s="74" t="s">
        <v>51</v>
      </c>
      <c r="D218" s="70" t="s">
        <v>471</v>
      </c>
      <c r="E218" s="70"/>
      <c r="F218" s="359">
        <f t="shared" si="31"/>
        <v>100</v>
      </c>
      <c r="G218" s="359">
        <f t="shared" si="31"/>
        <v>0</v>
      </c>
      <c r="H218" s="72">
        <f t="shared" si="31"/>
        <v>100</v>
      </c>
      <c r="I218" s="359">
        <f t="shared" si="31"/>
        <v>0</v>
      </c>
      <c r="J218" s="403">
        <f t="shared" si="28"/>
        <v>0</v>
      </c>
      <c r="K218" s="353"/>
      <c r="L218" s="353"/>
      <c r="M218" s="353"/>
    </row>
    <row r="219" spans="1:13" s="322" customFormat="1" ht="19.5" customHeight="1">
      <c r="A219" s="73" t="s">
        <v>387</v>
      </c>
      <c r="B219" s="74" t="s">
        <v>15</v>
      </c>
      <c r="C219" s="74" t="s">
        <v>51</v>
      </c>
      <c r="D219" s="70" t="s">
        <v>471</v>
      </c>
      <c r="E219" s="70" t="s">
        <v>113</v>
      </c>
      <c r="F219" s="359">
        <f t="shared" si="31"/>
        <v>100</v>
      </c>
      <c r="G219" s="359">
        <f t="shared" si="31"/>
        <v>0</v>
      </c>
      <c r="H219" s="72">
        <f t="shared" si="31"/>
        <v>100</v>
      </c>
      <c r="I219" s="359">
        <f t="shared" si="31"/>
        <v>0</v>
      </c>
      <c r="J219" s="403">
        <f t="shared" si="28"/>
        <v>0</v>
      </c>
      <c r="K219" s="353"/>
      <c r="L219" s="353"/>
      <c r="M219" s="353"/>
    </row>
    <row r="220" spans="1:13" s="322" customFormat="1" ht="23.25" customHeight="1">
      <c r="A220" s="73" t="s">
        <v>526</v>
      </c>
      <c r="B220" s="74" t="s">
        <v>15</v>
      </c>
      <c r="C220" s="74" t="s">
        <v>51</v>
      </c>
      <c r="D220" s="70" t="s">
        <v>471</v>
      </c>
      <c r="E220" s="70" t="s">
        <v>115</v>
      </c>
      <c r="F220" s="359">
        <f t="shared" si="31"/>
        <v>100</v>
      </c>
      <c r="G220" s="359">
        <f t="shared" si="31"/>
        <v>0</v>
      </c>
      <c r="H220" s="72">
        <f t="shared" si="31"/>
        <v>100</v>
      </c>
      <c r="I220" s="359">
        <f t="shared" si="31"/>
        <v>0</v>
      </c>
      <c r="J220" s="403">
        <f t="shared" si="28"/>
        <v>0</v>
      </c>
      <c r="K220" s="353"/>
      <c r="L220" s="353"/>
      <c r="M220" s="353"/>
    </row>
    <row r="221" spans="1:13" s="322" customFormat="1" ht="23.25" customHeight="1">
      <c r="A221" s="166" t="s">
        <v>527</v>
      </c>
      <c r="B221" s="74" t="s">
        <v>15</v>
      </c>
      <c r="C221" s="74" t="s">
        <v>51</v>
      </c>
      <c r="D221" s="70" t="s">
        <v>471</v>
      </c>
      <c r="E221" s="70" t="s">
        <v>117</v>
      </c>
      <c r="F221" s="359">
        <f>'Пр3 ведом'!G469</f>
        <v>100</v>
      </c>
      <c r="G221" s="359">
        <f>'Пр3 ведом'!H469</f>
        <v>0</v>
      </c>
      <c r="H221" s="72">
        <f>'Пр3 ведом'!I469</f>
        <v>100</v>
      </c>
      <c r="I221" s="359">
        <f>'Пр3 ведом'!J469</f>
        <v>0</v>
      </c>
      <c r="J221" s="403">
        <f t="shared" si="28"/>
        <v>0</v>
      </c>
      <c r="K221" s="353"/>
      <c r="L221" s="353"/>
      <c r="M221" s="353"/>
    </row>
    <row r="222" spans="1:13" s="322" customFormat="1" ht="25.5" customHeight="1">
      <c r="A222" s="198" t="s">
        <v>467</v>
      </c>
      <c r="B222" s="74" t="s">
        <v>15</v>
      </c>
      <c r="C222" s="74" t="s">
        <v>51</v>
      </c>
      <c r="D222" s="70" t="s">
        <v>472</v>
      </c>
      <c r="E222" s="70"/>
      <c r="F222" s="359">
        <f aca="true" t="shared" si="32" ref="F222:I225">F223</f>
        <v>700</v>
      </c>
      <c r="G222" s="359">
        <f t="shared" si="32"/>
        <v>-200</v>
      </c>
      <c r="H222" s="72">
        <f t="shared" si="32"/>
        <v>500</v>
      </c>
      <c r="I222" s="359">
        <f t="shared" si="32"/>
        <v>0</v>
      </c>
      <c r="J222" s="403">
        <f t="shared" si="28"/>
        <v>0</v>
      </c>
      <c r="K222" s="353"/>
      <c r="L222" s="353"/>
      <c r="M222" s="353"/>
    </row>
    <row r="223" spans="1:13" s="322" customFormat="1" ht="45">
      <c r="A223" s="198" t="s">
        <v>466</v>
      </c>
      <c r="B223" s="74" t="s">
        <v>15</v>
      </c>
      <c r="C223" s="74" t="s">
        <v>51</v>
      </c>
      <c r="D223" s="70" t="s">
        <v>473</v>
      </c>
      <c r="E223" s="70"/>
      <c r="F223" s="359">
        <f t="shared" si="32"/>
        <v>700</v>
      </c>
      <c r="G223" s="359">
        <f t="shared" si="32"/>
        <v>-200</v>
      </c>
      <c r="H223" s="72">
        <f t="shared" si="32"/>
        <v>500</v>
      </c>
      <c r="I223" s="359">
        <f t="shared" si="32"/>
        <v>0</v>
      </c>
      <c r="J223" s="403">
        <f t="shared" si="28"/>
        <v>0</v>
      </c>
      <c r="K223" s="353"/>
      <c r="L223" s="353"/>
      <c r="M223" s="353"/>
    </row>
    <row r="224" spans="1:13" s="322" customFormat="1" ht="25.5" customHeight="1">
      <c r="A224" s="73" t="s">
        <v>387</v>
      </c>
      <c r="B224" s="74" t="s">
        <v>15</v>
      </c>
      <c r="C224" s="74" t="s">
        <v>51</v>
      </c>
      <c r="D224" s="70" t="s">
        <v>473</v>
      </c>
      <c r="E224" s="70" t="s">
        <v>113</v>
      </c>
      <c r="F224" s="359">
        <f t="shared" si="32"/>
        <v>700</v>
      </c>
      <c r="G224" s="359">
        <f t="shared" si="32"/>
        <v>-200</v>
      </c>
      <c r="H224" s="72">
        <f t="shared" si="32"/>
        <v>500</v>
      </c>
      <c r="I224" s="359">
        <f t="shared" si="32"/>
        <v>0</v>
      </c>
      <c r="J224" s="403">
        <f t="shared" si="28"/>
        <v>0</v>
      </c>
      <c r="K224" s="353"/>
      <c r="L224" s="353"/>
      <c r="M224" s="353"/>
    </row>
    <row r="225" spans="1:13" s="322" customFormat="1" ht="21.75" customHeight="1">
      <c r="A225" s="73" t="s">
        <v>526</v>
      </c>
      <c r="B225" s="74" t="s">
        <v>15</v>
      </c>
      <c r="C225" s="74" t="s">
        <v>51</v>
      </c>
      <c r="D225" s="70" t="s">
        <v>473</v>
      </c>
      <c r="E225" s="70" t="s">
        <v>115</v>
      </c>
      <c r="F225" s="359">
        <f t="shared" si="32"/>
        <v>700</v>
      </c>
      <c r="G225" s="359">
        <f t="shared" si="32"/>
        <v>-200</v>
      </c>
      <c r="H225" s="72">
        <f t="shared" si="32"/>
        <v>500</v>
      </c>
      <c r="I225" s="359">
        <f t="shared" si="32"/>
        <v>0</v>
      </c>
      <c r="J225" s="403">
        <f t="shared" si="28"/>
        <v>0</v>
      </c>
      <c r="K225" s="353"/>
      <c r="L225" s="353"/>
      <c r="M225" s="353"/>
    </row>
    <row r="226" spans="1:13" s="322" customFormat="1" ht="23.25" customHeight="1">
      <c r="A226" s="166" t="s">
        <v>527</v>
      </c>
      <c r="B226" s="74" t="s">
        <v>15</v>
      </c>
      <c r="C226" s="74" t="s">
        <v>51</v>
      </c>
      <c r="D226" s="70" t="s">
        <v>473</v>
      </c>
      <c r="E226" s="70" t="s">
        <v>117</v>
      </c>
      <c r="F226" s="359">
        <f>'Пр3 ведом'!G474</f>
        <v>700</v>
      </c>
      <c r="G226" s="359">
        <f>'Пр3 ведом'!H474</f>
        <v>-200</v>
      </c>
      <c r="H226" s="72">
        <f>'Пр3 ведом'!I474</f>
        <v>500</v>
      </c>
      <c r="I226" s="359">
        <f>'Пр3 ведом'!J474</f>
        <v>0</v>
      </c>
      <c r="J226" s="403">
        <f t="shared" si="28"/>
        <v>0</v>
      </c>
      <c r="K226" s="353"/>
      <c r="L226" s="353"/>
      <c r="M226" s="353"/>
    </row>
    <row r="227" spans="1:13" s="322" customFormat="1" ht="45" customHeight="1">
      <c r="A227" s="194" t="s">
        <v>666</v>
      </c>
      <c r="B227" s="92" t="s">
        <v>15</v>
      </c>
      <c r="C227" s="93" t="s">
        <v>51</v>
      </c>
      <c r="D227" s="92" t="s">
        <v>450</v>
      </c>
      <c r="E227" s="92"/>
      <c r="F227" s="359">
        <f>F228+F232</f>
        <v>60.5</v>
      </c>
      <c r="G227" s="359">
        <f>G228+G232</f>
        <v>0</v>
      </c>
      <c r="H227" s="72">
        <f>H228+H232</f>
        <v>60.5</v>
      </c>
      <c r="I227" s="359">
        <f>I228+I232</f>
        <v>0</v>
      </c>
      <c r="J227" s="403">
        <f t="shared" si="28"/>
        <v>0</v>
      </c>
      <c r="K227" s="353"/>
      <c r="L227" s="353"/>
      <c r="M227" s="353"/>
    </row>
    <row r="228" spans="1:13" s="322" customFormat="1" ht="38.25" customHeight="1">
      <c r="A228" s="73" t="s">
        <v>628</v>
      </c>
      <c r="B228" s="74" t="s">
        <v>15</v>
      </c>
      <c r="C228" s="74" t="s">
        <v>51</v>
      </c>
      <c r="D228" s="70" t="s">
        <v>452</v>
      </c>
      <c r="E228" s="70" t="s">
        <v>10</v>
      </c>
      <c r="F228" s="382">
        <f aca="true" t="shared" si="33" ref="F228:I230">F229</f>
        <v>60.5</v>
      </c>
      <c r="G228" s="382">
        <f t="shared" si="33"/>
        <v>0</v>
      </c>
      <c r="H228" s="210">
        <f t="shared" si="33"/>
        <v>60.5</v>
      </c>
      <c r="I228" s="382">
        <f t="shared" si="33"/>
        <v>0</v>
      </c>
      <c r="J228" s="403">
        <f t="shared" si="28"/>
        <v>0</v>
      </c>
      <c r="K228" s="353"/>
      <c r="L228" s="353"/>
      <c r="M228" s="353"/>
    </row>
    <row r="229" spans="1:13" s="322" customFormat="1" ht="23.25" customHeight="1">
      <c r="A229" s="73" t="s">
        <v>387</v>
      </c>
      <c r="B229" s="74" t="s">
        <v>15</v>
      </c>
      <c r="C229" s="74" t="s">
        <v>51</v>
      </c>
      <c r="D229" s="70" t="s">
        <v>452</v>
      </c>
      <c r="E229" s="70" t="s">
        <v>113</v>
      </c>
      <c r="F229" s="382">
        <f t="shared" si="33"/>
        <v>60.5</v>
      </c>
      <c r="G229" s="382">
        <f t="shared" si="33"/>
        <v>0</v>
      </c>
      <c r="H229" s="210">
        <f t="shared" si="33"/>
        <v>60.5</v>
      </c>
      <c r="I229" s="382">
        <f t="shared" si="33"/>
        <v>0</v>
      </c>
      <c r="J229" s="403">
        <f t="shared" si="28"/>
        <v>0</v>
      </c>
      <c r="K229" s="353"/>
      <c r="L229" s="353"/>
      <c r="M229" s="353"/>
    </row>
    <row r="230" spans="1:13" s="322" customFormat="1" ht="23.25" customHeight="1">
      <c r="A230" s="73" t="s">
        <v>526</v>
      </c>
      <c r="B230" s="74" t="s">
        <v>15</v>
      </c>
      <c r="C230" s="74" t="s">
        <v>51</v>
      </c>
      <c r="D230" s="70" t="s">
        <v>452</v>
      </c>
      <c r="E230" s="70" t="s">
        <v>115</v>
      </c>
      <c r="F230" s="382">
        <f t="shared" si="33"/>
        <v>60.5</v>
      </c>
      <c r="G230" s="382">
        <f t="shared" si="33"/>
        <v>0</v>
      </c>
      <c r="H230" s="210">
        <f t="shared" si="33"/>
        <v>60.5</v>
      </c>
      <c r="I230" s="382">
        <f t="shared" si="33"/>
        <v>0</v>
      </c>
      <c r="J230" s="403">
        <f t="shared" si="28"/>
        <v>0</v>
      </c>
      <c r="K230" s="353"/>
      <c r="L230" s="353"/>
      <c r="M230" s="353"/>
    </row>
    <row r="231" spans="1:13" s="322" customFormat="1" ht="23.25" customHeight="1">
      <c r="A231" s="166" t="s">
        <v>527</v>
      </c>
      <c r="B231" s="74" t="s">
        <v>15</v>
      </c>
      <c r="C231" s="74" t="s">
        <v>51</v>
      </c>
      <c r="D231" s="70" t="s">
        <v>452</v>
      </c>
      <c r="E231" s="70" t="s">
        <v>117</v>
      </c>
      <c r="F231" s="382">
        <f>'Пр3 ведом'!G479</f>
        <v>60.5</v>
      </c>
      <c r="G231" s="382">
        <f>'Пр3 ведом'!H479</f>
        <v>0</v>
      </c>
      <c r="H231" s="210">
        <f>'Пр3 ведом'!I479</f>
        <v>60.5</v>
      </c>
      <c r="I231" s="382">
        <f>'Пр3 ведом'!J479</f>
        <v>0</v>
      </c>
      <c r="J231" s="403">
        <f t="shared" si="28"/>
        <v>0</v>
      </c>
      <c r="K231" s="353"/>
      <c r="L231" s="353"/>
      <c r="M231" s="353"/>
    </row>
    <row r="232" spans="1:13" s="322" customFormat="1" ht="22.5" customHeight="1" hidden="1">
      <c r="A232" s="73" t="s">
        <v>454</v>
      </c>
      <c r="B232" s="74" t="s">
        <v>15</v>
      </c>
      <c r="C232" s="74" t="s">
        <v>51</v>
      </c>
      <c r="D232" s="70" t="s">
        <v>453</v>
      </c>
      <c r="E232" s="70" t="s">
        <v>10</v>
      </c>
      <c r="F232" s="382">
        <f aca="true" t="shared" si="34" ref="F232:I234">F233</f>
        <v>0</v>
      </c>
      <c r="G232" s="382">
        <f t="shared" si="34"/>
        <v>0</v>
      </c>
      <c r="H232" s="210">
        <f t="shared" si="34"/>
        <v>0</v>
      </c>
      <c r="I232" s="382">
        <f t="shared" si="34"/>
        <v>0</v>
      </c>
      <c r="J232" s="403" t="e">
        <f t="shared" si="28"/>
        <v>#DIV/0!</v>
      </c>
      <c r="K232" s="353"/>
      <c r="L232" s="353"/>
      <c r="M232" s="353"/>
    </row>
    <row r="233" spans="1:13" s="322" customFormat="1" ht="22.5" customHeight="1" hidden="1">
      <c r="A233" s="73" t="s">
        <v>387</v>
      </c>
      <c r="B233" s="74" t="s">
        <v>15</v>
      </c>
      <c r="C233" s="74" t="s">
        <v>51</v>
      </c>
      <c r="D233" s="70" t="s">
        <v>453</v>
      </c>
      <c r="E233" s="70" t="s">
        <v>113</v>
      </c>
      <c r="F233" s="382">
        <f t="shared" si="34"/>
        <v>0</v>
      </c>
      <c r="G233" s="382">
        <f t="shared" si="34"/>
        <v>0</v>
      </c>
      <c r="H233" s="210">
        <f t="shared" si="34"/>
        <v>0</v>
      </c>
      <c r="I233" s="382">
        <f t="shared" si="34"/>
        <v>0</v>
      </c>
      <c r="J233" s="403" t="e">
        <f t="shared" si="28"/>
        <v>#DIV/0!</v>
      </c>
      <c r="K233" s="353"/>
      <c r="L233" s="353"/>
      <c r="M233" s="353"/>
    </row>
    <row r="234" spans="1:13" s="322" customFormat="1" ht="22.5" customHeight="1" hidden="1">
      <c r="A234" s="166" t="s">
        <v>526</v>
      </c>
      <c r="B234" s="74" t="s">
        <v>15</v>
      </c>
      <c r="C234" s="74" t="s">
        <v>51</v>
      </c>
      <c r="D234" s="70" t="s">
        <v>453</v>
      </c>
      <c r="E234" s="70" t="s">
        <v>115</v>
      </c>
      <c r="F234" s="382">
        <f t="shared" si="34"/>
        <v>0</v>
      </c>
      <c r="G234" s="382">
        <f t="shared" si="34"/>
        <v>0</v>
      </c>
      <c r="H234" s="210">
        <f t="shared" si="34"/>
        <v>0</v>
      </c>
      <c r="I234" s="382">
        <f t="shared" si="34"/>
        <v>0</v>
      </c>
      <c r="J234" s="403" t="e">
        <f t="shared" si="28"/>
        <v>#DIV/0!</v>
      </c>
      <c r="K234" s="353"/>
      <c r="L234" s="353"/>
      <c r="M234" s="353"/>
    </row>
    <row r="235" spans="1:13" s="322" customFormat="1" ht="25.5" customHeight="1" hidden="1">
      <c r="A235" s="166" t="s">
        <v>527</v>
      </c>
      <c r="B235" s="74" t="s">
        <v>15</v>
      </c>
      <c r="C235" s="74" t="s">
        <v>51</v>
      </c>
      <c r="D235" s="70" t="s">
        <v>453</v>
      </c>
      <c r="E235" s="70" t="s">
        <v>117</v>
      </c>
      <c r="F235" s="382">
        <f>'Пр 11 ведом'!G468</f>
        <v>0</v>
      </c>
      <c r="G235" s="382">
        <f>'Пр 11 ведом'!H468</f>
        <v>0</v>
      </c>
      <c r="H235" s="210">
        <f>'Пр 11 ведом'!I468</f>
        <v>0</v>
      </c>
      <c r="I235" s="382">
        <f>'Пр 11 ведом'!J468</f>
        <v>0</v>
      </c>
      <c r="J235" s="403" t="e">
        <f t="shared" si="28"/>
        <v>#DIV/0!</v>
      </c>
      <c r="K235" s="353"/>
      <c r="L235" s="353"/>
      <c r="M235" s="353"/>
    </row>
    <row r="236" spans="1:13" s="322" customFormat="1" ht="31.5">
      <c r="A236" s="194" t="s">
        <v>668</v>
      </c>
      <c r="B236" s="93" t="s">
        <v>15</v>
      </c>
      <c r="C236" s="93" t="s">
        <v>51</v>
      </c>
      <c r="D236" s="92" t="s">
        <v>474</v>
      </c>
      <c r="E236" s="92" t="s">
        <v>10</v>
      </c>
      <c r="F236" s="359">
        <f aca="true" t="shared" si="35" ref="F236:I239">F237</f>
        <v>200</v>
      </c>
      <c r="G236" s="359">
        <f t="shared" si="35"/>
        <v>0</v>
      </c>
      <c r="H236" s="72">
        <f t="shared" si="35"/>
        <v>200</v>
      </c>
      <c r="I236" s="359">
        <f t="shared" si="35"/>
        <v>0</v>
      </c>
      <c r="J236" s="403">
        <f t="shared" si="28"/>
        <v>0</v>
      </c>
      <c r="K236" s="353"/>
      <c r="L236" s="353"/>
      <c r="M236" s="353"/>
    </row>
    <row r="237" spans="1:13" s="333" customFormat="1" ht="25.5" customHeight="1">
      <c r="A237" s="73" t="s">
        <v>505</v>
      </c>
      <c r="B237" s="74" t="s">
        <v>15</v>
      </c>
      <c r="C237" s="74" t="s">
        <v>51</v>
      </c>
      <c r="D237" s="70" t="s">
        <v>504</v>
      </c>
      <c r="E237" s="70"/>
      <c r="F237" s="359">
        <f t="shared" si="35"/>
        <v>200</v>
      </c>
      <c r="G237" s="359">
        <f t="shared" si="35"/>
        <v>0</v>
      </c>
      <c r="H237" s="72">
        <f t="shared" si="35"/>
        <v>200</v>
      </c>
      <c r="I237" s="359">
        <f t="shared" si="35"/>
        <v>0</v>
      </c>
      <c r="J237" s="403">
        <f t="shared" si="28"/>
        <v>0</v>
      </c>
      <c r="K237" s="366"/>
      <c r="L237" s="366"/>
      <c r="M237" s="366"/>
    </row>
    <row r="238" spans="1:13" s="333" customFormat="1" ht="22.5" customHeight="1">
      <c r="A238" s="73" t="s">
        <v>387</v>
      </c>
      <c r="B238" s="74" t="s">
        <v>15</v>
      </c>
      <c r="C238" s="74" t="s">
        <v>51</v>
      </c>
      <c r="D238" s="70" t="s">
        <v>504</v>
      </c>
      <c r="E238" s="70" t="s">
        <v>113</v>
      </c>
      <c r="F238" s="359">
        <f t="shared" si="35"/>
        <v>200</v>
      </c>
      <c r="G238" s="359">
        <f t="shared" si="35"/>
        <v>0</v>
      </c>
      <c r="H238" s="72">
        <f t="shared" si="35"/>
        <v>200</v>
      </c>
      <c r="I238" s="359">
        <f t="shared" si="35"/>
        <v>0</v>
      </c>
      <c r="J238" s="403">
        <f t="shared" si="28"/>
        <v>0</v>
      </c>
      <c r="K238" s="366"/>
      <c r="L238" s="366"/>
      <c r="M238" s="366"/>
    </row>
    <row r="239" spans="1:13" s="333" customFormat="1" ht="22.5" customHeight="1">
      <c r="A239" s="73" t="s">
        <v>526</v>
      </c>
      <c r="B239" s="74" t="s">
        <v>15</v>
      </c>
      <c r="C239" s="74" t="s">
        <v>51</v>
      </c>
      <c r="D239" s="70" t="s">
        <v>504</v>
      </c>
      <c r="E239" s="70" t="s">
        <v>115</v>
      </c>
      <c r="F239" s="359">
        <f t="shared" si="35"/>
        <v>200</v>
      </c>
      <c r="G239" s="359">
        <f t="shared" si="35"/>
        <v>0</v>
      </c>
      <c r="H239" s="72">
        <f t="shared" si="35"/>
        <v>200</v>
      </c>
      <c r="I239" s="359">
        <f t="shared" si="35"/>
        <v>0</v>
      </c>
      <c r="J239" s="403">
        <f t="shared" si="28"/>
        <v>0</v>
      </c>
      <c r="K239" s="366"/>
      <c r="L239" s="366"/>
      <c r="M239" s="366"/>
    </row>
    <row r="240" spans="1:13" s="333" customFormat="1" ht="22.5" customHeight="1">
      <c r="A240" s="166" t="s">
        <v>527</v>
      </c>
      <c r="B240" s="74" t="s">
        <v>15</v>
      </c>
      <c r="C240" s="74" t="s">
        <v>51</v>
      </c>
      <c r="D240" s="70" t="s">
        <v>504</v>
      </c>
      <c r="E240" s="70" t="s">
        <v>117</v>
      </c>
      <c r="F240" s="359">
        <f>'Пр3 ведом'!G497</f>
        <v>200</v>
      </c>
      <c r="G240" s="359">
        <f>'Пр3 ведом'!H497</f>
        <v>0</v>
      </c>
      <c r="H240" s="72">
        <f>'Пр3 ведом'!I497</f>
        <v>200</v>
      </c>
      <c r="I240" s="359">
        <f>'Пр3 ведом'!J497</f>
        <v>0</v>
      </c>
      <c r="J240" s="403">
        <f t="shared" si="28"/>
        <v>0</v>
      </c>
      <c r="K240" s="366"/>
      <c r="L240" s="366"/>
      <c r="M240" s="366"/>
    </row>
    <row r="241" spans="1:13" s="322" customFormat="1" ht="29.25" customHeight="1">
      <c r="A241" s="194" t="s">
        <v>667</v>
      </c>
      <c r="B241" s="92" t="s">
        <v>15</v>
      </c>
      <c r="C241" s="93" t="s">
        <v>51</v>
      </c>
      <c r="D241" s="92" t="s">
        <v>500</v>
      </c>
      <c r="E241" s="92"/>
      <c r="F241" s="382">
        <f>F242+F246</f>
        <v>280.1</v>
      </c>
      <c r="G241" s="382">
        <f>G242+G246</f>
        <v>0</v>
      </c>
      <c r="H241" s="210">
        <f>H242+H246</f>
        <v>280.1</v>
      </c>
      <c r="I241" s="382">
        <f>I242+I246</f>
        <v>0</v>
      </c>
      <c r="J241" s="403">
        <f t="shared" si="28"/>
        <v>0</v>
      </c>
      <c r="K241" s="353"/>
      <c r="L241" s="353"/>
      <c r="M241" s="353"/>
    </row>
    <row r="242" spans="1:13" s="322" customFormat="1" ht="24.75" customHeight="1">
      <c r="A242" s="198" t="s">
        <v>163</v>
      </c>
      <c r="B242" s="70" t="s">
        <v>15</v>
      </c>
      <c r="C242" s="74" t="s">
        <v>51</v>
      </c>
      <c r="D242" s="70" t="s">
        <v>496</v>
      </c>
      <c r="E242" s="212"/>
      <c r="F242" s="382">
        <f aca="true" t="shared" si="36" ref="F242:I244">F243</f>
        <v>230.1</v>
      </c>
      <c r="G242" s="382">
        <f t="shared" si="36"/>
        <v>0</v>
      </c>
      <c r="H242" s="210">
        <f t="shared" si="36"/>
        <v>230.1</v>
      </c>
      <c r="I242" s="382">
        <f t="shared" si="36"/>
        <v>0</v>
      </c>
      <c r="J242" s="403">
        <f t="shared" si="28"/>
        <v>0</v>
      </c>
      <c r="K242" s="353"/>
      <c r="L242" s="353"/>
      <c r="M242" s="353"/>
    </row>
    <row r="243" spans="1:13" s="322" customFormat="1" ht="23.25" customHeight="1">
      <c r="A243" s="73" t="s">
        <v>387</v>
      </c>
      <c r="B243" s="70" t="s">
        <v>15</v>
      </c>
      <c r="C243" s="74" t="s">
        <v>51</v>
      </c>
      <c r="D243" s="70" t="s">
        <v>496</v>
      </c>
      <c r="E243" s="334" t="s">
        <v>113</v>
      </c>
      <c r="F243" s="382">
        <f t="shared" si="36"/>
        <v>230.1</v>
      </c>
      <c r="G243" s="382">
        <f t="shared" si="36"/>
        <v>0</v>
      </c>
      <c r="H243" s="210">
        <f t="shared" si="36"/>
        <v>230.1</v>
      </c>
      <c r="I243" s="382">
        <f t="shared" si="36"/>
        <v>0</v>
      </c>
      <c r="J243" s="403">
        <f t="shared" si="28"/>
        <v>0</v>
      </c>
      <c r="K243" s="353"/>
      <c r="L243" s="353"/>
      <c r="M243" s="353"/>
    </row>
    <row r="244" spans="1:13" s="322" customFormat="1" ht="22.5" customHeight="1">
      <c r="A244" s="73" t="s">
        <v>526</v>
      </c>
      <c r="B244" s="70" t="s">
        <v>15</v>
      </c>
      <c r="C244" s="74" t="s">
        <v>51</v>
      </c>
      <c r="D244" s="70" t="s">
        <v>496</v>
      </c>
      <c r="E244" s="334" t="s">
        <v>115</v>
      </c>
      <c r="F244" s="382">
        <f t="shared" si="36"/>
        <v>230.1</v>
      </c>
      <c r="G244" s="382">
        <f t="shared" si="36"/>
        <v>0</v>
      </c>
      <c r="H244" s="210">
        <f t="shared" si="36"/>
        <v>230.1</v>
      </c>
      <c r="I244" s="382">
        <f t="shared" si="36"/>
        <v>0</v>
      </c>
      <c r="J244" s="403">
        <f t="shared" si="28"/>
        <v>0</v>
      </c>
      <c r="K244" s="353"/>
      <c r="L244" s="353"/>
      <c r="M244" s="353"/>
    </row>
    <row r="245" spans="1:13" s="322" customFormat="1" ht="22.5">
      <c r="A245" s="166" t="s">
        <v>527</v>
      </c>
      <c r="B245" s="70" t="s">
        <v>15</v>
      </c>
      <c r="C245" s="74" t="s">
        <v>51</v>
      </c>
      <c r="D245" s="70" t="s">
        <v>496</v>
      </c>
      <c r="E245" s="334" t="s">
        <v>117</v>
      </c>
      <c r="F245" s="359">
        <f>'Пр3 ведом'!G488</f>
        <v>230.1</v>
      </c>
      <c r="G245" s="359">
        <f>'Пр3 ведом'!H488</f>
        <v>0</v>
      </c>
      <c r="H245" s="72">
        <f>'Пр3 ведом'!I488</f>
        <v>230.1</v>
      </c>
      <c r="I245" s="359">
        <f>'Пр3 ведом'!J488</f>
        <v>0</v>
      </c>
      <c r="J245" s="403">
        <f t="shared" si="28"/>
        <v>0</v>
      </c>
      <c r="K245" s="353"/>
      <c r="L245" s="353"/>
      <c r="M245" s="353"/>
    </row>
    <row r="246" spans="1:13" s="322" customFormat="1" ht="12.75">
      <c r="A246" s="211" t="s">
        <v>497</v>
      </c>
      <c r="B246" s="74" t="s">
        <v>15</v>
      </c>
      <c r="C246" s="74" t="s">
        <v>51</v>
      </c>
      <c r="D246" s="70" t="s">
        <v>498</v>
      </c>
      <c r="E246" s="70" t="s">
        <v>10</v>
      </c>
      <c r="F246" s="359">
        <f aca="true" t="shared" si="37" ref="F246:I248">F247</f>
        <v>50</v>
      </c>
      <c r="G246" s="359">
        <f t="shared" si="37"/>
        <v>0</v>
      </c>
      <c r="H246" s="72">
        <f t="shared" si="37"/>
        <v>50</v>
      </c>
      <c r="I246" s="359">
        <f t="shared" si="37"/>
        <v>0</v>
      </c>
      <c r="J246" s="403">
        <f t="shared" si="28"/>
        <v>0</v>
      </c>
      <c r="K246" s="353"/>
      <c r="L246" s="353"/>
      <c r="M246" s="353"/>
    </row>
    <row r="247" spans="1:13" s="322" customFormat="1" ht="24" customHeight="1">
      <c r="A247" s="73" t="s">
        <v>387</v>
      </c>
      <c r="B247" s="74" t="s">
        <v>15</v>
      </c>
      <c r="C247" s="74" t="s">
        <v>51</v>
      </c>
      <c r="D247" s="70" t="s">
        <v>498</v>
      </c>
      <c r="E247" s="70" t="s">
        <v>113</v>
      </c>
      <c r="F247" s="359">
        <f t="shared" si="37"/>
        <v>50</v>
      </c>
      <c r="G247" s="359">
        <f t="shared" si="37"/>
        <v>0</v>
      </c>
      <c r="H247" s="72">
        <f t="shared" si="37"/>
        <v>50</v>
      </c>
      <c r="I247" s="359">
        <f t="shared" si="37"/>
        <v>0</v>
      </c>
      <c r="J247" s="403">
        <f t="shared" si="28"/>
        <v>0</v>
      </c>
      <c r="K247" s="353"/>
      <c r="L247" s="353"/>
      <c r="M247" s="353"/>
    </row>
    <row r="248" spans="1:13" s="322" customFormat="1" ht="24" customHeight="1">
      <c r="A248" s="73" t="s">
        <v>526</v>
      </c>
      <c r="B248" s="74" t="s">
        <v>15</v>
      </c>
      <c r="C248" s="74" t="s">
        <v>51</v>
      </c>
      <c r="D248" s="70" t="s">
        <v>498</v>
      </c>
      <c r="E248" s="70" t="s">
        <v>115</v>
      </c>
      <c r="F248" s="359">
        <f t="shared" si="37"/>
        <v>50</v>
      </c>
      <c r="G248" s="359">
        <f t="shared" si="37"/>
        <v>0</v>
      </c>
      <c r="H248" s="72">
        <f t="shared" si="37"/>
        <v>50</v>
      </c>
      <c r="I248" s="359">
        <f t="shared" si="37"/>
        <v>0</v>
      </c>
      <c r="J248" s="403">
        <f t="shared" si="28"/>
        <v>0</v>
      </c>
      <c r="K248" s="353"/>
      <c r="L248" s="353"/>
      <c r="M248" s="353"/>
    </row>
    <row r="249" spans="1:13" s="322" customFormat="1" ht="24" customHeight="1">
      <c r="A249" s="166" t="s">
        <v>527</v>
      </c>
      <c r="B249" s="74" t="s">
        <v>15</v>
      </c>
      <c r="C249" s="74" t="s">
        <v>51</v>
      </c>
      <c r="D249" s="70" t="s">
        <v>498</v>
      </c>
      <c r="E249" s="70" t="s">
        <v>117</v>
      </c>
      <c r="F249" s="359">
        <f>'Пр3 ведом'!G492</f>
        <v>50</v>
      </c>
      <c r="G249" s="359">
        <f>'Пр3 ведом'!H492</f>
        <v>0</v>
      </c>
      <c r="H249" s="72">
        <f>'Пр3 ведом'!I492</f>
        <v>50</v>
      </c>
      <c r="I249" s="359">
        <f>'Пр3 ведом'!J492</f>
        <v>0</v>
      </c>
      <c r="J249" s="403">
        <f t="shared" si="28"/>
        <v>0</v>
      </c>
      <c r="K249" s="353"/>
      <c r="L249" s="353"/>
      <c r="M249" s="353"/>
    </row>
    <row r="250" spans="1:13" s="322" customFormat="1" ht="12.75">
      <c r="A250" s="215" t="s">
        <v>174</v>
      </c>
      <c r="B250" s="93" t="s">
        <v>79</v>
      </c>
      <c r="C250" s="74"/>
      <c r="D250" s="70"/>
      <c r="E250" s="70"/>
      <c r="F250" s="358">
        <f aca="true" t="shared" si="38" ref="F250:I251">F251</f>
        <v>600</v>
      </c>
      <c r="G250" s="358">
        <f t="shared" si="38"/>
        <v>0</v>
      </c>
      <c r="H250" s="195">
        <f t="shared" si="38"/>
        <v>600</v>
      </c>
      <c r="I250" s="358">
        <f t="shared" si="38"/>
        <v>10.73</v>
      </c>
      <c r="J250" s="403">
        <f t="shared" si="28"/>
        <v>0.017883333333333334</v>
      </c>
      <c r="K250" s="353"/>
      <c r="L250" s="353"/>
      <c r="M250" s="353"/>
    </row>
    <row r="251" spans="1:13" s="322" customFormat="1" ht="11.25" customHeight="1">
      <c r="A251" s="215" t="s">
        <v>175</v>
      </c>
      <c r="B251" s="93" t="s">
        <v>79</v>
      </c>
      <c r="C251" s="93" t="s">
        <v>14</v>
      </c>
      <c r="D251" s="92"/>
      <c r="E251" s="70"/>
      <c r="F251" s="358">
        <f t="shared" si="38"/>
        <v>600</v>
      </c>
      <c r="G251" s="358">
        <f t="shared" si="38"/>
        <v>0</v>
      </c>
      <c r="H251" s="195">
        <f t="shared" si="38"/>
        <v>600</v>
      </c>
      <c r="I251" s="358">
        <f t="shared" si="38"/>
        <v>10.73</v>
      </c>
      <c r="J251" s="403">
        <f t="shared" si="28"/>
        <v>0.017883333333333334</v>
      </c>
      <c r="K251" s="353"/>
      <c r="L251" s="353"/>
      <c r="M251" s="353"/>
    </row>
    <row r="252" spans="1:13" s="322" customFormat="1" ht="32.25">
      <c r="A252" s="216" t="s">
        <v>669</v>
      </c>
      <c r="B252" s="93" t="s">
        <v>79</v>
      </c>
      <c r="C252" s="93" t="s">
        <v>14</v>
      </c>
      <c r="D252" s="92" t="s">
        <v>514</v>
      </c>
      <c r="E252" s="92"/>
      <c r="F252" s="359">
        <f>F253+F257+F261+F265</f>
        <v>600</v>
      </c>
      <c r="G252" s="359">
        <f>G253+G257+G261+G265</f>
        <v>0</v>
      </c>
      <c r="H252" s="72">
        <f>H253+H257+H261+H265</f>
        <v>600</v>
      </c>
      <c r="I252" s="359">
        <f>I253+I257+I261+I265</f>
        <v>10.73</v>
      </c>
      <c r="J252" s="403">
        <f t="shared" si="28"/>
        <v>0.017883333333333334</v>
      </c>
      <c r="K252" s="353"/>
      <c r="L252" s="353"/>
      <c r="M252" s="353"/>
    </row>
    <row r="253" spans="1:13" s="322" customFormat="1" ht="22.5">
      <c r="A253" s="198" t="s">
        <v>615</v>
      </c>
      <c r="B253" s="74" t="s">
        <v>79</v>
      </c>
      <c r="C253" s="74" t="s">
        <v>14</v>
      </c>
      <c r="D253" s="70" t="s">
        <v>516</v>
      </c>
      <c r="E253" s="70"/>
      <c r="F253" s="359">
        <f aca="true" t="shared" si="39" ref="F253:I255">F254</f>
        <v>300</v>
      </c>
      <c r="G253" s="359">
        <f t="shared" si="39"/>
        <v>0</v>
      </c>
      <c r="H253" s="72">
        <f t="shared" si="39"/>
        <v>300</v>
      </c>
      <c r="I253" s="359">
        <f t="shared" si="39"/>
        <v>10.73</v>
      </c>
      <c r="J253" s="403">
        <f t="shared" si="28"/>
        <v>0.03576666666666667</v>
      </c>
      <c r="K253" s="353"/>
      <c r="L253" s="353"/>
      <c r="M253" s="353"/>
    </row>
    <row r="254" spans="1:13" s="322" customFormat="1" ht="22.5">
      <c r="A254" s="73" t="s">
        <v>387</v>
      </c>
      <c r="B254" s="74" t="s">
        <v>79</v>
      </c>
      <c r="C254" s="74" t="s">
        <v>14</v>
      </c>
      <c r="D254" s="70" t="s">
        <v>516</v>
      </c>
      <c r="E254" s="70" t="s">
        <v>113</v>
      </c>
      <c r="F254" s="359">
        <f t="shared" si="39"/>
        <v>300</v>
      </c>
      <c r="G254" s="359">
        <f t="shared" si="39"/>
        <v>0</v>
      </c>
      <c r="H254" s="72">
        <f t="shared" si="39"/>
        <v>300</v>
      </c>
      <c r="I254" s="359">
        <f t="shared" si="39"/>
        <v>10.73</v>
      </c>
      <c r="J254" s="403">
        <f t="shared" si="28"/>
        <v>0.03576666666666667</v>
      </c>
      <c r="K254" s="353"/>
      <c r="L254" s="353"/>
      <c r="M254" s="353"/>
    </row>
    <row r="255" spans="1:13" s="322" customFormat="1" ht="22.5">
      <c r="A255" s="73" t="s">
        <v>526</v>
      </c>
      <c r="B255" s="74" t="s">
        <v>79</v>
      </c>
      <c r="C255" s="74" t="s">
        <v>14</v>
      </c>
      <c r="D255" s="70" t="s">
        <v>516</v>
      </c>
      <c r="E255" s="70" t="s">
        <v>115</v>
      </c>
      <c r="F255" s="359">
        <f t="shared" si="39"/>
        <v>300</v>
      </c>
      <c r="G255" s="359">
        <f t="shared" si="39"/>
        <v>0</v>
      </c>
      <c r="H255" s="72">
        <f t="shared" si="39"/>
        <v>300</v>
      </c>
      <c r="I255" s="359">
        <f t="shared" si="39"/>
        <v>10.73</v>
      </c>
      <c r="J255" s="403">
        <f t="shared" si="28"/>
        <v>0.03576666666666667</v>
      </c>
      <c r="K255" s="353"/>
      <c r="L255" s="353"/>
      <c r="M255" s="353"/>
    </row>
    <row r="256" spans="1:13" s="322" customFormat="1" ht="22.5">
      <c r="A256" s="166" t="s">
        <v>527</v>
      </c>
      <c r="B256" s="74" t="s">
        <v>79</v>
      </c>
      <c r="C256" s="74" t="s">
        <v>14</v>
      </c>
      <c r="D256" s="70" t="s">
        <v>516</v>
      </c>
      <c r="E256" s="70" t="s">
        <v>117</v>
      </c>
      <c r="F256" s="359">
        <f>'Пр3 ведом'!G504</f>
        <v>300</v>
      </c>
      <c r="G256" s="359">
        <f>'Пр3 ведом'!H504</f>
        <v>0</v>
      </c>
      <c r="H256" s="72">
        <f>'Пр3 ведом'!I504</f>
        <v>300</v>
      </c>
      <c r="I256" s="72">
        <f>'Пр3 ведом'!J504</f>
        <v>10.73</v>
      </c>
      <c r="J256" s="403">
        <f t="shared" si="28"/>
        <v>0.03576666666666667</v>
      </c>
      <c r="K256" s="353"/>
      <c r="L256" s="353"/>
      <c r="M256" s="353"/>
    </row>
    <row r="257" spans="1:13" s="322" customFormat="1" ht="22.5">
      <c r="A257" s="201" t="s">
        <v>616</v>
      </c>
      <c r="B257" s="74" t="s">
        <v>79</v>
      </c>
      <c r="C257" s="74" t="s">
        <v>14</v>
      </c>
      <c r="D257" s="70" t="s">
        <v>518</v>
      </c>
      <c r="E257" s="70"/>
      <c r="F257" s="359">
        <f aca="true" t="shared" si="40" ref="F257:I259">F258</f>
        <v>50</v>
      </c>
      <c r="G257" s="359">
        <f t="shared" si="40"/>
        <v>0</v>
      </c>
      <c r="H257" s="72">
        <f t="shared" si="40"/>
        <v>50</v>
      </c>
      <c r="I257" s="359">
        <f t="shared" si="40"/>
        <v>0</v>
      </c>
      <c r="J257" s="403">
        <f t="shared" si="28"/>
        <v>0</v>
      </c>
      <c r="K257" s="353"/>
      <c r="L257" s="353"/>
      <c r="M257" s="353"/>
    </row>
    <row r="258" spans="1:13" s="322" customFormat="1" ht="22.5">
      <c r="A258" s="73" t="s">
        <v>387</v>
      </c>
      <c r="B258" s="74" t="s">
        <v>79</v>
      </c>
      <c r="C258" s="74" t="s">
        <v>14</v>
      </c>
      <c r="D258" s="70" t="s">
        <v>518</v>
      </c>
      <c r="E258" s="70" t="s">
        <v>113</v>
      </c>
      <c r="F258" s="359">
        <f t="shared" si="40"/>
        <v>50</v>
      </c>
      <c r="G258" s="359">
        <f t="shared" si="40"/>
        <v>0</v>
      </c>
      <c r="H258" s="72">
        <f t="shared" si="40"/>
        <v>50</v>
      </c>
      <c r="I258" s="359">
        <f t="shared" si="40"/>
        <v>0</v>
      </c>
      <c r="J258" s="403">
        <f t="shared" si="28"/>
        <v>0</v>
      </c>
      <c r="K258" s="353"/>
      <c r="L258" s="353"/>
      <c r="M258" s="353"/>
    </row>
    <row r="259" spans="1:13" s="322" customFormat="1" ht="22.5">
      <c r="A259" s="73" t="s">
        <v>526</v>
      </c>
      <c r="B259" s="74" t="s">
        <v>79</v>
      </c>
      <c r="C259" s="74" t="s">
        <v>14</v>
      </c>
      <c r="D259" s="70" t="s">
        <v>518</v>
      </c>
      <c r="E259" s="70" t="s">
        <v>115</v>
      </c>
      <c r="F259" s="359">
        <f t="shared" si="40"/>
        <v>50</v>
      </c>
      <c r="G259" s="359">
        <f t="shared" si="40"/>
        <v>0</v>
      </c>
      <c r="H259" s="72">
        <f t="shared" si="40"/>
        <v>50</v>
      </c>
      <c r="I259" s="359">
        <f t="shared" si="40"/>
        <v>0</v>
      </c>
      <c r="J259" s="403">
        <f t="shared" si="28"/>
        <v>0</v>
      </c>
      <c r="K259" s="353"/>
      <c r="L259" s="353"/>
      <c r="M259" s="353"/>
    </row>
    <row r="260" spans="1:13" s="322" customFormat="1" ht="22.5">
      <c r="A260" s="166" t="s">
        <v>527</v>
      </c>
      <c r="B260" s="74" t="s">
        <v>79</v>
      </c>
      <c r="C260" s="74" t="s">
        <v>14</v>
      </c>
      <c r="D260" s="70" t="s">
        <v>518</v>
      </c>
      <c r="E260" s="70" t="s">
        <v>117</v>
      </c>
      <c r="F260" s="359">
        <f>'Пр3 ведом'!G508</f>
        <v>50</v>
      </c>
      <c r="G260" s="359">
        <f>'Пр3 ведом'!H508</f>
        <v>0</v>
      </c>
      <c r="H260" s="72">
        <f>'Пр3 ведом'!I508</f>
        <v>50</v>
      </c>
      <c r="I260" s="359">
        <f>'Пр3 ведом'!J508</f>
        <v>0</v>
      </c>
      <c r="J260" s="403">
        <f t="shared" si="28"/>
        <v>0</v>
      </c>
      <c r="K260" s="353"/>
      <c r="L260" s="353"/>
      <c r="M260" s="353"/>
    </row>
    <row r="261" spans="1:13" s="322" customFormat="1" ht="22.5">
      <c r="A261" s="201" t="s">
        <v>617</v>
      </c>
      <c r="B261" s="74" t="s">
        <v>79</v>
      </c>
      <c r="C261" s="74" t="s">
        <v>14</v>
      </c>
      <c r="D261" s="70" t="s">
        <v>520</v>
      </c>
      <c r="E261" s="70"/>
      <c r="F261" s="359">
        <f aca="true" t="shared" si="41" ref="F261:I263">F262</f>
        <v>200</v>
      </c>
      <c r="G261" s="359">
        <f t="shared" si="41"/>
        <v>0</v>
      </c>
      <c r="H261" s="72">
        <f t="shared" si="41"/>
        <v>200</v>
      </c>
      <c r="I261" s="359">
        <f t="shared" si="41"/>
        <v>0</v>
      </c>
      <c r="J261" s="403">
        <f t="shared" si="28"/>
        <v>0</v>
      </c>
      <c r="K261" s="353"/>
      <c r="L261" s="353"/>
      <c r="M261" s="353"/>
    </row>
    <row r="262" spans="1:13" s="322" customFormat="1" ht="22.5">
      <c r="A262" s="73" t="s">
        <v>387</v>
      </c>
      <c r="B262" s="74" t="s">
        <v>79</v>
      </c>
      <c r="C262" s="74" t="s">
        <v>14</v>
      </c>
      <c r="D262" s="70" t="s">
        <v>520</v>
      </c>
      <c r="E262" s="70" t="s">
        <v>113</v>
      </c>
      <c r="F262" s="359">
        <f t="shared" si="41"/>
        <v>200</v>
      </c>
      <c r="G262" s="359">
        <f t="shared" si="41"/>
        <v>0</v>
      </c>
      <c r="H262" s="72">
        <f t="shared" si="41"/>
        <v>200</v>
      </c>
      <c r="I262" s="359">
        <f t="shared" si="41"/>
        <v>0</v>
      </c>
      <c r="J262" s="403">
        <f t="shared" si="28"/>
        <v>0</v>
      </c>
      <c r="K262" s="353"/>
      <c r="L262" s="353"/>
      <c r="M262" s="353"/>
    </row>
    <row r="263" spans="1:13" s="322" customFormat="1" ht="22.5">
      <c r="A263" s="73" t="s">
        <v>526</v>
      </c>
      <c r="B263" s="74" t="s">
        <v>79</v>
      </c>
      <c r="C263" s="74" t="s">
        <v>14</v>
      </c>
      <c r="D263" s="70" t="s">
        <v>520</v>
      </c>
      <c r="E263" s="70" t="s">
        <v>115</v>
      </c>
      <c r="F263" s="359">
        <f t="shared" si="41"/>
        <v>200</v>
      </c>
      <c r="G263" s="359">
        <f t="shared" si="41"/>
        <v>0</v>
      </c>
      <c r="H263" s="72">
        <f t="shared" si="41"/>
        <v>200</v>
      </c>
      <c r="I263" s="359">
        <f t="shared" si="41"/>
        <v>0</v>
      </c>
      <c r="J263" s="403">
        <f t="shared" si="28"/>
        <v>0</v>
      </c>
      <c r="K263" s="353"/>
      <c r="L263" s="353"/>
      <c r="M263" s="353"/>
    </row>
    <row r="264" spans="1:13" s="322" customFormat="1" ht="22.5">
      <c r="A264" s="166" t="s">
        <v>527</v>
      </c>
      <c r="B264" s="74" t="s">
        <v>79</v>
      </c>
      <c r="C264" s="74" t="s">
        <v>14</v>
      </c>
      <c r="D264" s="70" t="s">
        <v>520</v>
      </c>
      <c r="E264" s="70" t="s">
        <v>117</v>
      </c>
      <c r="F264" s="359">
        <f>'Пр3 ведом'!G512</f>
        <v>200</v>
      </c>
      <c r="G264" s="359">
        <f>'Пр3 ведом'!H512</f>
        <v>0</v>
      </c>
      <c r="H264" s="72">
        <f>'Пр3 ведом'!I512</f>
        <v>200</v>
      </c>
      <c r="I264" s="359">
        <f>'Пр3 ведом'!J512</f>
        <v>0</v>
      </c>
      <c r="J264" s="403">
        <f t="shared" si="28"/>
        <v>0</v>
      </c>
      <c r="K264" s="353"/>
      <c r="L264" s="353"/>
      <c r="M264" s="353"/>
    </row>
    <row r="265" spans="1:13" s="322" customFormat="1" ht="22.5">
      <c r="A265" s="201" t="s">
        <v>619</v>
      </c>
      <c r="B265" s="74" t="s">
        <v>79</v>
      </c>
      <c r="C265" s="74" t="s">
        <v>14</v>
      </c>
      <c r="D265" s="70" t="s">
        <v>618</v>
      </c>
      <c r="E265" s="70"/>
      <c r="F265" s="359">
        <f aca="true" t="shared" si="42" ref="F265:I267">F266</f>
        <v>50</v>
      </c>
      <c r="G265" s="359">
        <f t="shared" si="42"/>
        <v>0</v>
      </c>
      <c r="H265" s="72">
        <f t="shared" si="42"/>
        <v>50</v>
      </c>
      <c r="I265" s="359">
        <f t="shared" si="42"/>
        <v>0</v>
      </c>
      <c r="J265" s="403">
        <f t="shared" si="28"/>
        <v>0</v>
      </c>
      <c r="K265" s="353"/>
      <c r="L265" s="353"/>
      <c r="M265" s="353"/>
    </row>
    <row r="266" spans="1:13" s="322" customFormat="1" ht="22.5">
      <c r="A266" s="73" t="s">
        <v>387</v>
      </c>
      <c r="B266" s="74" t="s">
        <v>79</v>
      </c>
      <c r="C266" s="74" t="s">
        <v>14</v>
      </c>
      <c r="D266" s="70" t="s">
        <v>521</v>
      </c>
      <c r="E266" s="70" t="s">
        <v>113</v>
      </c>
      <c r="F266" s="359">
        <f t="shared" si="42"/>
        <v>50</v>
      </c>
      <c r="G266" s="359">
        <f t="shared" si="42"/>
        <v>0</v>
      </c>
      <c r="H266" s="72">
        <f t="shared" si="42"/>
        <v>50</v>
      </c>
      <c r="I266" s="359">
        <f t="shared" si="42"/>
        <v>0</v>
      </c>
      <c r="J266" s="403">
        <f t="shared" si="28"/>
        <v>0</v>
      </c>
      <c r="K266" s="353"/>
      <c r="L266" s="353"/>
      <c r="M266" s="353"/>
    </row>
    <row r="267" spans="1:13" s="322" customFormat="1" ht="22.5">
      <c r="A267" s="73" t="s">
        <v>526</v>
      </c>
      <c r="B267" s="74" t="s">
        <v>79</v>
      </c>
      <c r="C267" s="74" t="s">
        <v>14</v>
      </c>
      <c r="D267" s="70" t="s">
        <v>521</v>
      </c>
      <c r="E267" s="70" t="s">
        <v>115</v>
      </c>
      <c r="F267" s="359">
        <f t="shared" si="42"/>
        <v>50</v>
      </c>
      <c r="G267" s="359">
        <f t="shared" si="42"/>
        <v>0</v>
      </c>
      <c r="H267" s="72">
        <f t="shared" si="42"/>
        <v>50</v>
      </c>
      <c r="I267" s="359">
        <f t="shared" si="42"/>
        <v>0</v>
      </c>
      <c r="J267" s="403">
        <f t="shared" si="28"/>
        <v>0</v>
      </c>
      <c r="K267" s="353"/>
      <c r="L267" s="353"/>
      <c r="M267" s="353"/>
    </row>
    <row r="268" spans="1:13" s="322" customFormat="1" ht="22.5">
      <c r="A268" s="166" t="s">
        <v>527</v>
      </c>
      <c r="B268" s="74" t="s">
        <v>79</v>
      </c>
      <c r="C268" s="74" t="s">
        <v>14</v>
      </c>
      <c r="D268" s="70" t="s">
        <v>521</v>
      </c>
      <c r="E268" s="70" t="s">
        <v>117</v>
      </c>
      <c r="F268" s="359">
        <f>'Пр3 ведом'!G516</f>
        <v>50</v>
      </c>
      <c r="G268" s="359">
        <f>'Пр3 ведом'!H516</f>
        <v>0</v>
      </c>
      <c r="H268" s="72">
        <f>'Пр3 ведом'!I516</f>
        <v>50</v>
      </c>
      <c r="I268" s="359">
        <f>'Пр3 ведом'!J516</f>
        <v>0</v>
      </c>
      <c r="J268" s="403">
        <f t="shared" si="28"/>
        <v>0</v>
      </c>
      <c r="K268" s="353"/>
      <c r="L268" s="353"/>
      <c r="M268" s="353"/>
    </row>
    <row r="269" spans="1:13" s="322" customFormat="1" ht="12.75">
      <c r="A269" s="194" t="s">
        <v>633</v>
      </c>
      <c r="B269" s="92" t="s">
        <v>78</v>
      </c>
      <c r="C269" s="93" t="s">
        <v>8</v>
      </c>
      <c r="D269" s="92" t="s">
        <v>9</v>
      </c>
      <c r="E269" s="92" t="s">
        <v>10</v>
      </c>
      <c r="F269" s="358">
        <f>F270+F307+F355+F366+F379</f>
        <v>315251.89999999997</v>
      </c>
      <c r="G269" s="358">
        <f>G270+G307+G355+G366+G379</f>
        <v>1536.25</v>
      </c>
      <c r="H269" s="195">
        <f>H270+H307+H355+H366+H379</f>
        <v>316788.15</v>
      </c>
      <c r="I269" s="358">
        <f>I270+I307+I355+I366+I379</f>
        <v>83094.06599999999</v>
      </c>
      <c r="J269" s="500">
        <f aca="true" t="shared" si="43" ref="J269:J332">I269/H269*100%</f>
        <v>0.2623016864740679</v>
      </c>
      <c r="K269" s="353"/>
      <c r="L269" s="353"/>
      <c r="M269" s="353"/>
    </row>
    <row r="270" spans="1:13" s="322" customFormat="1" ht="12.75">
      <c r="A270" s="194" t="s">
        <v>28</v>
      </c>
      <c r="B270" s="92" t="s">
        <v>78</v>
      </c>
      <c r="C270" s="93" t="s">
        <v>12</v>
      </c>
      <c r="D270" s="92" t="s">
        <v>9</v>
      </c>
      <c r="E270" s="92" t="s">
        <v>10</v>
      </c>
      <c r="F270" s="358">
        <f>F271+F299</f>
        <v>74491.7</v>
      </c>
      <c r="G270" s="358">
        <f>G271+G299</f>
        <v>-3</v>
      </c>
      <c r="H270" s="195">
        <f>H271+H299</f>
        <v>74488.7</v>
      </c>
      <c r="I270" s="358">
        <f>I271+I299</f>
        <v>14866.493999999999</v>
      </c>
      <c r="J270" s="500">
        <f t="shared" si="43"/>
        <v>0.19958052697925993</v>
      </c>
      <c r="K270" s="353"/>
      <c r="L270" s="353"/>
      <c r="M270" s="353"/>
    </row>
    <row r="271" spans="1:13" s="322" customFormat="1" ht="34.5" customHeight="1">
      <c r="A271" s="194" t="s">
        <v>640</v>
      </c>
      <c r="B271" s="70" t="s">
        <v>78</v>
      </c>
      <c r="C271" s="74" t="s">
        <v>12</v>
      </c>
      <c r="D271" s="70" t="s">
        <v>230</v>
      </c>
      <c r="E271" s="70"/>
      <c r="F271" s="359">
        <f>F272</f>
        <v>74208.7</v>
      </c>
      <c r="G271" s="359">
        <f>G272</f>
        <v>-3</v>
      </c>
      <c r="H271" s="72">
        <f>H272</f>
        <v>74205.7</v>
      </c>
      <c r="I271" s="359">
        <f>I272</f>
        <v>14866.493999999999</v>
      </c>
      <c r="J271" s="403">
        <f t="shared" si="43"/>
        <v>0.20034167186617738</v>
      </c>
      <c r="K271" s="353"/>
      <c r="L271" s="353"/>
      <c r="M271" s="353"/>
    </row>
    <row r="272" spans="1:13" s="322" customFormat="1" ht="19.5" customHeight="1">
      <c r="A272" s="201" t="s">
        <v>204</v>
      </c>
      <c r="B272" s="70" t="s">
        <v>78</v>
      </c>
      <c r="C272" s="74" t="s">
        <v>12</v>
      </c>
      <c r="D272" s="319" t="s">
        <v>231</v>
      </c>
      <c r="E272" s="319" t="s">
        <v>10</v>
      </c>
      <c r="F272" s="360">
        <f>F273+F288</f>
        <v>74208.7</v>
      </c>
      <c r="G272" s="360">
        <f>G273+G288</f>
        <v>-3</v>
      </c>
      <c r="H272" s="231">
        <f>H273+H288</f>
        <v>74205.7</v>
      </c>
      <c r="I272" s="360">
        <f>I273+I288</f>
        <v>14866.493999999999</v>
      </c>
      <c r="J272" s="403">
        <f t="shared" si="43"/>
        <v>0.20034167186617738</v>
      </c>
      <c r="K272" s="353"/>
      <c r="L272" s="353"/>
      <c r="M272" s="353"/>
    </row>
    <row r="273" spans="1:13" s="322" customFormat="1" ht="28.5" customHeight="1">
      <c r="A273" s="331" t="s">
        <v>219</v>
      </c>
      <c r="B273" s="70" t="s">
        <v>78</v>
      </c>
      <c r="C273" s="74" t="s">
        <v>12</v>
      </c>
      <c r="D273" s="70" t="s">
        <v>233</v>
      </c>
      <c r="E273" s="70"/>
      <c r="F273" s="359">
        <f>F274+F278+F284+F281</f>
        <v>31402.7</v>
      </c>
      <c r="G273" s="359">
        <f>G274+G278+G284+G281</f>
        <v>-3</v>
      </c>
      <c r="H273" s="72">
        <f>H274+H278+H284+H281</f>
        <v>31399.7</v>
      </c>
      <c r="I273" s="359">
        <f>I274+I278+I284+I281</f>
        <v>5959.522</v>
      </c>
      <c r="J273" s="403">
        <f t="shared" si="43"/>
        <v>0.18979550760039107</v>
      </c>
      <c r="K273" s="353"/>
      <c r="L273" s="353"/>
      <c r="M273" s="353"/>
    </row>
    <row r="274" spans="1:13" s="322" customFormat="1" ht="45">
      <c r="A274" s="73" t="s">
        <v>105</v>
      </c>
      <c r="B274" s="70" t="s">
        <v>78</v>
      </c>
      <c r="C274" s="74" t="s">
        <v>12</v>
      </c>
      <c r="D274" s="70" t="s">
        <v>233</v>
      </c>
      <c r="E274" s="70" t="s">
        <v>106</v>
      </c>
      <c r="F274" s="359">
        <f>F275</f>
        <v>3898.3999999999996</v>
      </c>
      <c r="G274" s="359">
        <f>G275</f>
        <v>0</v>
      </c>
      <c r="H274" s="72">
        <f>H275</f>
        <v>3898.3999999999996</v>
      </c>
      <c r="I274" s="359">
        <f>I275</f>
        <v>694.5939999999999</v>
      </c>
      <c r="J274" s="403">
        <f t="shared" si="43"/>
        <v>0.1781741227170121</v>
      </c>
      <c r="K274" s="353"/>
      <c r="L274" s="353"/>
      <c r="M274" s="353"/>
    </row>
    <row r="275" spans="1:13" s="322" customFormat="1" ht="15" customHeight="1">
      <c r="A275" s="73" t="s">
        <v>142</v>
      </c>
      <c r="B275" s="70" t="s">
        <v>78</v>
      </c>
      <c r="C275" s="74" t="s">
        <v>12</v>
      </c>
      <c r="D275" s="70" t="s">
        <v>233</v>
      </c>
      <c r="E275" s="70">
        <v>110</v>
      </c>
      <c r="F275" s="359">
        <f>F276+F277</f>
        <v>3898.3999999999996</v>
      </c>
      <c r="G275" s="359">
        <f>G276+G277</f>
        <v>0</v>
      </c>
      <c r="H275" s="72">
        <f>H276+H277</f>
        <v>3898.3999999999996</v>
      </c>
      <c r="I275" s="359">
        <f>I276+I277</f>
        <v>694.5939999999999</v>
      </c>
      <c r="J275" s="403">
        <f t="shared" si="43"/>
        <v>0.1781741227170121</v>
      </c>
      <c r="K275" s="353"/>
      <c r="L275" s="353"/>
      <c r="M275" s="353"/>
    </row>
    <row r="276" spans="1:13" s="322" customFormat="1" ht="15" customHeight="1">
      <c r="A276" s="73" t="s">
        <v>581</v>
      </c>
      <c r="B276" s="70" t="s">
        <v>78</v>
      </c>
      <c r="C276" s="74" t="s">
        <v>12</v>
      </c>
      <c r="D276" s="70" t="s">
        <v>233</v>
      </c>
      <c r="E276" s="70">
        <v>111</v>
      </c>
      <c r="F276" s="359">
        <f>'Пр3 ведом'!G183</f>
        <v>2994.2</v>
      </c>
      <c r="G276" s="359">
        <f>'Пр3 ведом'!H183</f>
        <v>0</v>
      </c>
      <c r="H276" s="72">
        <f>'Пр3 ведом'!I183</f>
        <v>2994.2</v>
      </c>
      <c r="I276" s="72">
        <f>'Пр3 ведом'!J183</f>
        <v>523.583</v>
      </c>
      <c r="J276" s="403">
        <f t="shared" si="43"/>
        <v>0.1748657404315009</v>
      </c>
      <c r="K276" s="353"/>
      <c r="L276" s="353"/>
      <c r="M276" s="353"/>
    </row>
    <row r="277" spans="1:13" s="322" customFormat="1" ht="32.25" customHeight="1">
      <c r="A277" s="198" t="s">
        <v>580</v>
      </c>
      <c r="B277" s="70" t="s">
        <v>78</v>
      </c>
      <c r="C277" s="74" t="s">
        <v>12</v>
      </c>
      <c r="D277" s="70" t="s">
        <v>233</v>
      </c>
      <c r="E277" s="70">
        <v>119</v>
      </c>
      <c r="F277" s="359">
        <f>'Пр3 ведом'!G184</f>
        <v>904.2</v>
      </c>
      <c r="G277" s="359">
        <f>'Пр3 ведом'!H184</f>
        <v>0</v>
      </c>
      <c r="H277" s="72">
        <f>'Пр3 ведом'!I184</f>
        <v>904.2</v>
      </c>
      <c r="I277" s="359">
        <f>'Пр3 ведом'!J184</f>
        <v>171.011</v>
      </c>
      <c r="J277" s="403">
        <f t="shared" si="43"/>
        <v>0.18912961734129616</v>
      </c>
      <c r="K277" s="353"/>
      <c r="L277" s="353"/>
      <c r="M277" s="353"/>
    </row>
    <row r="278" spans="1:13" s="322" customFormat="1" ht="24" customHeight="1">
      <c r="A278" s="73" t="s">
        <v>387</v>
      </c>
      <c r="B278" s="70" t="s">
        <v>78</v>
      </c>
      <c r="C278" s="74" t="s">
        <v>12</v>
      </c>
      <c r="D278" s="70" t="s">
        <v>233</v>
      </c>
      <c r="E278" s="70" t="s">
        <v>113</v>
      </c>
      <c r="F278" s="359">
        <f aca="true" t="shared" si="44" ref="F278:I279">F279</f>
        <v>1353.5</v>
      </c>
      <c r="G278" s="359">
        <f t="shared" si="44"/>
        <v>-3</v>
      </c>
      <c r="H278" s="72">
        <f t="shared" si="44"/>
        <v>1350.5</v>
      </c>
      <c r="I278" s="359">
        <f t="shared" si="44"/>
        <v>316.292</v>
      </c>
      <c r="J278" s="403">
        <f t="shared" si="43"/>
        <v>0.23420362828582006</v>
      </c>
      <c r="K278" s="353"/>
      <c r="L278" s="353"/>
      <c r="M278" s="353"/>
    </row>
    <row r="279" spans="1:13" s="322" customFormat="1" ht="21.75" customHeight="1">
      <c r="A279" s="73" t="s">
        <v>526</v>
      </c>
      <c r="B279" s="70" t="s">
        <v>78</v>
      </c>
      <c r="C279" s="74" t="s">
        <v>12</v>
      </c>
      <c r="D279" s="70" t="s">
        <v>233</v>
      </c>
      <c r="E279" s="70" t="s">
        <v>115</v>
      </c>
      <c r="F279" s="359">
        <f t="shared" si="44"/>
        <v>1353.5</v>
      </c>
      <c r="G279" s="359">
        <f t="shared" si="44"/>
        <v>-3</v>
      </c>
      <c r="H279" s="72">
        <f t="shared" si="44"/>
        <v>1350.5</v>
      </c>
      <c r="I279" s="359">
        <f t="shared" si="44"/>
        <v>316.292</v>
      </c>
      <c r="J279" s="403">
        <f t="shared" si="43"/>
        <v>0.23420362828582006</v>
      </c>
      <c r="K279" s="353"/>
      <c r="L279" s="353"/>
      <c r="M279" s="353"/>
    </row>
    <row r="280" spans="1:13" s="322" customFormat="1" ht="21.75" customHeight="1">
      <c r="A280" s="166" t="s">
        <v>527</v>
      </c>
      <c r="B280" s="70" t="s">
        <v>78</v>
      </c>
      <c r="C280" s="74" t="s">
        <v>12</v>
      </c>
      <c r="D280" s="70" t="s">
        <v>233</v>
      </c>
      <c r="E280" s="70" t="s">
        <v>117</v>
      </c>
      <c r="F280" s="359">
        <f>'Пр3 ведом'!G188</f>
        <v>1353.5</v>
      </c>
      <c r="G280" s="359">
        <f>'Пр3 ведом'!H188</f>
        <v>-3</v>
      </c>
      <c r="H280" s="72">
        <f>'Пр3 ведом'!I188</f>
        <v>1350.5</v>
      </c>
      <c r="I280" s="359">
        <f>'Пр3 ведом'!J188</f>
        <v>316.292</v>
      </c>
      <c r="J280" s="403">
        <f t="shared" si="43"/>
        <v>0.23420362828582006</v>
      </c>
      <c r="K280" s="353"/>
      <c r="L280" s="353"/>
      <c r="M280" s="353"/>
    </row>
    <row r="281" spans="1:13" s="322" customFormat="1" ht="28.5" customHeight="1">
      <c r="A281" s="73" t="s">
        <v>531</v>
      </c>
      <c r="B281" s="70" t="s">
        <v>78</v>
      </c>
      <c r="C281" s="74" t="s">
        <v>12</v>
      </c>
      <c r="D281" s="335" t="s">
        <v>233</v>
      </c>
      <c r="E281" s="70" t="s">
        <v>100</v>
      </c>
      <c r="F281" s="359">
        <f aca="true" t="shared" si="45" ref="F281:I282">F282</f>
        <v>26072.7</v>
      </c>
      <c r="G281" s="359">
        <f t="shared" si="45"/>
        <v>0</v>
      </c>
      <c r="H281" s="72">
        <f t="shared" si="45"/>
        <v>26072.7</v>
      </c>
      <c r="I281" s="359">
        <f t="shared" si="45"/>
        <v>4946.485</v>
      </c>
      <c r="J281" s="403">
        <f t="shared" si="43"/>
        <v>0.1897189397338979</v>
      </c>
      <c r="K281" s="353"/>
      <c r="L281" s="353"/>
      <c r="M281" s="353"/>
    </row>
    <row r="282" spans="1:13" s="322" customFormat="1" ht="13.5" customHeight="1">
      <c r="A282" s="73" t="s">
        <v>101</v>
      </c>
      <c r="B282" s="70" t="s">
        <v>78</v>
      </c>
      <c r="C282" s="74" t="s">
        <v>12</v>
      </c>
      <c r="D282" s="335" t="s">
        <v>233</v>
      </c>
      <c r="E282" s="70" t="s">
        <v>102</v>
      </c>
      <c r="F282" s="359">
        <f t="shared" si="45"/>
        <v>26072.7</v>
      </c>
      <c r="G282" s="359">
        <f t="shared" si="45"/>
        <v>0</v>
      </c>
      <c r="H282" s="72">
        <f t="shared" si="45"/>
        <v>26072.7</v>
      </c>
      <c r="I282" s="359">
        <f t="shared" si="45"/>
        <v>4946.485</v>
      </c>
      <c r="J282" s="403">
        <f t="shared" si="43"/>
        <v>0.1897189397338979</v>
      </c>
      <c r="K282" s="353"/>
      <c r="L282" s="353"/>
      <c r="M282" s="353"/>
    </row>
    <row r="283" spans="1:13" s="322" customFormat="1" ht="35.25" customHeight="1">
      <c r="A283" s="73" t="s">
        <v>103</v>
      </c>
      <c r="B283" s="70" t="s">
        <v>78</v>
      </c>
      <c r="C283" s="74" t="s">
        <v>12</v>
      </c>
      <c r="D283" s="335" t="s">
        <v>233</v>
      </c>
      <c r="E283" s="70" t="s">
        <v>104</v>
      </c>
      <c r="F283" s="359">
        <f>'Пр3 ведом'!G524</f>
        <v>26072.7</v>
      </c>
      <c r="G283" s="359">
        <f>'Пр3 ведом'!H524</f>
        <v>0</v>
      </c>
      <c r="H283" s="72">
        <f>'Пр3 ведом'!I524</f>
        <v>26072.7</v>
      </c>
      <c r="I283" s="359">
        <f>'Пр3 ведом'!J524</f>
        <v>4946.485</v>
      </c>
      <c r="J283" s="403">
        <f t="shared" si="43"/>
        <v>0.1897189397338979</v>
      </c>
      <c r="K283" s="353"/>
      <c r="L283" s="353"/>
      <c r="M283" s="353"/>
    </row>
    <row r="284" spans="1:13" s="322" customFormat="1" ht="13.5" customHeight="1">
      <c r="A284" s="166" t="s">
        <v>118</v>
      </c>
      <c r="B284" s="70" t="s">
        <v>78</v>
      </c>
      <c r="C284" s="74" t="s">
        <v>12</v>
      </c>
      <c r="D284" s="70" t="s">
        <v>235</v>
      </c>
      <c r="E284" s="70" t="s">
        <v>48</v>
      </c>
      <c r="F284" s="359">
        <f>F285</f>
        <v>78.1</v>
      </c>
      <c r="G284" s="359">
        <f>G285</f>
        <v>0</v>
      </c>
      <c r="H284" s="72">
        <f>H285</f>
        <v>78.1</v>
      </c>
      <c r="I284" s="359">
        <f>I285</f>
        <v>2.151</v>
      </c>
      <c r="J284" s="403">
        <f t="shared" si="43"/>
        <v>0.027541613316261204</v>
      </c>
      <c r="K284" s="353"/>
      <c r="L284" s="353"/>
      <c r="M284" s="353"/>
    </row>
    <row r="285" spans="1:13" s="322" customFormat="1" ht="13.5" customHeight="1">
      <c r="A285" s="166" t="s">
        <v>532</v>
      </c>
      <c r="B285" s="70" t="s">
        <v>78</v>
      </c>
      <c r="C285" s="74" t="s">
        <v>12</v>
      </c>
      <c r="D285" s="70" t="s">
        <v>235</v>
      </c>
      <c r="E285" s="70" t="s">
        <v>119</v>
      </c>
      <c r="F285" s="359">
        <f>F286+F287</f>
        <v>78.1</v>
      </c>
      <c r="G285" s="359">
        <f>G286+G287</f>
        <v>0</v>
      </c>
      <c r="H285" s="72">
        <f>H286+H287</f>
        <v>78.1</v>
      </c>
      <c r="I285" s="359">
        <f>I286+I287</f>
        <v>2.151</v>
      </c>
      <c r="J285" s="403">
        <f t="shared" si="43"/>
        <v>0.027541613316261204</v>
      </c>
      <c r="K285" s="353"/>
      <c r="L285" s="353"/>
      <c r="M285" s="353"/>
    </row>
    <row r="286" spans="1:13" s="322" customFormat="1" ht="13.5" customHeight="1">
      <c r="A286" s="220" t="s">
        <v>17</v>
      </c>
      <c r="B286" s="70" t="s">
        <v>78</v>
      </c>
      <c r="C286" s="74" t="s">
        <v>12</v>
      </c>
      <c r="D286" s="70" t="s">
        <v>235</v>
      </c>
      <c r="E286" s="70" t="s">
        <v>120</v>
      </c>
      <c r="F286" s="359">
        <f>'Пр3 ведом'!G191</f>
        <v>13.1</v>
      </c>
      <c r="G286" s="359">
        <f>'Пр3 ведом'!H191</f>
        <v>3</v>
      </c>
      <c r="H286" s="72">
        <f>'Пр3 ведом'!I191</f>
        <v>16.1</v>
      </c>
      <c r="I286" s="359">
        <f>'Пр3 ведом'!J191</f>
        <v>2.151</v>
      </c>
      <c r="J286" s="403">
        <f t="shared" si="43"/>
        <v>0.13360248447204967</v>
      </c>
      <c r="K286" s="353"/>
      <c r="L286" s="353"/>
      <c r="M286" s="353"/>
    </row>
    <row r="287" spans="1:13" s="322" customFormat="1" ht="13.5" customHeight="1">
      <c r="A287" s="166" t="s">
        <v>533</v>
      </c>
      <c r="B287" s="70" t="s">
        <v>78</v>
      </c>
      <c r="C287" s="74" t="s">
        <v>12</v>
      </c>
      <c r="D287" s="70" t="s">
        <v>235</v>
      </c>
      <c r="E287" s="70" t="s">
        <v>122</v>
      </c>
      <c r="F287" s="359">
        <f>'Пр3 ведом'!G192</f>
        <v>65</v>
      </c>
      <c r="G287" s="359">
        <f>'Пр3 ведом'!H192</f>
        <v>-3</v>
      </c>
      <c r="H287" s="72">
        <f>'Пр3 ведом'!I192</f>
        <v>62</v>
      </c>
      <c r="I287" s="359">
        <f>'Пр3 ведом'!J192</f>
        <v>0</v>
      </c>
      <c r="J287" s="403">
        <f t="shared" si="43"/>
        <v>0</v>
      </c>
      <c r="K287" s="353"/>
      <c r="L287" s="353"/>
      <c r="M287" s="353"/>
    </row>
    <row r="288" spans="1:13" s="322" customFormat="1" ht="56.25">
      <c r="A288" s="201" t="s">
        <v>85</v>
      </c>
      <c r="B288" s="70" t="s">
        <v>78</v>
      </c>
      <c r="C288" s="74" t="s">
        <v>12</v>
      </c>
      <c r="D288" s="70" t="s">
        <v>232</v>
      </c>
      <c r="E288" s="319" t="s">
        <v>10</v>
      </c>
      <c r="F288" s="360">
        <f>F289+F293+F296</f>
        <v>42806</v>
      </c>
      <c r="G288" s="360">
        <f>G289+G293+G296</f>
        <v>0</v>
      </c>
      <c r="H288" s="231">
        <f>H289+H293+H296</f>
        <v>42806</v>
      </c>
      <c r="I288" s="360">
        <f>I289+I293+I296</f>
        <v>8906.972</v>
      </c>
      <c r="J288" s="403">
        <f t="shared" si="43"/>
        <v>0.20807765266551417</v>
      </c>
      <c r="K288" s="353"/>
      <c r="L288" s="353"/>
      <c r="M288" s="353"/>
    </row>
    <row r="289" spans="1:13" s="322" customFormat="1" ht="45">
      <c r="A289" s="73" t="s">
        <v>105</v>
      </c>
      <c r="B289" s="70" t="s">
        <v>78</v>
      </c>
      <c r="C289" s="74" t="s">
        <v>12</v>
      </c>
      <c r="D289" s="70" t="s">
        <v>232</v>
      </c>
      <c r="E289" s="70" t="s">
        <v>106</v>
      </c>
      <c r="F289" s="359">
        <f>F290</f>
        <v>6990.9</v>
      </c>
      <c r="G289" s="359">
        <f>G290</f>
        <v>0</v>
      </c>
      <c r="H289" s="72">
        <f>H290</f>
        <v>6990.9</v>
      </c>
      <c r="I289" s="359">
        <f>I290</f>
        <v>1429.84</v>
      </c>
      <c r="J289" s="403">
        <f t="shared" si="43"/>
        <v>0.2045287445107211</v>
      </c>
      <c r="K289" s="353"/>
      <c r="L289" s="353"/>
      <c r="M289" s="353"/>
    </row>
    <row r="290" spans="1:13" s="322" customFormat="1" ht="13.5" customHeight="1">
      <c r="A290" s="73" t="s">
        <v>142</v>
      </c>
      <c r="B290" s="70" t="s">
        <v>78</v>
      </c>
      <c r="C290" s="74" t="s">
        <v>12</v>
      </c>
      <c r="D290" s="70" t="s">
        <v>232</v>
      </c>
      <c r="E290" s="70">
        <v>110</v>
      </c>
      <c r="F290" s="359">
        <f>F291+F292</f>
        <v>6990.9</v>
      </c>
      <c r="G290" s="359">
        <f>G291+G292</f>
        <v>0</v>
      </c>
      <c r="H290" s="72">
        <f>H291+H292</f>
        <v>6990.9</v>
      </c>
      <c r="I290" s="359">
        <f>I291+I292</f>
        <v>1429.84</v>
      </c>
      <c r="J290" s="403">
        <f t="shared" si="43"/>
        <v>0.2045287445107211</v>
      </c>
      <c r="K290" s="353"/>
      <c r="L290" s="353"/>
      <c r="M290" s="353"/>
    </row>
    <row r="291" spans="1:13" s="322" customFormat="1" ht="13.5" customHeight="1">
      <c r="A291" s="73" t="s">
        <v>581</v>
      </c>
      <c r="B291" s="70" t="s">
        <v>78</v>
      </c>
      <c r="C291" s="74" t="s">
        <v>12</v>
      </c>
      <c r="D291" s="70" t="s">
        <v>232</v>
      </c>
      <c r="E291" s="70">
        <v>111</v>
      </c>
      <c r="F291" s="359">
        <f>'Пр3 ведом'!G196</f>
        <v>5369.4</v>
      </c>
      <c r="G291" s="359">
        <f>'Пр3 ведом'!H196</f>
        <v>0</v>
      </c>
      <c r="H291" s="72">
        <f>'Пр3 ведом'!I196</f>
        <v>5369.4</v>
      </c>
      <c r="I291" s="359">
        <f>'Пр3 ведом'!J196</f>
        <v>1098.187</v>
      </c>
      <c r="J291" s="403">
        <f t="shared" si="43"/>
        <v>0.20452694900733787</v>
      </c>
      <c r="K291" s="353"/>
      <c r="L291" s="353"/>
      <c r="M291" s="353"/>
    </row>
    <row r="292" spans="1:13" s="322" customFormat="1" ht="34.5" customHeight="1">
      <c r="A292" s="198" t="s">
        <v>580</v>
      </c>
      <c r="B292" s="70" t="s">
        <v>78</v>
      </c>
      <c r="C292" s="74" t="s">
        <v>12</v>
      </c>
      <c r="D292" s="70" t="s">
        <v>232</v>
      </c>
      <c r="E292" s="70">
        <v>119</v>
      </c>
      <c r="F292" s="359">
        <f>'Пр3 ведом'!G197</f>
        <v>1621.5</v>
      </c>
      <c r="G292" s="359">
        <f>'Пр3 ведом'!H197</f>
        <v>0</v>
      </c>
      <c r="H292" s="72">
        <f>'Пр3 ведом'!I197</f>
        <v>1621.5</v>
      </c>
      <c r="I292" s="359">
        <f>'Пр3 ведом'!J197</f>
        <v>331.653</v>
      </c>
      <c r="J292" s="403">
        <f t="shared" si="43"/>
        <v>0.20453469010175765</v>
      </c>
      <c r="K292" s="353"/>
      <c r="L292" s="353"/>
      <c r="M292" s="353"/>
    </row>
    <row r="293" spans="1:13" s="322" customFormat="1" ht="24" customHeight="1">
      <c r="A293" s="73" t="s">
        <v>387</v>
      </c>
      <c r="B293" s="70" t="s">
        <v>78</v>
      </c>
      <c r="C293" s="74" t="s">
        <v>12</v>
      </c>
      <c r="D293" s="70" t="s">
        <v>232</v>
      </c>
      <c r="E293" s="70" t="s">
        <v>113</v>
      </c>
      <c r="F293" s="359">
        <f aca="true" t="shared" si="46" ref="F293:I294">F294</f>
        <v>50</v>
      </c>
      <c r="G293" s="359">
        <f t="shared" si="46"/>
        <v>0</v>
      </c>
      <c r="H293" s="72">
        <f t="shared" si="46"/>
        <v>50</v>
      </c>
      <c r="I293" s="359">
        <f t="shared" si="46"/>
        <v>18.75</v>
      </c>
      <c r="J293" s="403">
        <f t="shared" si="43"/>
        <v>0.375</v>
      </c>
      <c r="K293" s="353"/>
      <c r="L293" s="353"/>
      <c r="M293" s="353"/>
    </row>
    <row r="294" spans="1:13" s="322" customFormat="1" ht="24" customHeight="1">
      <c r="A294" s="73" t="s">
        <v>526</v>
      </c>
      <c r="B294" s="70" t="s">
        <v>78</v>
      </c>
      <c r="C294" s="74" t="s">
        <v>12</v>
      </c>
      <c r="D294" s="70" t="s">
        <v>232</v>
      </c>
      <c r="E294" s="70" t="s">
        <v>115</v>
      </c>
      <c r="F294" s="359">
        <f t="shared" si="46"/>
        <v>50</v>
      </c>
      <c r="G294" s="359">
        <f t="shared" si="46"/>
        <v>0</v>
      </c>
      <c r="H294" s="72">
        <f t="shared" si="46"/>
        <v>50</v>
      </c>
      <c r="I294" s="359">
        <f t="shared" si="46"/>
        <v>18.75</v>
      </c>
      <c r="J294" s="403">
        <f t="shared" si="43"/>
        <v>0.375</v>
      </c>
      <c r="K294" s="353"/>
      <c r="L294" s="353"/>
      <c r="M294" s="353"/>
    </row>
    <row r="295" spans="1:13" s="322" customFormat="1" ht="24" customHeight="1">
      <c r="A295" s="166" t="s">
        <v>527</v>
      </c>
      <c r="B295" s="70" t="s">
        <v>78</v>
      </c>
      <c r="C295" s="74" t="s">
        <v>12</v>
      </c>
      <c r="D295" s="70" t="s">
        <v>232</v>
      </c>
      <c r="E295" s="70" t="s">
        <v>117</v>
      </c>
      <c r="F295" s="359">
        <f>'Пр3 ведом'!G200</f>
        <v>50</v>
      </c>
      <c r="G295" s="359">
        <f>'Пр3 ведом'!H200</f>
        <v>0</v>
      </c>
      <c r="H295" s="72">
        <f>'Пр3 ведом'!I200</f>
        <v>50</v>
      </c>
      <c r="I295" s="359">
        <f>'Пр3 ведом'!J200</f>
        <v>18.75</v>
      </c>
      <c r="J295" s="403">
        <f t="shared" si="43"/>
        <v>0.375</v>
      </c>
      <c r="K295" s="353"/>
      <c r="L295" s="353"/>
      <c r="M295" s="353"/>
    </row>
    <row r="296" spans="1:13" s="322" customFormat="1" ht="36.75" customHeight="1">
      <c r="A296" s="73" t="s">
        <v>531</v>
      </c>
      <c r="B296" s="70" t="s">
        <v>78</v>
      </c>
      <c r="C296" s="74" t="s">
        <v>12</v>
      </c>
      <c r="D296" s="70" t="s">
        <v>232</v>
      </c>
      <c r="E296" s="70" t="s">
        <v>100</v>
      </c>
      <c r="F296" s="359">
        <f aca="true" t="shared" si="47" ref="F296:I297">F297</f>
        <v>35765.1</v>
      </c>
      <c r="G296" s="359">
        <f t="shared" si="47"/>
        <v>0</v>
      </c>
      <c r="H296" s="72">
        <f t="shared" si="47"/>
        <v>35765.1</v>
      </c>
      <c r="I296" s="359">
        <f t="shared" si="47"/>
        <v>7458.382</v>
      </c>
      <c r="J296" s="403">
        <f t="shared" si="43"/>
        <v>0.2085379881504595</v>
      </c>
      <c r="K296" s="353"/>
      <c r="L296" s="353"/>
      <c r="M296" s="353"/>
    </row>
    <row r="297" spans="1:13" s="322" customFormat="1" ht="13.5" customHeight="1">
      <c r="A297" s="73" t="s">
        <v>101</v>
      </c>
      <c r="B297" s="70" t="s">
        <v>78</v>
      </c>
      <c r="C297" s="74" t="s">
        <v>12</v>
      </c>
      <c r="D297" s="70" t="s">
        <v>232</v>
      </c>
      <c r="E297" s="70" t="s">
        <v>102</v>
      </c>
      <c r="F297" s="359">
        <f t="shared" si="47"/>
        <v>35765.1</v>
      </c>
      <c r="G297" s="359">
        <f t="shared" si="47"/>
        <v>0</v>
      </c>
      <c r="H297" s="72">
        <f t="shared" si="47"/>
        <v>35765.1</v>
      </c>
      <c r="I297" s="359">
        <f t="shared" si="47"/>
        <v>7458.382</v>
      </c>
      <c r="J297" s="403">
        <f t="shared" si="43"/>
        <v>0.2085379881504595</v>
      </c>
      <c r="K297" s="353"/>
      <c r="L297" s="353"/>
      <c r="M297" s="353"/>
    </row>
    <row r="298" spans="1:13" s="322" customFormat="1" ht="33" customHeight="1">
      <c r="A298" s="73" t="s">
        <v>103</v>
      </c>
      <c r="B298" s="70" t="s">
        <v>78</v>
      </c>
      <c r="C298" s="74" t="s">
        <v>12</v>
      </c>
      <c r="D298" s="70" t="s">
        <v>232</v>
      </c>
      <c r="E298" s="70" t="s">
        <v>104</v>
      </c>
      <c r="F298" s="359">
        <f>'Пр3 ведом'!G528</f>
        <v>35765.1</v>
      </c>
      <c r="G298" s="359">
        <f>'Пр3 ведом'!H528</f>
        <v>0</v>
      </c>
      <c r="H298" s="72">
        <f>'Пр3 ведом'!I528</f>
        <v>35765.1</v>
      </c>
      <c r="I298" s="359">
        <f>'Пр3 ведом'!J528</f>
        <v>7458.382</v>
      </c>
      <c r="J298" s="403">
        <f t="shared" si="43"/>
        <v>0.2085379881504595</v>
      </c>
      <c r="K298" s="353"/>
      <c r="L298" s="353"/>
      <c r="M298" s="353"/>
    </row>
    <row r="299" spans="1:13" s="322" customFormat="1" ht="33" customHeight="1">
      <c r="A299" s="73" t="s">
        <v>614</v>
      </c>
      <c r="B299" s="70" t="s">
        <v>78</v>
      </c>
      <c r="C299" s="74" t="s">
        <v>12</v>
      </c>
      <c r="D299" s="70" t="s">
        <v>389</v>
      </c>
      <c r="E299" s="70"/>
      <c r="F299" s="359">
        <f>F300</f>
        <v>283</v>
      </c>
      <c r="G299" s="359">
        <f>G300</f>
        <v>0</v>
      </c>
      <c r="H299" s="72">
        <f>H300</f>
        <v>283</v>
      </c>
      <c r="I299" s="359">
        <f>I300</f>
        <v>0</v>
      </c>
      <c r="J299" s="403">
        <f t="shared" si="43"/>
        <v>0</v>
      </c>
      <c r="K299" s="353"/>
      <c r="L299" s="353"/>
      <c r="M299" s="353"/>
    </row>
    <row r="300" spans="1:13" s="322" customFormat="1" ht="33" customHeight="1">
      <c r="A300" s="202" t="s">
        <v>381</v>
      </c>
      <c r="B300" s="70" t="s">
        <v>78</v>
      </c>
      <c r="C300" s="74" t="s">
        <v>12</v>
      </c>
      <c r="D300" s="70" t="s">
        <v>390</v>
      </c>
      <c r="E300" s="70"/>
      <c r="F300" s="359">
        <f>F301+F304</f>
        <v>283</v>
      </c>
      <c r="G300" s="359">
        <f>G301+G304</f>
        <v>0</v>
      </c>
      <c r="H300" s="72">
        <f>H301+H304</f>
        <v>283</v>
      </c>
      <c r="I300" s="359">
        <f>I301+I304</f>
        <v>0</v>
      </c>
      <c r="J300" s="403">
        <f t="shared" si="43"/>
        <v>0</v>
      </c>
      <c r="K300" s="353"/>
      <c r="L300" s="353"/>
      <c r="M300" s="353"/>
    </row>
    <row r="301" spans="1:13" s="322" customFormat="1" ht="33" customHeight="1">
      <c r="A301" s="73" t="s">
        <v>105</v>
      </c>
      <c r="B301" s="70" t="s">
        <v>78</v>
      </c>
      <c r="C301" s="74" t="s">
        <v>12</v>
      </c>
      <c r="D301" s="70" t="s">
        <v>390</v>
      </c>
      <c r="E301" s="70">
        <v>100</v>
      </c>
      <c r="F301" s="359">
        <f>F303</f>
        <v>42</v>
      </c>
      <c r="G301" s="359">
        <f>G303</f>
        <v>0</v>
      </c>
      <c r="H301" s="72">
        <f>H303</f>
        <v>42</v>
      </c>
      <c r="I301" s="359">
        <f>I303</f>
        <v>0</v>
      </c>
      <c r="J301" s="403">
        <f t="shared" si="43"/>
        <v>0</v>
      </c>
      <c r="K301" s="353"/>
      <c r="L301" s="353"/>
      <c r="M301" s="353"/>
    </row>
    <row r="302" spans="1:13" s="322" customFormat="1" ht="12.75">
      <c r="A302" s="73" t="s">
        <v>142</v>
      </c>
      <c r="B302" s="70" t="s">
        <v>78</v>
      </c>
      <c r="C302" s="74" t="s">
        <v>12</v>
      </c>
      <c r="D302" s="70" t="s">
        <v>390</v>
      </c>
      <c r="E302" s="70">
        <v>110</v>
      </c>
      <c r="F302" s="359">
        <f>F303</f>
        <v>42</v>
      </c>
      <c r="G302" s="359">
        <f>G303</f>
        <v>0</v>
      </c>
      <c r="H302" s="72">
        <f>H303</f>
        <v>42</v>
      </c>
      <c r="I302" s="359">
        <f>I303</f>
        <v>0</v>
      </c>
      <c r="J302" s="403">
        <f t="shared" si="43"/>
        <v>0</v>
      </c>
      <c r="K302" s="353"/>
      <c r="L302" s="353"/>
      <c r="M302" s="353"/>
    </row>
    <row r="303" spans="1:13" s="322" customFormat="1" ht="22.5">
      <c r="A303" s="166" t="s">
        <v>582</v>
      </c>
      <c r="B303" s="70" t="s">
        <v>78</v>
      </c>
      <c r="C303" s="74" t="s">
        <v>12</v>
      </c>
      <c r="D303" s="70" t="s">
        <v>390</v>
      </c>
      <c r="E303" s="70">
        <v>112</v>
      </c>
      <c r="F303" s="359">
        <f>'Пр3 ведом'!G205</f>
        <v>42</v>
      </c>
      <c r="G303" s="359">
        <f>'Пр3 ведом'!H205</f>
        <v>0</v>
      </c>
      <c r="H303" s="72">
        <f>'Пр3 ведом'!I205</f>
        <v>42</v>
      </c>
      <c r="I303" s="359">
        <f>'Пр3 ведом'!J205</f>
        <v>0</v>
      </c>
      <c r="J303" s="403">
        <f t="shared" si="43"/>
        <v>0</v>
      </c>
      <c r="K303" s="353"/>
      <c r="L303" s="353"/>
      <c r="M303" s="353"/>
    </row>
    <row r="304" spans="1:13" s="322" customFormat="1" ht="22.5">
      <c r="A304" s="73" t="s">
        <v>531</v>
      </c>
      <c r="B304" s="70" t="s">
        <v>78</v>
      </c>
      <c r="C304" s="74" t="s">
        <v>12</v>
      </c>
      <c r="D304" s="70" t="s">
        <v>390</v>
      </c>
      <c r="E304" s="70">
        <v>600</v>
      </c>
      <c r="F304" s="359">
        <f>F306</f>
        <v>241</v>
      </c>
      <c r="G304" s="359">
        <f>G306</f>
        <v>0</v>
      </c>
      <c r="H304" s="72">
        <f>H306</f>
        <v>241</v>
      </c>
      <c r="I304" s="359">
        <f>I306</f>
        <v>0</v>
      </c>
      <c r="J304" s="403">
        <f t="shared" si="43"/>
        <v>0</v>
      </c>
      <c r="K304" s="353"/>
      <c r="L304" s="353"/>
      <c r="M304" s="353"/>
    </row>
    <row r="305" spans="1:13" s="322" customFormat="1" ht="12.75">
      <c r="A305" s="73" t="s">
        <v>101</v>
      </c>
      <c r="B305" s="70" t="s">
        <v>78</v>
      </c>
      <c r="C305" s="74" t="s">
        <v>12</v>
      </c>
      <c r="D305" s="70" t="s">
        <v>390</v>
      </c>
      <c r="E305" s="70">
        <v>610</v>
      </c>
      <c r="F305" s="359">
        <f>F306</f>
        <v>241</v>
      </c>
      <c r="G305" s="359">
        <f>G306</f>
        <v>0</v>
      </c>
      <c r="H305" s="72">
        <f>H306</f>
        <v>241</v>
      </c>
      <c r="I305" s="359">
        <f>I306</f>
        <v>0</v>
      </c>
      <c r="J305" s="403">
        <f t="shared" si="43"/>
        <v>0</v>
      </c>
      <c r="K305" s="353"/>
      <c r="L305" s="353"/>
      <c r="M305" s="353"/>
    </row>
    <row r="306" spans="1:13" s="322" customFormat="1" ht="33.75">
      <c r="A306" s="73" t="s">
        <v>103</v>
      </c>
      <c r="B306" s="70" t="s">
        <v>78</v>
      </c>
      <c r="C306" s="74" t="s">
        <v>12</v>
      </c>
      <c r="D306" s="70" t="s">
        <v>390</v>
      </c>
      <c r="E306" s="70">
        <v>611</v>
      </c>
      <c r="F306" s="359">
        <f>'Пр3 ведом'!G533</f>
        <v>241</v>
      </c>
      <c r="G306" s="359">
        <f>'Пр3 ведом'!H533</f>
        <v>0</v>
      </c>
      <c r="H306" s="72">
        <f>'Пр3 ведом'!I533</f>
        <v>241</v>
      </c>
      <c r="I306" s="359">
        <f>'Пр3 ведом'!J533</f>
        <v>0</v>
      </c>
      <c r="J306" s="403">
        <f t="shared" si="43"/>
        <v>0</v>
      </c>
      <c r="K306" s="353"/>
      <c r="L306" s="353"/>
      <c r="M306" s="353"/>
    </row>
    <row r="307" spans="1:13" s="327" customFormat="1" ht="12.75">
      <c r="A307" s="194" t="s">
        <v>35</v>
      </c>
      <c r="B307" s="92" t="s">
        <v>78</v>
      </c>
      <c r="C307" s="93" t="s">
        <v>76</v>
      </c>
      <c r="D307" s="92" t="s">
        <v>9</v>
      </c>
      <c r="E307" s="92" t="s">
        <v>10</v>
      </c>
      <c r="F307" s="358">
        <f>F308+F345+F338+F335</f>
        <v>191068</v>
      </c>
      <c r="G307" s="358">
        <f>G308+G345+G338+G335</f>
        <v>1391.25</v>
      </c>
      <c r="H307" s="358">
        <f>H308+H345+H338+H335</f>
        <v>192459.25</v>
      </c>
      <c r="I307" s="358">
        <f>I308+I345+I338+I335</f>
        <v>54631.811</v>
      </c>
      <c r="J307" s="403">
        <f t="shared" si="43"/>
        <v>0.2838617057896672</v>
      </c>
      <c r="K307" s="364"/>
      <c r="L307" s="364"/>
      <c r="M307" s="364"/>
    </row>
    <row r="308" spans="1:13" s="336" customFormat="1" ht="12.75" customHeight="1">
      <c r="A308" s="201" t="s">
        <v>205</v>
      </c>
      <c r="B308" s="70" t="s">
        <v>78</v>
      </c>
      <c r="C308" s="74" t="s">
        <v>76</v>
      </c>
      <c r="D308" s="70" t="s">
        <v>234</v>
      </c>
      <c r="E308" s="319" t="s">
        <v>10</v>
      </c>
      <c r="F308" s="360">
        <f>F322+F309</f>
        <v>189564.1</v>
      </c>
      <c r="G308" s="360">
        <f>G322+G309</f>
        <v>-39.75</v>
      </c>
      <c r="H308" s="231">
        <f>H322+H309</f>
        <v>189524.35</v>
      </c>
      <c r="I308" s="360">
        <f>I322+I309</f>
        <v>54513.747</v>
      </c>
      <c r="J308" s="403">
        <f t="shared" si="43"/>
        <v>0.287634528228167</v>
      </c>
      <c r="K308" s="367"/>
      <c r="L308" s="367"/>
      <c r="M308" s="367"/>
    </row>
    <row r="309" spans="1:13" s="336" customFormat="1" ht="12.75" customHeight="1">
      <c r="A309" s="331" t="s">
        <v>219</v>
      </c>
      <c r="B309" s="70" t="s">
        <v>78</v>
      </c>
      <c r="C309" s="74" t="s">
        <v>76</v>
      </c>
      <c r="D309" s="70" t="s">
        <v>235</v>
      </c>
      <c r="E309" s="319"/>
      <c r="F309" s="360">
        <f>F310+F318+F313</f>
        <v>16186.1</v>
      </c>
      <c r="G309" s="360">
        <f>G310+G318+G313</f>
        <v>-39.75</v>
      </c>
      <c r="H309" s="231">
        <f>H310+H318+H313</f>
        <v>16146.35</v>
      </c>
      <c r="I309" s="360">
        <f>I310+I318+I313</f>
        <v>4014.7030000000004</v>
      </c>
      <c r="J309" s="403">
        <f t="shared" si="43"/>
        <v>0.24864461627550502</v>
      </c>
      <c r="K309" s="367"/>
      <c r="L309" s="367"/>
      <c r="M309" s="367"/>
    </row>
    <row r="310" spans="1:13" s="322" customFormat="1" ht="24.75" customHeight="1">
      <c r="A310" s="73" t="s">
        <v>387</v>
      </c>
      <c r="B310" s="70" t="s">
        <v>78</v>
      </c>
      <c r="C310" s="74" t="s">
        <v>76</v>
      </c>
      <c r="D310" s="70" t="s">
        <v>235</v>
      </c>
      <c r="E310" s="70" t="s">
        <v>113</v>
      </c>
      <c r="F310" s="359">
        <f aca="true" t="shared" si="48" ref="F310:I311">SUM(F311)</f>
        <v>1669</v>
      </c>
      <c r="G310" s="359">
        <f t="shared" si="48"/>
        <v>0</v>
      </c>
      <c r="H310" s="72">
        <f t="shared" si="48"/>
        <v>1669</v>
      </c>
      <c r="I310" s="359">
        <f t="shared" si="48"/>
        <v>401.749</v>
      </c>
      <c r="J310" s="403">
        <f t="shared" si="43"/>
        <v>0.2407124026363092</v>
      </c>
      <c r="K310" s="353"/>
      <c r="L310" s="353"/>
      <c r="M310" s="353"/>
    </row>
    <row r="311" spans="1:13" s="322" customFormat="1" ht="24.75" customHeight="1">
      <c r="A311" s="73" t="s">
        <v>526</v>
      </c>
      <c r="B311" s="70" t="s">
        <v>78</v>
      </c>
      <c r="C311" s="74" t="s">
        <v>76</v>
      </c>
      <c r="D311" s="70" t="s">
        <v>235</v>
      </c>
      <c r="E311" s="70" t="s">
        <v>115</v>
      </c>
      <c r="F311" s="359">
        <f t="shared" si="48"/>
        <v>1669</v>
      </c>
      <c r="G311" s="359">
        <f t="shared" si="48"/>
        <v>0</v>
      </c>
      <c r="H311" s="72">
        <f t="shared" si="48"/>
        <v>1669</v>
      </c>
      <c r="I311" s="359">
        <f t="shared" si="48"/>
        <v>401.749</v>
      </c>
      <c r="J311" s="403">
        <f t="shared" si="43"/>
        <v>0.2407124026363092</v>
      </c>
      <c r="K311" s="353"/>
      <c r="L311" s="353"/>
      <c r="M311" s="353"/>
    </row>
    <row r="312" spans="1:13" s="322" customFormat="1" ht="24.75" customHeight="1">
      <c r="A312" s="166" t="s">
        <v>527</v>
      </c>
      <c r="B312" s="70" t="s">
        <v>78</v>
      </c>
      <c r="C312" s="74" t="s">
        <v>76</v>
      </c>
      <c r="D312" s="70" t="s">
        <v>235</v>
      </c>
      <c r="E312" s="70" t="s">
        <v>117</v>
      </c>
      <c r="F312" s="359">
        <f>'Пр3 ведом'!G211</f>
        <v>1669</v>
      </c>
      <c r="G312" s="359">
        <f>'Пр3 ведом'!H211</f>
        <v>0</v>
      </c>
      <c r="H312" s="72">
        <f>'Пр3 ведом'!I211</f>
        <v>1669</v>
      </c>
      <c r="I312" s="359">
        <f>'Пр3 ведом'!J211</f>
        <v>401.749</v>
      </c>
      <c r="J312" s="403">
        <f t="shared" si="43"/>
        <v>0.2407124026363092</v>
      </c>
      <c r="K312" s="353"/>
      <c r="L312" s="353"/>
      <c r="M312" s="353"/>
    </row>
    <row r="313" spans="1:13" s="322" customFormat="1" ht="32.25" customHeight="1">
      <c r="A313" s="73" t="s">
        <v>531</v>
      </c>
      <c r="B313" s="70" t="s">
        <v>78</v>
      </c>
      <c r="C313" s="70" t="s">
        <v>76</v>
      </c>
      <c r="D313" s="335" t="s">
        <v>235</v>
      </c>
      <c r="E313" s="70" t="s">
        <v>100</v>
      </c>
      <c r="F313" s="359">
        <f>F314+F316</f>
        <v>14435.1</v>
      </c>
      <c r="G313" s="359">
        <f>G314+G316</f>
        <v>-39.75</v>
      </c>
      <c r="H313" s="72">
        <f>H314+H316</f>
        <v>14395.35</v>
      </c>
      <c r="I313" s="359">
        <f>I314+I316</f>
        <v>3599.974</v>
      </c>
      <c r="J313" s="403">
        <f t="shared" si="43"/>
        <v>0.250078949105093</v>
      </c>
      <c r="K313" s="353"/>
      <c r="L313" s="353"/>
      <c r="M313" s="353"/>
    </row>
    <row r="314" spans="1:13" s="322" customFormat="1" ht="15" customHeight="1">
      <c r="A314" s="73" t="s">
        <v>101</v>
      </c>
      <c r="B314" s="70" t="s">
        <v>78</v>
      </c>
      <c r="C314" s="70" t="s">
        <v>76</v>
      </c>
      <c r="D314" s="335" t="s">
        <v>235</v>
      </c>
      <c r="E314" s="70" t="s">
        <v>102</v>
      </c>
      <c r="F314" s="359">
        <f>F315</f>
        <v>12984.7</v>
      </c>
      <c r="G314" s="359">
        <f>G315</f>
        <v>-69.75</v>
      </c>
      <c r="H314" s="72">
        <f>H315</f>
        <v>12914.95</v>
      </c>
      <c r="I314" s="359">
        <f>I315</f>
        <v>3415.058</v>
      </c>
      <c r="J314" s="403">
        <f t="shared" si="43"/>
        <v>0.26442673026221547</v>
      </c>
      <c r="K314" s="353"/>
      <c r="L314" s="353"/>
      <c r="M314" s="353"/>
    </row>
    <row r="315" spans="1:13" s="322" customFormat="1" ht="34.5" customHeight="1">
      <c r="A315" s="73" t="s">
        <v>103</v>
      </c>
      <c r="B315" s="70" t="s">
        <v>78</v>
      </c>
      <c r="C315" s="70" t="s">
        <v>76</v>
      </c>
      <c r="D315" s="335" t="s">
        <v>235</v>
      </c>
      <c r="E315" s="70" t="s">
        <v>104</v>
      </c>
      <c r="F315" s="359">
        <f>'Пр3 ведом'!G539</f>
        <v>12984.7</v>
      </c>
      <c r="G315" s="359">
        <f>'Пр3 ведом'!H539</f>
        <v>-69.75</v>
      </c>
      <c r="H315" s="72">
        <f>'Пр3 ведом'!I539</f>
        <v>12914.95</v>
      </c>
      <c r="I315" s="72">
        <f>'Пр3 ведом'!J539</f>
        <v>3415.058</v>
      </c>
      <c r="J315" s="403">
        <f t="shared" si="43"/>
        <v>0.26442673026221547</v>
      </c>
      <c r="K315" s="353"/>
      <c r="L315" s="353"/>
      <c r="M315" s="353"/>
    </row>
    <row r="316" spans="1:13" s="322" customFormat="1" ht="11.25" customHeight="1">
      <c r="A316" s="73" t="s">
        <v>56</v>
      </c>
      <c r="B316" s="70" t="s">
        <v>78</v>
      </c>
      <c r="C316" s="70" t="s">
        <v>76</v>
      </c>
      <c r="D316" s="335" t="s">
        <v>235</v>
      </c>
      <c r="E316" s="70">
        <v>620</v>
      </c>
      <c r="F316" s="359">
        <f>F317</f>
        <v>1450.4</v>
      </c>
      <c r="G316" s="359">
        <f>G317</f>
        <v>30</v>
      </c>
      <c r="H316" s="72">
        <f>H317</f>
        <v>1480.4</v>
      </c>
      <c r="I316" s="359">
        <f>I317</f>
        <v>184.916</v>
      </c>
      <c r="J316" s="403">
        <f t="shared" si="43"/>
        <v>0.12490948392326397</v>
      </c>
      <c r="K316" s="353"/>
      <c r="L316" s="353"/>
      <c r="M316" s="353"/>
    </row>
    <row r="317" spans="1:13" s="322" customFormat="1" ht="34.5" customHeight="1">
      <c r="A317" s="73" t="s">
        <v>42</v>
      </c>
      <c r="B317" s="70" t="s">
        <v>78</v>
      </c>
      <c r="C317" s="70" t="s">
        <v>76</v>
      </c>
      <c r="D317" s="335" t="s">
        <v>235</v>
      </c>
      <c r="E317" s="70">
        <v>621</v>
      </c>
      <c r="F317" s="359">
        <f>'Пр3 ведом'!G541</f>
        <v>1450.4</v>
      </c>
      <c r="G317" s="359">
        <f>'Пр3 ведом'!H541</f>
        <v>30</v>
      </c>
      <c r="H317" s="72">
        <f>'Пр3 ведом'!I541</f>
        <v>1480.4</v>
      </c>
      <c r="I317" s="72">
        <f>'Пр3 ведом'!J541</f>
        <v>184.916</v>
      </c>
      <c r="J317" s="403">
        <f t="shared" si="43"/>
        <v>0.12490948392326397</v>
      </c>
      <c r="K317" s="353"/>
      <c r="L317" s="353"/>
      <c r="M317" s="353"/>
    </row>
    <row r="318" spans="1:13" s="322" customFormat="1" ht="12" customHeight="1">
      <c r="A318" s="166" t="s">
        <v>118</v>
      </c>
      <c r="B318" s="70" t="s">
        <v>78</v>
      </c>
      <c r="C318" s="74" t="s">
        <v>76</v>
      </c>
      <c r="D318" s="70" t="s">
        <v>235</v>
      </c>
      <c r="E318" s="70" t="s">
        <v>48</v>
      </c>
      <c r="F318" s="359">
        <f>SUM(F319)</f>
        <v>82</v>
      </c>
      <c r="G318" s="359">
        <f>SUM(G319)</f>
        <v>0</v>
      </c>
      <c r="H318" s="72">
        <f>SUM(H319)</f>
        <v>82</v>
      </c>
      <c r="I318" s="359">
        <f>SUM(I319)</f>
        <v>12.98</v>
      </c>
      <c r="J318" s="403">
        <f t="shared" si="43"/>
        <v>0.15829268292682927</v>
      </c>
      <c r="K318" s="353"/>
      <c r="L318" s="353"/>
      <c r="M318" s="353"/>
    </row>
    <row r="319" spans="1:13" s="322" customFormat="1" ht="12" customHeight="1">
      <c r="A319" s="166" t="s">
        <v>532</v>
      </c>
      <c r="B319" s="70" t="s">
        <v>78</v>
      </c>
      <c r="C319" s="74" t="s">
        <v>76</v>
      </c>
      <c r="D319" s="70" t="s">
        <v>235</v>
      </c>
      <c r="E319" s="70" t="s">
        <v>119</v>
      </c>
      <c r="F319" s="359">
        <f>SUM(F320:F321)</f>
        <v>82</v>
      </c>
      <c r="G319" s="359">
        <f>SUM(G320:G321)</f>
        <v>0</v>
      </c>
      <c r="H319" s="72">
        <f>SUM(H320:H321)</f>
        <v>82</v>
      </c>
      <c r="I319" s="359">
        <f>SUM(I320:I321)</f>
        <v>12.98</v>
      </c>
      <c r="J319" s="403">
        <f t="shared" si="43"/>
        <v>0.15829268292682927</v>
      </c>
      <c r="K319" s="353"/>
      <c r="L319" s="353"/>
      <c r="M319" s="353"/>
    </row>
    <row r="320" spans="1:13" s="322" customFormat="1" ht="12" customHeight="1">
      <c r="A320" s="220" t="s">
        <v>17</v>
      </c>
      <c r="B320" s="70" t="s">
        <v>78</v>
      </c>
      <c r="C320" s="74" t="s">
        <v>76</v>
      </c>
      <c r="D320" s="70" t="s">
        <v>235</v>
      </c>
      <c r="E320" s="70" t="s">
        <v>120</v>
      </c>
      <c r="F320" s="359">
        <f>'Пр3 ведом'!G214</f>
        <v>22</v>
      </c>
      <c r="G320" s="359">
        <f>'Пр3 ведом'!H214</f>
        <v>0</v>
      </c>
      <c r="H320" s="72">
        <f>'Пр3 ведом'!I214</f>
        <v>22</v>
      </c>
      <c r="I320" s="359">
        <f>'Пр3 ведом'!J214</f>
        <v>12.98</v>
      </c>
      <c r="J320" s="403">
        <f t="shared" si="43"/>
        <v>0.59</v>
      </c>
      <c r="K320" s="353"/>
      <c r="L320" s="353"/>
      <c r="M320" s="353"/>
    </row>
    <row r="321" spans="1:13" s="322" customFormat="1" ht="21" customHeight="1">
      <c r="A321" s="166" t="s">
        <v>533</v>
      </c>
      <c r="B321" s="70" t="s">
        <v>78</v>
      </c>
      <c r="C321" s="74" t="s">
        <v>76</v>
      </c>
      <c r="D321" s="70" t="s">
        <v>235</v>
      </c>
      <c r="E321" s="70" t="s">
        <v>122</v>
      </c>
      <c r="F321" s="359">
        <f>'Пр3 ведом'!G215</f>
        <v>60</v>
      </c>
      <c r="G321" s="359">
        <f>'Пр3 ведом'!H215</f>
        <v>0</v>
      </c>
      <c r="H321" s="72">
        <f>'Пр3 ведом'!I215</f>
        <v>60</v>
      </c>
      <c r="I321" s="359">
        <f>'Пр3 ведом'!J215</f>
        <v>0</v>
      </c>
      <c r="J321" s="403">
        <f t="shared" si="43"/>
        <v>0</v>
      </c>
      <c r="K321" s="353"/>
      <c r="L321" s="353"/>
      <c r="M321" s="353"/>
    </row>
    <row r="322" spans="1:13" s="322" customFormat="1" ht="21" customHeight="1">
      <c r="A322" s="73" t="s">
        <v>155</v>
      </c>
      <c r="B322" s="70" t="s">
        <v>78</v>
      </c>
      <c r="C322" s="74" t="s">
        <v>76</v>
      </c>
      <c r="D322" s="70" t="s">
        <v>254</v>
      </c>
      <c r="E322" s="70" t="s">
        <v>10</v>
      </c>
      <c r="F322" s="359">
        <f>F323+F327+F330</f>
        <v>173378</v>
      </c>
      <c r="G322" s="359">
        <f>G323+G327+G330</f>
        <v>0</v>
      </c>
      <c r="H322" s="72">
        <f>H323+H327+H330</f>
        <v>173378</v>
      </c>
      <c r="I322" s="359">
        <f>I323+I327+I330</f>
        <v>50499.044</v>
      </c>
      <c r="J322" s="403">
        <f t="shared" si="43"/>
        <v>0.2912655815616745</v>
      </c>
      <c r="K322" s="353"/>
      <c r="L322" s="353"/>
      <c r="M322" s="353"/>
    </row>
    <row r="323" spans="1:13" s="322" customFormat="1" ht="45">
      <c r="A323" s="73" t="s">
        <v>105</v>
      </c>
      <c r="B323" s="70" t="s">
        <v>78</v>
      </c>
      <c r="C323" s="74" t="s">
        <v>76</v>
      </c>
      <c r="D323" s="70" t="s">
        <v>254</v>
      </c>
      <c r="E323" s="70" t="s">
        <v>106</v>
      </c>
      <c r="F323" s="359">
        <f>F324</f>
        <v>11520.1</v>
      </c>
      <c r="G323" s="359">
        <f>G324</f>
        <v>0</v>
      </c>
      <c r="H323" s="72">
        <f>H324</f>
        <v>11520.1</v>
      </c>
      <c r="I323" s="359">
        <f>I324</f>
        <v>2931.122</v>
      </c>
      <c r="J323" s="403">
        <f t="shared" si="43"/>
        <v>0.2544354649699221</v>
      </c>
      <c r="K323" s="353"/>
      <c r="L323" s="353"/>
      <c r="M323" s="353"/>
    </row>
    <row r="324" spans="1:13" s="322" customFormat="1" ht="14.25" customHeight="1">
      <c r="A324" s="73" t="s">
        <v>142</v>
      </c>
      <c r="B324" s="70" t="s">
        <v>78</v>
      </c>
      <c r="C324" s="74" t="s">
        <v>76</v>
      </c>
      <c r="D324" s="70" t="s">
        <v>254</v>
      </c>
      <c r="E324" s="70">
        <v>110</v>
      </c>
      <c r="F324" s="359">
        <f>F325+F326</f>
        <v>11520.1</v>
      </c>
      <c r="G324" s="359">
        <f>G325+G326</f>
        <v>0</v>
      </c>
      <c r="H324" s="72">
        <f>H325+H326</f>
        <v>11520.1</v>
      </c>
      <c r="I324" s="359">
        <f>I325+I326</f>
        <v>2931.122</v>
      </c>
      <c r="J324" s="403">
        <f t="shared" si="43"/>
        <v>0.2544354649699221</v>
      </c>
      <c r="K324" s="353"/>
      <c r="L324" s="353"/>
      <c r="M324" s="353"/>
    </row>
    <row r="325" spans="1:13" s="322" customFormat="1" ht="14.25" customHeight="1">
      <c r="A325" s="73" t="s">
        <v>581</v>
      </c>
      <c r="B325" s="70" t="s">
        <v>78</v>
      </c>
      <c r="C325" s="74" t="s">
        <v>76</v>
      </c>
      <c r="D325" s="70" t="s">
        <v>254</v>
      </c>
      <c r="E325" s="70">
        <v>111</v>
      </c>
      <c r="F325" s="359">
        <f>'Пр3 ведом'!G219</f>
        <v>8848</v>
      </c>
      <c r="G325" s="359">
        <f>'Пр3 ведом'!H219</f>
        <v>0</v>
      </c>
      <c r="H325" s="72">
        <f>'Пр3 ведом'!I219</f>
        <v>8848</v>
      </c>
      <c r="I325" s="359">
        <f>'Пр3 ведом'!J219</f>
        <v>2139.973</v>
      </c>
      <c r="J325" s="403">
        <f t="shared" si="43"/>
        <v>0.24185951627486438</v>
      </c>
      <c r="K325" s="353"/>
      <c r="L325" s="353"/>
      <c r="M325" s="353"/>
    </row>
    <row r="326" spans="1:13" s="322" customFormat="1" ht="34.5" customHeight="1">
      <c r="A326" s="198" t="s">
        <v>580</v>
      </c>
      <c r="B326" s="70" t="s">
        <v>78</v>
      </c>
      <c r="C326" s="74" t="s">
        <v>76</v>
      </c>
      <c r="D326" s="70" t="s">
        <v>254</v>
      </c>
      <c r="E326" s="70">
        <v>119</v>
      </c>
      <c r="F326" s="359">
        <f>'Пр3 ведом'!G220</f>
        <v>2672.1</v>
      </c>
      <c r="G326" s="359">
        <f>'Пр3 ведом'!H220</f>
        <v>0</v>
      </c>
      <c r="H326" s="72">
        <f>'Пр3 ведом'!I220</f>
        <v>2672.1</v>
      </c>
      <c r="I326" s="359">
        <f>'Пр3 ведом'!J220</f>
        <v>791.149</v>
      </c>
      <c r="J326" s="403">
        <f t="shared" si="43"/>
        <v>0.2960776168556566</v>
      </c>
      <c r="K326" s="353"/>
      <c r="L326" s="353"/>
      <c r="M326" s="353"/>
    </row>
    <row r="327" spans="1:13" s="322" customFormat="1" ht="25.5" customHeight="1">
      <c r="A327" s="73" t="s">
        <v>387</v>
      </c>
      <c r="B327" s="70" t="s">
        <v>78</v>
      </c>
      <c r="C327" s="74" t="s">
        <v>76</v>
      </c>
      <c r="D327" s="70" t="s">
        <v>254</v>
      </c>
      <c r="E327" s="70" t="s">
        <v>113</v>
      </c>
      <c r="F327" s="359">
        <f aca="true" t="shared" si="49" ref="F327:I328">SUM(F328)</f>
        <v>67</v>
      </c>
      <c r="G327" s="359">
        <f t="shared" si="49"/>
        <v>0</v>
      </c>
      <c r="H327" s="72">
        <f t="shared" si="49"/>
        <v>67</v>
      </c>
      <c r="I327" s="359">
        <f t="shared" si="49"/>
        <v>9.5</v>
      </c>
      <c r="J327" s="403">
        <f t="shared" si="43"/>
        <v>0.1417910447761194</v>
      </c>
      <c r="K327" s="353"/>
      <c r="L327" s="353"/>
      <c r="M327" s="353"/>
    </row>
    <row r="328" spans="1:13" s="322" customFormat="1" ht="20.25" customHeight="1">
      <c r="A328" s="73" t="s">
        <v>526</v>
      </c>
      <c r="B328" s="70" t="s">
        <v>78</v>
      </c>
      <c r="C328" s="74" t="s">
        <v>76</v>
      </c>
      <c r="D328" s="70" t="s">
        <v>254</v>
      </c>
      <c r="E328" s="70" t="s">
        <v>115</v>
      </c>
      <c r="F328" s="359">
        <f t="shared" si="49"/>
        <v>67</v>
      </c>
      <c r="G328" s="359">
        <f t="shared" si="49"/>
        <v>0</v>
      </c>
      <c r="H328" s="72">
        <f t="shared" si="49"/>
        <v>67</v>
      </c>
      <c r="I328" s="359">
        <f t="shared" si="49"/>
        <v>9.5</v>
      </c>
      <c r="J328" s="403">
        <f t="shared" si="43"/>
        <v>0.1417910447761194</v>
      </c>
      <c r="K328" s="353"/>
      <c r="L328" s="353"/>
      <c r="M328" s="353"/>
    </row>
    <row r="329" spans="1:13" s="322" customFormat="1" ht="20.25" customHeight="1">
      <c r="A329" s="166" t="s">
        <v>527</v>
      </c>
      <c r="B329" s="70" t="s">
        <v>78</v>
      </c>
      <c r="C329" s="74" t="s">
        <v>76</v>
      </c>
      <c r="D329" s="70" t="s">
        <v>254</v>
      </c>
      <c r="E329" s="70" t="s">
        <v>117</v>
      </c>
      <c r="F329" s="359">
        <f>'Пр3 ведом'!G223</f>
        <v>67</v>
      </c>
      <c r="G329" s="359">
        <f>'Пр3 ведом'!H223</f>
        <v>0</v>
      </c>
      <c r="H329" s="72">
        <f>'Пр3 ведом'!I223</f>
        <v>67</v>
      </c>
      <c r="I329" s="359">
        <f>'Пр3 ведом'!J223</f>
        <v>9.5</v>
      </c>
      <c r="J329" s="403">
        <f t="shared" si="43"/>
        <v>0.1417910447761194</v>
      </c>
      <c r="K329" s="353"/>
      <c r="L329" s="353"/>
      <c r="M329" s="353"/>
    </row>
    <row r="330" spans="1:13" s="322" customFormat="1" ht="36" customHeight="1">
      <c r="A330" s="73" t="s">
        <v>531</v>
      </c>
      <c r="B330" s="70" t="s">
        <v>78</v>
      </c>
      <c r="C330" s="70" t="s">
        <v>76</v>
      </c>
      <c r="D330" s="335" t="s">
        <v>254</v>
      </c>
      <c r="E330" s="70" t="s">
        <v>100</v>
      </c>
      <c r="F330" s="359">
        <f>F331+F333</f>
        <v>161790.9</v>
      </c>
      <c r="G330" s="359">
        <f>G331+G333</f>
        <v>0</v>
      </c>
      <c r="H330" s="72">
        <f>H331+H333</f>
        <v>161790.9</v>
      </c>
      <c r="I330" s="359">
        <f>I331+I333</f>
        <v>47558.422</v>
      </c>
      <c r="J330" s="403">
        <f t="shared" si="43"/>
        <v>0.29394991930942965</v>
      </c>
      <c r="K330" s="353"/>
      <c r="L330" s="353"/>
      <c r="M330" s="353"/>
    </row>
    <row r="331" spans="1:13" s="322" customFormat="1" ht="13.5" customHeight="1">
      <c r="A331" s="73" t="s">
        <v>101</v>
      </c>
      <c r="B331" s="70" t="s">
        <v>78</v>
      </c>
      <c r="C331" s="70" t="s">
        <v>76</v>
      </c>
      <c r="D331" s="335" t="s">
        <v>254</v>
      </c>
      <c r="E331" s="70" t="s">
        <v>102</v>
      </c>
      <c r="F331" s="359">
        <f>F332</f>
        <v>143116.6</v>
      </c>
      <c r="G331" s="359">
        <f>G332</f>
        <v>0</v>
      </c>
      <c r="H331" s="72">
        <f>H332</f>
        <v>143116.6</v>
      </c>
      <c r="I331" s="359">
        <f>I332</f>
        <v>42165.133</v>
      </c>
      <c r="J331" s="403">
        <f t="shared" si="43"/>
        <v>0.29462084062924915</v>
      </c>
      <c r="K331" s="353"/>
      <c r="L331" s="353"/>
      <c r="M331" s="353"/>
    </row>
    <row r="332" spans="1:13" s="322" customFormat="1" ht="35.25" customHeight="1">
      <c r="A332" s="73" t="s">
        <v>103</v>
      </c>
      <c r="B332" s="70" t="s">
        <v>78</v>
      </c>
      <c r="C332" s="70" t="s">
        <v>76</v>
      </c>
      <c r="D332" s="335" t="s">
        <v>254</v>
      </c>
      <c r="E332" s="70" t="s">
        <v>104</v>
      </c>
      <c r="F332" s="359">
        <f>'Пр3 ведом'!G545</f>
        <v>143116.6</v>
      </c>
      <c r="G332" s="359">
        <f>'Пр3 ведом'!H545</f>
        <v>0</v>
      </c>
      <c r="H332" s="72">
        <f>'Пр3 ведом'!I545</f>
        <v>143116.6</v>
      </c>
      <c r="I332" s="359">
        <f>'Пр3 ведом'!J545</f>
        <v>42165.133</v>
      </c>
      <c r="J332" s="403">
        <f t="shared" si="43"/>
        <v>0.29462084062924915</v>
      </c>
      <c r="K332" s="353"/>
      <c r="L332" s="353"/>
      <c r="M332" s="353"/>
    </row>
    <row r="333" spans="1:13" s="322" customFormat="1" ht="10.5" customHeight="1">
      <c r="A333" s="73" t="s">
        <v>56</v>
      </c>
      <c r="B333" s="70" t="s">
        <v>78</v>
      </c>
      <c r="C333" s="70" t="s">
        <v>76</v>
      </c>
      <c r="D333" s="335" t="s">
        <v>254</v>
      </c>
      <c r="E333" s="70">
        <v>620</v>
      </c>
      <c r="F333" s="359">
        <f>F334</f>
        <v>18674.3</v>
      </c>
      <c r="G333" s="359">
        <f>G334</f>
        <v>0</v>
      </c>
      <c r="H333" s="72">
        <f>H334</f>
        <v>18674.3</v>
      </c>
      <c r="I333" s="359">
        <f>I334</f>
        <v>5393.289</v>
      </c>
      <c r="J333" s="403">
        <f aca="true" t="shared" si="50" ref="J333:J396">I333/H333*100%</f>
        <v>0.2888080945470513</v>
      </c>
      <c r="K333" s="353"/>
      <c r="L333" s="353"/>
      <c r="M333" s="353"/>
    </row>
    <row r="334" spans="1:13" s="322" customFormat="1" ht="36" customHeight="1">
      <c r="A334" s="73" t="s">
        <v>42</v>
      </c>
      <c r="B334" s="70" t="s">
        <v>78</v>
      </c>
      <c r="C334" s="70" t="s">
        <v>76</v>
      </c>
      <c r="D334" s="335" t="s">
        <v>254</v>
      </c>
      <c r="E334" s="70">
        <v>621</v>
      </c>
      <c r="F334" s="359">
        <f>'Пр3 ведом'!G547</f>
        <v>18674.3</v>
      </c>
      <c r="G334" s="359">
        <f>'Пр3 ведом'!H547</f>
        <v>0</v>
      </c>
      <c r="H334" s="72">
        <f>'Пр3 ведом'!I547</f>
        <v>18674.3</v>
      </c>
      <c r="I334" s="359">
        <f>'Пр3 ведом'!J547</f>
        <v>5393.289</v>
      </c>
      <c r="J334" s="403">
        <f t="shared" si="50"/>
        <v>0.2888080945470513</v>
      </c>
      <c r="K334" s="353"/>
      <c r="L334" s="353"/>
      <c r="M334" s="353"/>
    </row>
    <row r="335" spans="1:13" s="322" customFormat="1" ht="36" customHeight="1">
      <c r="A335" s="73" t="s">
        <v>531</v>
      </c>
      <c r="B335" s="70" t="s">
        <v>78</v>
      </c>
      <c r="C335" s="70" t="s">
        <v>76</v>
      </c>
      <c r="D335" s="335" t="s">
        <v>691</v>
      </c>
      <c r="E335" s="70" t="s">
        <v>100</v>
      </c>
      <c r="F335" s="359">
        <f>'Пр3 ведом'!G549</f>
        <v>0</v>
      </c>
      <c r="G335" s="359">
        <f>'Пр3 ведом'!H549</f>
        <v>1579</v>
      </c>
      <c r="H335" s="359">
        <f>'Пр3 ведом'!I549</f>
        <v>1579</v>
      </c>
      <c r="I335" s="359">
        <f>'Пр3 ведом'!J549</f>
        <v>0</v>
      </c>
      <c r="J335" s="403">
        <f t="shared" si="50"/>
        <v>0</v>
      </c>
      <c r="K335" s="353"/>
      <c r="L335" s="353"/>
      <c r="M335" s="353"/>
    </row>
    <row r="336" spans="1:13" s="322" customFormat="1" ht="36" customHeight="1">
      <c r="A336" s="73" t="s">
        <v>101</v>
      </c>
      <c r="B336" s="70" t="s">
        <v>78</v>
      </c>
      <c r="C336" s="70" t="s">
        <v>76</v>
      </c>
      <c r="D336" s="335" t="s">
        <v>691</v>
      </c>
      <c r="E336" s="70" t="s">
        <v>102</v>
      </c>
      <c r="F336" s="359">
        <f>'Пр3 ведом'!G550</f>
        <v>0</v>
      </c>
      <c r="G336" s="359">
        <f>'Пр3 ведом'!H550</f>
        <v>1579</v>
      </c>
      <c r="H336" s="359">
        <f>'Пр3 ведом'!I550</f>
        <v>1579</v>
      </c>
      <c r="I336" s="359">
        <f>'Пр3 ведом'!J550</f>
        <v>0</v>
      </c>
      <c r="J336" s="403">
        <f t="shared" si="50"/>
        <v>0</v>
      </c>
      <c r="K336" s="353"/>
      <c r="L336" s="353"/>
      <c r="M336" s="353"/>
    </row>
    <row r="337" spans="1:13" s="322" customFormat="1" ht="36" customHeight="1">
      <c r="A337" s="73" t="s">
        <v>103</v>
      </c>
      <c r="B337" s="70" t="s">
        <v>78</v>
      </c>
      <c r="C337" s="70" t="s">
        <v>76</v>
      </c>
      <c r="D337" s="335" t="s">
        <v>691</v>
      </c>
      <c r="E337" s="70" t="s">
        <v>104</v>
      </c>
      <c r="F337" s="359">
        <f>'Пр3 ведом'!G551</f>
        <v>0</v>
      </c>
      <c r="G337" s="359">
        <f>'Пр3 ведом'!H551</f>
        <v>1579</v>
      </c>
      <c r="H337" s="359">
        <f>'Пр3 ведом'!I551</f>
        <v>1579</v>
      </c>
      <c r="I337" s="359">
        <f>'Пр3 ведом'!J551</f>
        <v>0</v>
      </c>
      <c r="J337" s="403">
        <f t="shared" si="50"/>
        <v>0</v>
      </c>
      <c r="K337" s="353"/>
      <c r="L337" s="353"/>
      <c r="M337" s="353"/>
    </row>
    <row r="338" spans="1:13" s="337" customFormat="1" ht="22.5" customHeight="1">
      <c r="A338" s="73" t="s">
        <v>614</v>
      </c>
      <c r="B338" s="70" t="s">
        <v>78</v>
      </c>
      <c r="C338" s="74" t="s">
        <v>76</v>
      </c>
      <c r="D338" s="70" t="s">
        <v>389</v>
      </c>
      <c r="E338" s="70"/>
      <c r="F338" s="359">
        <f aca="true" t="shared" si="51" ref="F338:I339">F339</f>
        <v>1096.9</v>
      </c>
      <c r="G338" s="359">
        <f t="shared" si="51"/>
        <v>-148</v>
      </c>
      <c r="H338" s="72">
        <f t="shared" si="51"/>
        <v>948.9000000000001</v>
      </c>
      <c r="I338" s="359">
        <f t="shared" si="51"/>
        <v>0</v>
      </c>
      <c r="J338" s="403">
        <f t="shared" si="50"/>
        <v>0</v>
      </c>
      <c r="K338" s="368"/>
      <c r="L338" s="368"/>
      <c r="M338" s="368"/>
    </row>
    <row r="339" spans="1:13" s="337" customFormat="1" ht="12.75" customHeight="1">
      <c r="A339" s="202" t="s">
        <v>381</v>
      </c>
      <c r="B339" s="70" t="s">
        <v>78</v>
      </c>
      <c r="C339" s="74" t="s">
        <v>76</v>
      </c>
      <c r="D339" s="70" t="s">
        <v>390</v>
      </c>
      <c r="E339" s="70"/>
      <c r="F339" s="359">
        <f t="shared" si="51"/>
        <v>1096.9</v>
      </c>
      <c r="G339" s="359">
        <f t="shared" si="51"/>
        <v>-148</v>
      </c>
      <c r="H339" s="72">
        <f t="shared" si="51"/>
        <v>948.9000000000001</v>
      </c>
      <c r="I339" s="359">
        <f t="shared" si="51"/>
        <v>0</v>
      </c>
      <c r="J339" s="403">
        <f t="shared" si="50"/>
        <v>0</v>
      </c>
      <c r="K339" s="368"/>
      <c r="L339" s="368"/>
      <c r="M339" s="368"/>
    </row>
    <row r="340" spans="1:13" s="322" customFormat="1" ht="33.75" customHeight="1">
      <c r="A340" s="73" t="s">
        <v>531</v>
      </c>
      <c r="B340" s="70" t="s">
        <v>78</v>
      </c>
      <c r="C340" s="74" t="s">
        <v>76</v>
      </c>
      <c r="D340" s="70" t="s">
        <v>390</v>
      </c>
      <c r="E340" s="70">
        <v>600</v>
      </c>
      <c r="F340" s="359">
        <f>F341+F343</f>
        <v>1096.9</v>
      </c>
      <c r="G340" s="359">
        <f>G341+G343</f>
        <v>-148</v>
      </c>
      <c r="H340" s="72">
        <f>H341+H343</f>
        <v>948.9000000000001</v>
      </c>
      <c r="I340" s="359">
        <f>I341+I343</f>
        <v>0</v>
      </c>
      <c r="J340" s="403">
        <f t="shared" si="50"/>
        <v>0</v>
      </c>
      <c r="K340" s="353"/>
      <c r="L340" s="353"/>
      <c r="M340" s="353"/>
    </row>
    <row r="341" spans="1:13" s="322" customFormat="1" ht="15.75" customHeight="1">
      <c r="A341" s="73" t="s">
        <v>101</v>
      </c>
      <c r="B341" s="70" t="s">
        <v>78</v>
      </c>
      <c r="C341" s="74" t="s">
        <v>76</v>
      </c>
      <c r="D341" s="70" t="s">
        <v>390</v>
      </c>
      <c r="E341" s="70">
        <v>610</v>
      </c>
      <c r="F341" s="359">
        <f>F342</f>
        <v>1036.9</v>
      </c>
      <c r="G341" s="359">
        <f>G342</f>
        <v>-148</v>
      </c>
      <c r="H341" s="72">
        <f>H342</f>
        <v>888.9000000000001</v>
      </c>
      <c r="I341" s="359">
        <f>I342</f>
        <v>0</v>
      </c>
      <c r="J341" s="403">
        <f t="shared" si="50"/>
        <v>0</v>
      </c>
      <c r="K341" s="353"/>
      <c r="L341" s="353"/>
      <c r="M341" s="353"/>
    </row>
    <row r="342" spans="1:13" s="322" customFormat="1" ht="33.75">
      <c r="A342" s="73" t="s">
        <v>103</v>
      </c>
      <c r="B342" s="70" t="s">
        <v>78</v>
      </c>
      <c r="C342" s="74" t="s">
        <v>76</v>
      </c>
      <c r="D342" s="70" t="s">
        <v>390</v>
      </c>
      <c r="E342" s="70">
        <v>611</v>
      </c>
      <c r="F342" s="359">
        <f>'Пр3 ведом'!G556</f>
        <v>1036.9</v>
      </c>
      <c r="G342" s="359">
        <f>'Пр3 ведом'!H556</f>
        <v>-148</v>
      </c>
      <c r="H342" s="72">
        <f>'Пр3 ведом'!I556</f>
        <v>888.9000000000001</v>
      </c>
      <c r="I342" s="359">
        <f>'Пр3 ведом'!J556</f>
        <v>0</v>
      </c>
      <c r="J342" s="403">
        <f t="shared" si="50"/>
        <v>0</v>
      </c>
      <c r="K342" s="353"/>
      <c r="L342" s="353"/>
      <c r="M342" s="353"/>
    </row>
    <row r="343" spans="1:13" s="322" customFormat="1" ht="12.75">
      <c r="A343" s="73" t="s">
        <v>56</v>
      </c>
      <c r="B343" s="70" t="s">
        <v>78</v>
      </c>
      <c r="C343" s="74" t="s">
        <v>76</v>
      </c>
      <c r="D343" s="70" t="s">
        <v>390</v>
      </c>
      <c r="E343" s="70">
        <v>620</v>
      </c>
      <c r="F343" s="359">
        <f>F344</f>
        <v>60</v>
      </c>
      <c r="G343" s="359">
        <f>G344</f>
        <v>0</v>
      </c>
      <c r="H343" s="72">
        <f>H344</f>
        <v>60</v>
      </c>
      <c r="I343" s="359">
        <f>I344</f>
        <v>0</v>
      </c>
      <c r="J343" s="403">
        <f t="shared" si="50"/>
        <v>0</v>
      </c>
      <c r="K343" s="369"/>
      <c r="L343" s="332"/>
      <c r="M343" s="353"/>
    </row>
    <row r="344" spans="1:13" s="322" customFormat="1" ht="33.75">
      <c r="A344" s="73" t="s">
        <v>42</v>
      </c>
      <c r="B344" s="70" t="s">
        <v>78</v>
      </c>
      <c r="C344" s="74" t="s">
        <v>76</v>
      </c>
      <c r="D344" s="70" t="s">
        <v>390</v>
      </c>
      <c r="E344" s="70">
        <v>621</v>
      </c>
      <c r="F344" s="359">
        <f>'Пр3 ведом'!G558</f>
        <v>60</v>
      </c>
      <c r="G344" s="359">
        <f>'Пр3 ведом'!H558</f>
        <v>0</v>
      </c>
      <c r="H344" s="72">
        <f>'Пр3 ведом'!I558</f>
        <v>60</v>
      </c>
      <c r="I344" s="359">
        <f>'Пр3 ведом'!J558</f>
        <v>0</v>
      </c>
      <c r="J344" s="403">
        <f t="shared" si="50"/>
        <v>0</v>
      </c>
      <c r="K344" s="369"/>
      <c r="L344" s="332"/>
      <c r="M344" s="353"/>
    </row>
    <row r="345" spans="1:13" s="322" customFormat="1" ht="22.5">
      <c r="A345" s="202" t="s">
        <v>379</v>
      </c>
      <c r="B345" s="70" t="s">
        <v>78</v>
      </c>
      <c r="C345" s="70" t="s">
        <v>76</v>
      </c>
      <c r="D345" s="70" t="s">
        <v>295</v>
      </c>
      <c r="E345" s="319" t="s">
        <v>10</v>
      </c>
      <c r="F345" s="360">
        <f>F346+F351</f>
        <v>407</v>
      </c>
      <c r="G345" s="360">
        <f>G346+G351</f>
        <v>0</v>
      </c>
      <c r="H345" s="231">
        <f>H346+H351</f>
        <v>407</v>
      </c>
      <c r="I345" s="360">
        <f>I346+I351</f>
        <v>118.064</v>
      </c>
      <c r="J345" s="403">
        <f t="shared" si="50"/>
        <v>0.29008353808353804</v>
      </c>
      <c r="K345" s="316"/>
      <c r="L345" s="122"/>
      <c r="M345" s="353"/>
    </row>
    <row r="346" spans="1:13" s="322" customFormat="1" ht="45">
      <c r="A346" s="73" t="s">
        <v>105</v>
      </c>
      <c r="B346" s="70" t="s">
        <v>78</v>
      </c>
      <c r="C346" s="70" t="s">
        <v>76</v>
      </c>
      <c r="D346" s="70" t="s">
        <v>295</v>
      </c>
      <c r="E346" s="212">
        <v>100</v>
      </c>
      <c r="F346" s="361">
        <f>F347</f>
        <v>331</v>
      </c>
      <c r="G346" s="361">
        <f>G347</f>
        <v>0</v>
      </c>
      <c r="H346" s="213">
        <f>H347</f>
        <v>331</v>
      </c>
      <c r="I346" s="361">
        <f>I347</f>
        <v>97.78999999999999</v>
      </c>
      <c r="J346" s="403">
        <f t="shared" si="50"/>
        <v>0.2954380664652568</v>
      </c>
      <c r="K346" s="316"/>
      <c r="L346" s="122"/>
      <c r="M346" s="353"/>
    </row>
    <row r="347" spans="1:13" s="322" customFormat="1" ht="22.5">
      <c r="A347" s="73" t="s">
        <v>107</v>
      </c>
      <c r="B347" s="70" t="s">
        <v>78</v>
      </c>
      <c r="C347" s="70" t="s">
        <v>76</v>
      </c>
      <c r="D347" s="70" t="s">
        <v>295</v>
      </c>
      <c r="E347" s="212">
        <v>120</v>
      </c>
      <c r="F347" s="361">
        <f>F348+F349+F350</f>
        <v>331</v>
      </c>
      <c r="G347" s="361">
        <f>G348+G349+G350</f>
        <v>0</v>
      </c>
      <c r="H347" s="213">
        <f>H348+H349+H350</f>
        <v>331</v>
      </c>
      <c r="I347" s="361">
        <f>I348+I349+I350</f>
        <v>97.78999999999999</v>
      </c>
      <c r="J347" s="403">
        <f t="shared" si="50"/>
        <v>0.2954380664652568</v>
      </c>
      <c r="K347" s="316"/>
      <c r="L347" s="122"/>
      <c r="M347" s="353"/>
    </row>
    <row r="348" spans="1:13" s="322" customFormat="1" ht="12.75">
      <c r="A348" s="198" t="s">
        <v>385</v>
      </c>
      <c r="B348" s="70" t="s">
        <v>78</v>
      </c>
      <c r="C348" s="70" t="s">
        <v>76</v>
      </c>
      <c r="D348" s="70" t="s">
        <v>295</v>
      </c>
      <c r="E348" s="212">
        <v>121</v>
      </c>
      <c r="F348" s="361">
        <f>'Пр3 ведом'!G562</f>
        <v>250</v>
      </c>
      <c r="G348" s="361">
        <f>'Пр3 ведом'!H562</f>
        <v>0</v>
      </c>
      <c r="H348" s="213">
        <f>'Пр3 ведом'!I562</f>
        <v>250</v>
      </c>
      <c r="I348" s="361">
        <f>'Пр3 ведом'!J562</f>
        <v>75.788</v>
      </c>
      <c r="J348" s="403">
        <f t="shared" si="50"/>
        <v>0.303152</v>
      </c>
      <c r="K348" s="353"/>
      <c r="L348" s="353"/>
      <c r="M348" s="353"/>
    </row>
    <row r="349" spans="1:13" s="322" customFormat="1" ht="22.5">
      <c r="A349" s="198" t="s">
        <v>525</v>
      </c>
      <c r="B349" s="70" t="s">
        <v>78</v>
      </c>
      <c r="C349" s="70" t="s">
        <v>76</v>
      </c>
      <c r="D349" s="70" t="s">
        <v>295</v>
      </c>
      <c r="E349" s="70">
        <v>122</v>
      </c>
      <c r="F349" s="361">
        <f>'Пр3 ведом'!G563</f>
        <v>5.5</v>
      </c>
      <c r="G349" s="361">
        <f>'Пр3 ведом'!H563</f>
        <v>0</v>
      </c>
      <c r="H349" s="213">
        <f>'Пр3 ведом'!I563</f>
        <v>5.5</v>
      </c>
      <c r="I349" s="361">
        <f>'Пр3 ведом'!J563</f>
        <v>0</v>
      </c>
      <c r="J349" s="403">
        <f t="shared" si="50"/>
        <v>0</v>
      </c>
      <c r="K349" s="353"/>
      <c r="L349" s="353"/>
      <c r="M349" s="353"/>
    </row>
    <row r="350" spans="1:13" s="337" customFormat="1" ht="22.5" customHeight="1">
      <c r="A350" s="198" t="s">
        <v>386</v>
      </c>
      <c r="B350" s="70" t="s">
        <v>78</v>
      </c>
      <c r="C350" s="70" t="s">
        <v>76</v>
      </c>
      <c r="D350" s="70" t="s">
        <v>295</v>
      </c>
      <c r="E350" s="70">
        <v>129</v>
      </c>
      <c r="F350" s="361">
        <f>'Пр3 ведом'!G564</f>
        <v>75.5</v>
      </c>
      <c r="G350" s="361">
        <f>'Пр3 ведом'!H564</f>
        <v>0</v>
      </c>
      <c r="H350" s="213">
        <f>'Пр3 ведом'!I564</f>
        <v>75.5</v>
      </c>
      <c r="I350" s="361">
        <f>'Пр3 ведом'!J564</f>
        <v>22.002</v>
      </c>
      <c r="J350" s="403">
        <f t="shared" si="50"/>
        <v>0.29141721854304636</v>
      </c>
      <c r="K350" s="368"/>
      <c r="L350" s="368"/>
      <c r="M350" s="368"/>
    </row>
    <row r="351" spans="1:13" s="333" customFormat="1" ht="22.5">
      <c r="A351" s="73" t="s">
        <v>387</v>
      </c>
      <c r="B351" s="70" t="s">
        <v>78</v>
      </c>
      <c r="C351" s="70" t="s">
        <v>76</v>
      </c>
      <c r="D351" s="70" t="s">
        <v>295</v>
      </c>
      <c r="E351" s="70" t="s">
        <v>113</v>
      </c>
      <c r="F351" s="359">
        <f>F352</f>
        <v>76</v>
      </c>
      <c r="G351" s="359">
        <f>G352</f>
        <v>0</v>
      </c>
      <c r="H351" s="72">
        <f>H352</f>
        <v>76</v>
      </c>
      <c r="I351" s="359">
        <f>I352</f>
        <v>20.274</v>
      </c>
      <c r="J351" s="403">
        <f t="shared" si="50"/>
        <v>0.26676315789473687</v>
      </c>
      <c r="K351" s="366"/>
      <c r="L351" s="366"/>
      <c r="M351" s="366"/>
    </row>
    <row r="352" spans="1:13" s="333" customFormat="1" ht="21.75" customHeight="1">
      <c r="A352" s="73" t="s">
        <v>526</v>
      </c>
      <c r="B352" s="70" t="s">
        <v>78</v>
      </c>
      <c r="C352" s="70" t="s">
        <v>76</v>
      </c>
      <c r="D352" s="70" t="s">
        <v>295</v>
      </c>
      <c r="E352" s="70" t="s">
        <v>115</v>
      </c>
      <c r="F352" s="359">
        <f>F354+F353</f>
        <v>76</v>
      </c>
      <c r="G352" s="359">
        <f>G354+G353</f>
        <v>0</v>
      </c>
      <c r="H352" s="72">
        <f>H354+H353</f>
        <v>76</v>
      </c>
      <c r="I352" s="359">
        <f>I354+I353</f>
        <v>20.274</v>
      </c>
      <c r="J352" s="403">
        <f t="shared" si="50"/>
        <v>0.26676315789473687</v>
      </c>
      <c r="K352" s="366"/>
      <c r="L352" s="366"/>
      <c r="M352" s="366"/>
    </row>
    <row r="353" spans="1:13" s="333" customFormat="1" ht="21.75" customHeight="1">
      <c r="A353" s="166" t="s">
        <v>540</v>
      </c>
      <c r="B353" s="70" t="s">
        <v>78</v>
      </c>
      <c r="C353" s="70" t="s">
        <v>76</v>
      </c>
      <c r="D353" s="70" t="s">
        <v>295</v>
      </c>
      <c r="E353" s="70">
        <v>242</v>
      </c>
      <c r="F353" s="359">
        <f>'Пр3 ведом'!G567</f>
        <v>10</v>
      </c>
      <c r="G353" s="359">
        <f>'Пр3 ведом'!H567</f>
        <v>0</v>
      </c>
      <c r="H353" s="72">
        <f>'Пр3 ведом'!I567</f>
        <v>10</v>
      </c>
      <c r="I353" s="359">
        <f>'Пр3 ведом'!J567</f>
        <v>0</v>
      </c>
      <c r="J353" s="403">
        <f t="shared" si="50"/>
        <v>0</v>
      </c>
      <c r="K353" s="366"/>
      <c r="L353" s="366"/>
      <c r="M353" s="366"/>
    </row>
    <row r="354" spans="1:13" s="322" customFormat="1" ht="21.75" customHeight="1">
      <c r="A354" s="166" t="s">
        <v>527</v>
      </c>
      <c r="B354" s="70" t="s">
        <v>78</v>
      </c>
      <c r="C354" s="70" t="s">
        <v>76</v>
      </c>
      <c r="D354" s="70" t="s">
        <v>295</v>
      </c>
      <c r="E354" s="70" t="s">
        <v>117</v>
      </c>
      <c r="F354" s="359">
        <f>'Пр3 ведом'!G568</f>
        <v>66</v>
      </c>
      <c r="G354" s="359">
        <f>'Пр3 ведом'!H568</f>
        <v>0</v>
      </c>
      <c r="H354" s="72">
        <f>'Пр3 ведом'!I568</f>
        <v>66</v>
      </c>
      <c r="I354" s="359">
        <f>'Пр3 ведом'!J568</f>
        <v>20.274</v>
      </c>
      <c r="J354" s="403">
        <f t="shared" si="50"/>
        <v>0.3071818181818182</v>
      </c>
      <c r="K354" s="353"/>
      <c r="L354" s="353"/>
      <c r="M354" s="353"/>
    </row>
    <row r="355" spans="1:13" s="322" customFormat="1" ht="21.75" customHeight="1">
      <c r="A355" s="207" t="s">
        <v>641</v>
      </c>
      <c r="B355" s="92" t="s">
        <v>78</v>
      </c>
      <c r="C355" s="93" t="s">
        <v>14</v>
      </c>
      <c r="D355" s="70"/>
      <c r="E355" s="70"/>
      <c r="F355" s="358">
        <f>F356</f>
        <v>31908.6</v>
      </c>
      <c r="G355" s="358">
        <f aca="true" t="shared" si="52" ref="F355:I359">G356</f>
        <v>6154.1</v>
      </c>
      <c r="H355" s="195">
        <f t="shared" si="52"/>
        <v>38062.7</v>
      </c>
      <c r="I355" s="358">
        <f t="shared" si="52"/>
        <v>10825.309</v>
      </c>
      <c r="J355" s="403">
        <f t="shared" si="50"/>
        <v>0.28440728061855836</v>
      </c>
      <c r="K355" s="353"/>
      <c r="L355" s="353"/>
      <c r="M355" s="353"/>
    </row>
    <row r="356" spans="1:13" s="322" customFormat="1" ht="22.5" customHeight="1">
      <c r="A356" s="201" t="s">
        <v>301</v>
      </c>
      <c r="B356" s="70" t="s">
        <v>78</v>
      </c>
      <c r="C356" s="74" t="s">
        <v>14</v>
      </c>
      <c r="D356" s="70" t="s">
        <v>237</v>
      </c>
      <c r="E356" s="319" t="s">
        <v>10</v>
      </c>
      <c r="F356" s="360">
        <f>F357+F361</f>
        <v>31908.6</v>
      </c>
      <c r="G356" s="360">
        <f>G357+G361</f>
        <v>6154.1</v>
      </c>
      <c r="H356" s="231">
        <f>H357+H361</f>
        <v>38062.7</v>
      </c>
      <c r="I356" s="360">
        <f>I357+I361</f>
        <v>10825.309</v>
      </c>
      <c r="J356" s="403">
        <f t="shared" si="50"/>
        <v>0.28440728061855836</v>
      </c>
      <c r="K356" s="353"/>
      <c r="L356" s="353"/>
      <c r="M356" s="353"/>
    </row>
    <row r="357" spans="1:13" s="322" customFormat="1" ht="20.25" customHeight="1">
      <c r="A357" s="201" t="s">
        <v>36</v>
      </c>
      <c r="B357" s="70" t="s">
        <v>78</v>
      </c>
      <c r="C357" s="74" t="s">
        <v>14</v>
      </c>
      <c r="D357" s="70" t="s">
        <v>238</v>
      </c>
      <c r="E357" s="319" t="s">
        <v>10</v>
      </c>
      <c r="F357" s="360">
        <f t="shared" si="52"/>
        <v>31908.6</v>
      </c>
      <c r="G357" s="360">
        <f t="shared" si="52"/>
        <v>5976.1</v>
      </c>
      <c r="H357" s="231">
        <f t="shared" si="52"/>
        <v>37884.7</v>
      </c>
      <c r="I357" s="360">
        <f t="shared" si="52"/>
        <v>10825.309</v>
      </c>
      <c r="J357" s="403">
        <f t="shared" si="50"/>
        <v>0.285743558745351</v>
      </c>
      <c r="K357" s="353"/>
      <c r="L357" s="353"/>
      <c r="M357" s="353"/>
    </row>
    <row r="358" spans="1:13" s="322" customFormat="1" ht="21" customHeight="1">
      <c r="A358" s="73" t="s">
        <v>531</v>
      </c>
      <c r="B358" s="70" t="s">
        <v>78</v>
      </c>
      <c r="C358" s="74" t="s">
        <v>14</v>
      </c>
      <c r="D358" s="70" t="s">
        <v>238</v>
      </c>
      <c r="E358" s="70">
        <v>600</v>
      </c>
      <c r="F358" s="359">
        <f t="shared" si="52"/>
        <v>31908.6</v>
      </c>
      <c r="G358" s="359">
        <f t="shared" si="52"/>
        <v>5976.1</v>
      </c>
      <c r="H358" s="72">
        <f t="shared" si="52"/>
        <v>37884.7</v>
      </c>
      <c r="I358" s="359">
        <f t="shared" si="52"/>
        <v>10825.309</v>
      </c>
      <c r="J358" s="403">
        <f t="shared" si="50"/>
        <v>0.285743558745351</v>
      </c>
      <c r="K358" s="353"/>
      <c r="L358" s="353"/>
      <c r="M358" s="353"/>
    </row>
    <row r="359" spans="1:13" s="322" customFormat="1" ht="20.25" customHeight="1">
      <c r="A359" s="73" t="s">
        <v>101</v>
      </c>
      <c r="B359" s="70" t="s">
        <v>78</v>
      </c>
      <c r="C359" s="74" t="s">
        <v>14</v>
      </c>
      <c r="D359" s="70" t="s">
        <v>238</v>
      </c>
      <c r="E359" s="70">
        <v>610</v>
      </c>
      <c r="F359" s="359">
        <f t="shared" si="52"/>
        <v>31908.6</v>
      </c>
      <c r="G359" s="359">
        <f t="shared" si="52"/>
        <v>5976.1</v>
      </c>
      <c r="H359" s="72">
        <f t="shared" si="52"/>
        <v>37884.7</v>
      </c>
      <c r="I359" s="359">
        <f t="shared" si="52"/>
        <v>10825.309</v>
      </c>
      <c r="J359" s="403">
        <f t="shared" si="50"/>
        <v>0.285743558745351</v>
      </c>
      <c r="K359" s="353"/>
      <c r="L359" s="353"/>
      <c r="M359" s="353"/>
    </row>
    <row r="360" spans="1:13" s="322" customFormat="1" ht="33.75" customHeight="1">
      <c r="A360" s="73" t="s">
        <v>103</v>
      </c>
      <c r="B360" s="70" t="s">
        <v>78</v>
      </c>
      <c r="C360" s="74" t="s">
        <v>14</v>
      </c>
      <c r="D360" s="70" t="s">
        <v>238</v>
      </c>
      <c r="E360" s="70">
        <v>611</v>
      </c>
      <c r="F360" s="359">
        <f>'Пр3 ведом'!G574</f>
        <v>31908.6</v>
      </c>
      <c r="G360" s="359">
        <f>'Пр3 ведом'!H574</f>
        <v>5976.1</v>
      </c>
      <c r="H360" s="72">
        <f>'Пр3 ведом'!I574</f>
        <v>37884.7</v>
      </c>
      <c r="I360" s="359">
        <f>'Пр3 ведом'!J574</f>
        <v>10825.309</v>
      </c>
      <c r="J360" s="403">
        <f t="shared" si="50"/>
        <v>0.285743558745351</v>
      </c>
      <c r="K360" s="353"/>
      <c r="L360" s="353"/>
      <c r="M360" s="353"/>
    </row>
    <row r="361" spans="1:13" s="322" customFormat="1" ht="15" customHeight="1">
      <c r="A361" s="73" t="s">
        <v>614</v>
      </c>
      <c r="B361" s="70" t="s">
        <v>78</v>
      </c>
      <c r="C361" s="74" t="s">
        <v>14</v>
      </c>
      <c r="D361" s="70" t="s">
        <v>389</v>
      </c>
      <c r="E361" s="70"/>
      <c r="F361" s="359">
        <f>F362</f>
        <v>0</v>
      </c>
      <c r="G361" s="359">
        <f aca="true" t="shared" si="53" ref="G361:I364">G362</f>
        <v>178</v>
      </c>
      <c r="H361" s="72">
        <f t="shared" si="53"/>
        <v>178</v>
      </c>
      <c r="I361" s="359">
        <f t="shared" si="53"/>
        <v>0</v>
      </c>
      <c r="J361" s="403">
        <f t="shared" si="50"/>
        <v>0</v>
      </c>
      <c r="K361" s="353"/>
      <c r="L361" s="353"/>
      <c r="M361" s="353"/>
    </row>
    <row r="362" spans="1:13" s="322" customFormat="1" ht="15" customHeight="1">
      <c r="A362" s="202" t="s">
        <v>381</v>
      </c>
      <c r="B362" s="70" t="s">
        <v>78</v>
      </c>
      <c r="C362" s="74" t="s">
        <v>14</v>
      </c>
      <c r="D362" s="70" t="s">
        <v>390</v>
      </c>
      <c r="E362" s="70"/>
      <c r="F362" s="359">
        <f>F363</f>
        <v>0</v>
      </c>
      <c r="G362" s="359">
        <f t="shared" si="53"/>
        <v>178</v>
      </c>
      <c r="H362" s="72">
        <f t="shared" si="53"/>
        <v>178</v>
      </c>
      <c r="I362" s="359">
        <f t="shared" si="53"/>
        <v>0</v>
      </c>
      <c r="J362" s="403">
        <f t="shared" si="50"/>
        <v>0</v>
      </c>
      <c r="K362" s="353"/>
      <c r="L362" s="353"/>
      <c r="M362" s="353"/>
    </row>
    <row r="363" spans="1:13" s="322" customFormat="1" ht="15" customHeight="1">
      <c r="A363" s="73" t="s">
        <v>531</v>
      </c>
      <c r="B363" s="70" t="s">
        <v>78</v>
      </c>
      <c r="C363" s="74" t="s">
        <v>14</v>
      </c>
      <c r="D363" s="70" t="s">
        <v>390</v>
      </c>
      <c r="E363" s="70">
        <v>600</v>
      </c>
      <c r="F363" s="359">
        <f>F364</f>
        <v>0</v>
      </c>
      <c r="G363" s="359">
        <f t="shared" si="53"/>
        <v>178</v>
      </c>
      <c r="H363" s="72">
        <f t="shared" si="53"/>
        <v>178</v>
      </c>
      <c r="I363" s="359">
        <f t="shared" si="53"/>
        <v>0</v>
      </c>
      <c r="J363" s="403">
        <f t="shared" si="50"/>
        <v>0</v>
      </c>
      <c r="K363" s="353"/>
      <c r="L363" s="353"/>
      <c r="M363" s="353"/>
    </row>
    <row r="364" spans="1:13" s="322" customFormat="1" ht="15" customHeight="1">
      <c r="A364" s="73" t="s">
        <v>101</v>
      </c>
      <c r="B364" s="70" t="s">
        <v>78</v>
      </c>
      <c r="C364" s="74" t="s">
        <v>14</v>
      </c>
      <c r="D364" s="70" t="s">
        <v>390</v>
      </c>
      <c r="E364" s="70">
        <v>610</v>
      </c>
      <c r="F364" s="359">
        <f>F365</f>
        <v>0</v>
      </c>
      <c r="G364" s="359">
        <f t="shared" si="53"/>
        <v>178</v>
      </c>
      <c r="H364" s="72">
        <f t="shared" si="53"/>
        <v>178</v>
      </c>
      <c r="I364" s="359">
        <f t="shared" si="53"/>
        <v>0</v>
      </c>
      <c r="J364" s="403">
        <f t="shared" si="50"/>
        <v>0</v>
      </c>
      <c r="K364" s="353"/>
      <c r="L364" s="353"/>
      <c r="M364" s="353"/>
    </row>
    <row r="365" spans="1:13" s="322" customFormat="1" ht="14.25" customHeight="1">
      <c r="A365" s="73" t="s">
        <v>103</v>
      </c>
      <c r="B365" s="70" t="s">
        <v>78</v>
      </c>
      <c r="C365" s="74" t="s">
        <v>14</v>
      </c>
      <c r="D365" s="70" t="s">
        <v>390</v>
      </c>
      <c r="E365" s="70">
        <v>611</v>
      </c>
      <c r="F365" s="359">
        <f>'Пр3 ведом'!G579</f>
        <v>0</v>
      </c>
      <c r="G365" s="359">
        <f>'Пр3 ведом'!H579</f>
        <v>178</v>
      </c>
      <c r="H365" s="72">
        <f>'Пр3 ведом'!I579</f>
        <v>178</v>
      </c>
      <c r="I365" s="359">
        <f>'Пр3 ведом'!J579</f>
        <v>0</v>
      </c>
      <c r="J365" s="403">
        <f t="shared" si="50"/>
        <v>0</v>
      </c>
      <c r="K365" s="353"/>
      <c r="L365" s="353"/>
      <c r="M365" s="353"/>
    </row>
    <row r="366" spans="1:13" s="322" customFormat="1" ht="12.75">
      <c r="A366" s="194" t="s">
        <v>642</v>
      </c>
      <c r="B366" s="93" t="s">
        <v>78</v>
      </c>
      <c r="C366" s="93" t="s">
        <v>78</v>
      </c>
      <c r="D366" s="92"/>
      <c r="E366" s="92"/>
      <c r="F366" s="358">
        <f>F367+F374</f>
        <v>2048.6</v>
      </c>
      <c r="G366" s="358">
        <f>G367+G374</f>
        <v>0</v>
      </c>
      <c r="H366" s="195">
        <f>H367+H374</f>
        <v>2048.6</v>
      </c>
      <c r="I366" s="358">
        <f>I367+I374</f>
        <v>13</v>
      </c>
      <c r="J366" s="403">
        <f t="shared" si="50"/>
        <v>0.006345797129747145</v>
      </c>
      <c r="K366" s="353"/>
      <c r="L366" s="353"/>
      <c r="M366" s="353"/>
    </row>
    <row r="367" spans="1:13" s="337" customFormat="1" ht="13.5" customHeight="1">
      <c r="A367" s="201" t="s">
        <v>297</v>
      </c>
      <c r="B367" s="70" t="s">
        <v>78</v>
      </c>
      <c r="C367" s="70" t="s">
        <v>78</v>
      </c>
      <c r="D367" s="70" t="s">
        <v>236</v>
      </c>
      <c r="E367" s="319" t="s">
        <v>10</v>
      </c>
      <c r="F367" s="360">
        <f aca="true" t="shared" si="54" ref="F367:I368">F368</f>
        <v>1988.6</v>
      </c>
      <c r="G367" s="360">
        <f t="shared" si="54"/>
        <v>0</v>
      </c>
      <c r="H367" s="231">
        <f t="shared" si="54"/>
        <v>1988.6</v>
      </c>
      <c r="I367" s="360">
        <f t="shared" si="54"/>
        <v>0</v>
      </c>
      <c r="J367" s="403">
        <f t="shared" si="50"/>
        <v>0</v>
      </c>
      <c r="K367" s="368"/>
      <c r="L367" s="368"/>
      <c r="M367" s="368"/>
    </row>
    <row r="368" spans="1:13" s="337" customFormat="1" ht="13.5" customHeight="1">
      <c r="A368" s="201" t="s">
        <v>299</v>
      </c>
      <c r="B368" s="70" t="s">
        <v>78</v>
      </c>
      <c r="C368" s="74" t="s">
        <v>78</v>
      </c>
      <c r="D368" s="70" t="s">
        <v>298</v>
      </c>
      <c r="E368" s="319"/>
      <c r="F368" s="360">
        <f t="shared" si="54"/>
        <v>1988.6</v>
      </c>
      <c r="G368" s="360">
        <f t="shared" si="54"/>
        <v>0</v>
      </c>
      <c r="H368" s="231">
        <f t="shared" si="54"/>
        <v>1988.6</v>
      </c>
      <c r="I368" s="360">
        <f t="shared" si="54"/>
        <v>0</v>
      </c>
      <c r="J368" s="403">
        <f t="shared" si="50"/>
        <v>0</v>
      </c>
      <c r="K368" s="368"/>
      <c r="L368" s="368"/>
      <c r="M368" s="368"/>
    </row>
    <row r="369" spans="1:13" s="322" customFormat="1" ht="33.75" customHeight="1">
      <c r="A369" s="73" t="s">
        <v>531</v>
      </c>
      <c r="B369" s="70" t="s">
        <v>78</v>
      </c>
      <c r="C369" s="74" t="s">
        <v>78</v>
      </c>
      <c r="D369" s="70" t="s">
        <v>300</v>
      </c>
      <c r="E369" s="70">
        <v>600</v>
      </c>
      <c r="F369" s="359">
        <f>F370+F372</f>
        <v>1988.6</v>
      </c>
      <c r="G369" s="359">
        <f>G370+G372</f>
        <v>0</v>
      </c>
      <c r="H369" s="72">
        <f>H370+H372</f>
        <v>1988.6</v>
      </c>
      <c r="I369" s="359">
        <f>I370+I372</f>
        <v>0</v>
      </c>
      <c r="J369" s="403">
        <f t="shared" si="50"/>
        <v>0</v>
      </c>
      <c r="K369" s="353"/>
      <c r="L369" s="353"/>
      <c r="M369" s="353"/>
    </row>
    <row r="370" spans="1:13" s="327" customFormat="1" ht="12.75" customHeight="1">
      <c r="A370" s="73" t="s">
        <v>101</v>
      </c>
      <c r="B370" s="70" t="s">
        <v>78</v>
      </c>
      <c r="C370" s="74" t="s">
        <v>78</v>
      </c>
      <c r="D370" s="70" t="s">
        <v>300</v>
      </c>
      <c r="E370" s="70">
        <v>610</v>
      </c>
      <c r="F370" s="359">
        <f>F371</f>
        <v>1838.6</v>
      </c>
      <c r="G370" s="359">
        <f>G371</f>
        <v>0</v>
      </c>
      <c r="H370" s="72">
        <f>H371</f>
        <v>1838.6</v>
      </c>
      <c r="I370" s="359">
        <f>I371</f>
        <v>0</v>
      </c>
      <c r="J370" s="403">
        <f t="shared" si="50"/>
        <v>0</v>
      </c>
      <c r="K370" s="364"/>
      <c r="L370" s="364"/>
      <c r="M370" s="364"/>
    </row>
    <row r="371" spans="1:13" s="322" customFormat="1" ht="37.5" customHeight="1">
      <c r="A371" s="73" t="s">
        <v>103</v>
      </c>
      <c r="B371" s="70" t="s">
        <v>78</v>
      </c>
      <c r="C371" s="74" t="s">
        <v>78</v>
      </c>
      <c r="D371" s="70" t="s">
        <v>300</v>
      </c>
      <c r="E371" s="70">
        <v>611</v>
      </c>
      <c r="F371" s="359">
        <f>'Пр3 ведом'!G585</f>
        <v>1838.6</v>
      </c>
      <c r="G371" s="359">
        <f>'Пр3 ведом'!H585</f>
        <v>0</v>
      </c>
      <c r="H371" s="72">
        <f>'Пр3 ведом'!I585</f>
        <v>1838.6</v>
      </c>
      <c r="I371" s="359">
        <f>'Пр3 ведом'!J585</f>
        <v>0</v>
      </c>
      <c r="J371" s="403">
        <f t="shared" si="50"/>
        <v>0</v>
      </c>
      <c r="K371" s="353"/>
      <c r="L371" s="353"/>
      <c r="M371" s="353"/>
    </row>
    <row r="372" spans="1:13" s="322" customFormat="1" ht="12.75" customHeight="1">
      <c r="A372" s="73" t="s">
        <v>56</v>
      </c>
      <c r="B372" s="70" t="s">
        <v>78</v>
      </c>
      <c r="C372" s="74" t="s">
        <v>78</v>
      </c>
      <c r="D372" s="70" t="s">
        <v>300</v>
      </c>
      <c r="E372" s="70">
        <v>620</v>
      </c>
      <c r="F372" s="359">
        <f>F373</f>
        <v>150</v>
      </c>
      <c r="G372" s="359">
        <f>G373</f>
        <v>0</v>
      </c>
      <c r="H372" s="72">
        <f>H373</f>
        <v>150</v>
      </c>
      <c r="I372" s="359">
        <f>I373</f>
        <v>0</v>
      </c>
      <c r="J372" s="403">
        <f t="shared" si="50"/>
        <v>0</v>
      </c>
      <c r="K372" s="353"/>
      <c r="L372" s="353"/>
      <c r="M372" s="353"/>
    </row>
    <row r="373" spans="1:13" s="322" customFormat="1" ht="32.25" customHeight="1">
      <c r="A373" s="73" t="s">
        <v>42</v>
      </c>
      <c r="B373" s="70" t="s">
        <v>78</v>
      </c>
      <c r="C373" s="74" t="s">
        <v>78</v>
      </c>
      <c r="D373" s="70" t="s">
        <v>300</v>
      </c>
      <c r="E373" s="70">
        <v>621</v>
      </c>
      <c r="F373" s="359">
        <f>'Пр3 ведом'!G587</f>
        <v>150</v>
      </c>
      <c r="G373" s="359">
        <f>'Пр3 ведом'!H587</f>
        <v>0</v>
      </c>
      <c r="H373" s="72">
        <f>'Пр3 ведом'!I587</f>
        <v>150</v>
      </c>
      <c r="I373" s="359">
        <f>'Пр3 ведом'!J587</f>
        <v>0</v>
      </c>
      <c r="J373" s="403">
        <f t="shared" si="50"/>
        <v>0</v>
      </c>
      <c r="K373" s="353"/>
      <c r="L373" s="353"/>
      <c r="M373" s="353"/>
    </row>
    <row r="374" spans="1:13" s="322" customFormat="1" ht="32.25" customHeight="1">
      <c r="A374" s="194" t="s">
        <v>670</v>
      </c>
      <c r="B374" s="93" t="s">
        <v>78</v>
      </c>
      <c r="C374" s="93" t="s">
        <v>78</v>
      </c>
      <c r="D374" s="92" t="s">
        <v>446</v>
      </c>
      <c r="E374" s="92"/>
      <c r="F374" s="358">
        <f aca="true" t="shared" si="55" ref="F374:I377">F375</f>
        <v>60</v>
      </c>
      <c r="G374" s="358">
        <f t="shared" si="55"/>
        <v>0</v>
      </c>
      <c r="H374" s="195">
        <f t="shared" si="55"/>
        <v>60</v>
      </c>
      <c r="I374" s="358">
        <f t="shared" si="55"/>
        <v>13</v>
      </c>
      <c r="J374" s="403">
        <f t="shared" si="50"/>
        <v>0.21666666666666667</v>
      </c>
      <c r="K374" s="353"/>
      <c r="L374" s="353"/>
      <c r="M374" s="353"/>
    </row>
    <row r="375" spans="1:13" s="322" customFormat="1" ht="25.5" customHeight="1">
      <c r="A375" s="218" t="s">
        <v>623</v>
      </c>
      <c r="B375" s="74" t="s">
        <v>78</v>
      </c>
      <c r="C375" s="74" t="s">
        <v>78</v>
      </c>
      <c r="D375" s="70" t="s">
        <v>445</v>
      </c>
      <c r="E375" s="70"/>
      <c r="F375" s="359">
        <f t="shared" si="55"/>
        <v>60</v>
      </c>
      <c r="G375" s="359">
        <f t="shared" si="55"/>
        <v>0</v>
      </c>
      <c r="H375" s="72">
        <f t="shared" si="55"/>
        <v>60</v>
      </c>
      <c r="I375" s="359">
        <f t="shared" si="55"/>
        <v>13</v>
      </c>
      <c r="J375" s="403">
        <f t="shared" si="50"/>
        <v>0.21666666666666667</v>
      </c>
      <c r="K375" s="353"/>
      <c r="L375" s="353"/>
      <c r="M375" s="353"/>
    </row>
    <row r="376" spans="1:13" s="322" customFormat="1" ht="25.5" customHeight="1">
      <c r="A376" s="73" t="s">
        <v>387</v>
      </c>
      <c r="B376" s="74" t="s">
        <v>78</v>
      </c>
      <c r="C376" s="74" t="s">
        <v>78</v>
      </c>
      <c r="D376" s="70" t="s">
        <v>445</v>
      </c>
      <c r="E376" s="70">
        <v>200</v>
      </c>
      <c r="F376" s="359">
        <f t="shared" si="55"/>
        <v>60</v>
      </c>
      <c r="G376" s="359">
        <f t="shared" si="55"/>
        <v>0</v>
      </c>
      <c r="H376" s="72">
        <f t="shared" si="55"/>
        <v>60</v>
      </c>
      <c r="I376" s="359">
        <f t="shared" si="55"/>
        <v>13</v>
      </c>
      <c r="J376" s="403">
        <f t="shared" si="50"/>
        <v>0.21666666666666667</v>
      </c>
      <c r="K376" s="353"/>
      <c r="L376" s="353"/>
      <c r="M376" s="353"/>
    </row>
    <row r="377" spans="1:13" s="322" customFormat="1" ht="26.25" customHeight="1">
      <c r="A377" s="73" t="s">
        <v>526</v>
      </c>
      <c r="B377" s="74" t="s">
        <v>78</v>
      </c>
      <c r="C377" s="74" t="s">
        <v>78</v>
      </c>
      <c r="D377" s="70" t="s">
        <v>445</v>
      </c>
      <c r="E377" s="70">
        <v>240</v>
      </c>
      <c r="F377" s="359">
        <f t="shared" si="55"/>
        <v>60</v>
      </c>
      <c r="G377" s="359">
        <f t="shared" si="55"/>
        <v>0</v>
      </c>
      <c r="H377" s="72">
        <f t="shared" si="55"/>
        <v>60</v>
      </c>
      <c r="I377" s="359">
        <f t="shared" si="55"/>
        <v>13</v>
      </c>
      <c r="J377" s="403">
        <f t="shared" si="50"/>
        <v>0.21666666666666667</v>
      </c>
      <c r="K377" s="353"/>
      <c r="L377" s="353"/>
      <c r="M377" s="353"/>
    </row>
    <row r="378" spans="1:13" s="322" customFormat="1" ht="26.25" customHeight="1">
      <c r="A378" s="166" t="s">
        <v>527</v>
      </c>
      <c r="B378" s="74" t="s">
        <v>78</v>
      </c>
      <c r="C378" s="74" t="s">
        <v>78</v>
      </c>
      <c r="D378" s="70" t="s">
        <v>445</v>
      </c>
      <c r="E378" s="70">
        <v>244</v>
      </c>
      <c r="F378" s="359">
        <f>'Пр3 ведом'!G592</f>
        <v>60</v>
      </c>
      <c r="G378" s="359">
        <f>'Пр3 ведом'!H592</f>
        <v>0</v>
      </c>
      <c r="H378" s="72">
        <f>'Пр3 ведом'!I592</f>
        <v>60</v>
      </c>
      <c r="I378" s="359">
        <f>'Пр3 ведом'!J592</f>
        <v>13</v>
      </c>
      <c r="J378" s="403">
        <f t="shared" si="50"/>
        <v>0.21666666666666667</v>
      </c>
      <c r="K378" s="353"/>
      <c r="L378" s="353"/>
      <c r="M378" s="353"/>
    </row>
    <row r="379" spans="1:13" s="322" customFormat="1" ht="12.75">
      <c r="A379" s="194" t="s">
        <v>37</v>
      </c>
      <c r="B379" s="92" t="s">
        <v>78</v>
      </c>
      <c r="C379" s="93" t="s">
        <v>98</v>
      </c>
      <c r="D379" s="92" t="s">
        <v>9</v>
      </c>
      <c r="E379" s="92" t="s">
        <v>10</v>
      </c>
      <c r="F379" s="358">
        <f>F390+F380+F385</f>
        <v>15735.000000000002</v>
      </c>
      <c r="G379" s="358">
        <f>G390+G380+G385</f>
        <v>-6006.1</v>
      </c>
      <c r="H379" s="195">
        <f>H390+H380+H385</f>
        <v>9728.900000000001</v>
      </c>
      <c r="I379" s="358">
        <f>I390+I380+I385</f>
        <v>2757.452</v>
      </c>
      <c r="J379" s="403">
        <f t="shared" si="50"/>
        <v>0.2834289590806771</v>
      </c>
      <c r="K379" s="353"/>
      <c r="L379" s="353"/>
      <c r="M379" s="353"/>
    </row>
    <row r="380" spans="1:13" s="337" customFormat="1" ht="15.75" customHeight="1">
      <c r="A380" s="201" t="s">
        <v>301</v>
      </c>
      <c r="B380" s="70" t="s">
        <v>78</v>
      </c>
      <c r="C380" s="70" t="s">
        <v>98</v>
      </c>
      <c r="D380" s="70" t="s">
        <v>237</v>
      </c>
      <c r="E380" s="319" t="s">
        <v>10</v>
      </c>
      <c r="F380" s="360">
        <f aca="true" t="shared" si="56" ref="F380:I383">F381</f>
        <v>5976.1</v>
      </c>
      <c r="G380" s="360">
        <f t="shared" si="56"/>
        <v>-5976.1</v>
      </c>
      <c r="H380" s="231">
        <f t="shared" si="56"/>
        <v>0</v>
      </c>
      <c r="I380" s="360">
        <f t="shared" si="56"/>
        <v>0</v>
      </c>
      <c r="J380" s="403" t="e">
        <f t="shared" si="50"/>
        <v>#DIV/0!</v>
      </c>
      <c r="K380" s="368"/>
      <c r="L380" s="368"/>
      <c r="M380" s="368"/>
    </row>
    <row r="381" spans="1:13" s="322" customFormat="1" ht="21.75" customHeight="1">
      <c r="A381" s="73" t="s">
        <v>155</v>
      </c>
      <c r="B381" s="70" t="s">
        <v>78</v>
      </c>
      <c r="C381" s="74" t="s">
        <v>98</v>
      </c>
      <c r="D381" s="70" t="s">
        <v>238</v>
      </c>
      <c r="E381" s="70" t="s">
        <v>10</v>
      </c>
      <c r="F381" s="359">
        <f t="shared" si="56"/>
        <v>5976.1</v>
      </c>
      <c r="G381" s="359">
        <f t="shared" si="56"/>
        <v>-5976.1</v>
      </c>
      <c r="H381" s="72">
        <f t="shared" si="56"/>
        <v>0</v>
      </c>
      <c r="I381" s="359">
        <f t="shared" si="56"/>
        <v>0</v>
      </c>
      <c r="J381" s="403" t="e">
        <f t="shared" si="50"/>
        <v>#DIV/0!</v>
      </c>
      <c r="K381" s="353"/>
      <c r="L381" s="353"/>
      <c r="M381" s="353"/>
    </row>
    <row r="382" spans="1:13" s="322" customFormat="1" ht="21.75" customHeight="1">
      <c r="A382" s="73" t="s">
        <v>531</v>
      </c>
      <c r="B382" s="70" t="s">
        <v>78</v>
      </c>
      <c r="C382" s="74" t="s">
        <v>98</v>
      </c>
      <c r="D382" s="70" t="s">
        <v>238</v>
      </c>
      <c r="E382" s="70" t="s">
        <v>100</v>
      </c>
      <c r="F382" s="359">
        <f t="shared" si="56"/>
        <v>5976.1</v>
      </c>
      <c r="G382" s="359">
        <f t="shared" si="56"/>
        <v>-5976.1</v>
      </c>
      <c r="H382" s="72">
        <f t="shared" si="56"/>
        <v>0</v>
      </c>
      <c r="I382" s="359">
        <f t="shared" si="56"/>
        <v>0</v>
      </c>
      <c r="J382" s="403" t="e">
        <f t="shared" si="50"/>
        <v>#DIV/0!</v>
      </c>
      <c r="K382" s="353"/>
      <c r="L382" s="353"/>
      <c r="M382" s="353"/>
    </row>
    <row r="383" spans="1:13" s="322" customFormat="1" ht="16.5" customHeight="1">
      <c r="A383" s="73" t="s">
        <v>101</v>
      </c>
      <c r="B383" s="70" t="s">
        <v>78</v>
      </c>
      <c r="C383" s="74" t="s">
        <v>98</v>
      </c>
      <c r="D383" s="70" t="s">
        <v>238</v>
      </c>
      <c r="E383" s="70" t="s">
        <v>102</v>
      </c>
      <c r="F383" s="359">
        <f t="shared" si="56"/>
        <v>5976.1</v>
      </c>
      <c r="G383" s="359">
        <f t="shared" si="56"/>
        <v>-5976.1</v>
      </c>
      <c r="H383" s="72">
        <f t="shared" si="56"/>
        <v>0</v>
      </c>
      <c r="I383" s="359">
        <f t="shared" si="56"/>
        <v>0</v>
      </c>
      <c r="J383" s="403" t="e">
        <f t="shared" si="50"/>
        <v>#DIV/0!</v>
      </c>
      <c r="K383" s="353"/>
      <c r="L383" s="353"/>
      <c r="M383" s="353"/>
    </row>
    <row r="384" spans="1:13" s="322" customFormat="1" ht="35.25" customHeight="1">
      <c r="A384" s="73" t="s">
        <v>103</v>
      </c>
      <c r="B384" s="70" t="s">
        <v>78</v>
      </c>
      <c r="C384" s="74" t="s">
        <v>98</v>
      </c>
      <c r="D384" s="70" t="s">
        <v>238</v>
      </c>
      <c r="E384" s="70" t="s">
        <v>104</v>
      </c>
      <c r="F384" s="359">
        <f>'Пр3 ведом'!G598</f>
        <v>5976.1</v>
      </c>
      <c r="G384" s="359">
        <f>'Пр3 ведом'!H598</f>
        <v>-5976.1</v>
      </c>
      <c r="H384" s="72">
        <f>'Пр3 ведом'!I598</f>
        <v>0</v>
      </c>
      <c r="I384" s="359">
        <f>'Пр3 ведом'!J598</f>
        <v>0</v>
      </c>
      <c r="J384" s="403" t="e">
        <f>I384/H384*100%</f>
        <v>#DIV/0!</v>
      </c>
      <c r="K384" s="353"/>
      <c r="L384" s="353"/>
      <c r="M384" s="353"/>
    </row>
    <row r="385" spans="1:13" s="322" customFormat="1" ht="35.25" customHeight="1">
      <c r="A385" s="73" t="s">
        <v>614</v>
      </c>
      <c r="B385" s="70" t="s">
        <v>78</v>
      </c>
      <c r="C385" s="74" t="s">
        <v>98</v>
      </c>
      <c r="D385" s="70" t="s">
        <v>389</v>
      </c>
      <c r="E385" s="70"/>
      <c r="F385" s="359">
        <f aca="true" t="shared" si="57" ref="F385:I388">F386</f>
        <v>30</v>
      </c>
      <c r="G385" s="359">
        <f t="shared" si="57"/>
        <v>-30</v>
      </c>
      <c r="H385" s="72">
        <f t="shared" si="57"/>
        <v>0</v>
      </c>
      <c r="I385" s="359">
        <f t="shared" si="57"/>
        <v>0</v>
      </c>
      <c r="J385" s="403" t="e">
        <f t="shared" si="50"/>
        <v>#DIV/0!</v>
      </c>
      <c r="K385" s="353"/>
      <c r="L385" s="353"/>
      <c r="M385" s="353"/>
    </row>
    <row r="386" spans="1:13" s="322" customFormat="1" ht="35.25" customHeight="1">
      <c r="A386" s="202" t="s">
        <v>381</v>
      </c>
      <c r="B386" s="70" t="s">
        <v>78</v>
      </c>
      <c r="C386" s="74" t="s">
        <v>98</v>
      </c>
      <c r="D386" s="70" t="s">
        <v>390</v>
      </c>
      <c r="E386" s="70"/>
      <c r="F386" s="359">
        <f t="shared" si="57"/>
        <v>30</v>
      </c>
      <c r="G386" s="359">
        <f t="shared" si="57"/>
        <v>-30</v>
      </c>
      <c r="H386" s="72">
        <f t="shared" si="57"/>
        <v>0</v>
      </c>
      <c r="I386" s="359">
        <f t="shared" si="57"/>
        <v>0</v>
      </c>
      <c r="J386" s="403" t="e">
        <f t="shared" si="50"/>
        <v>#DIV/0!</v>
      </c>
      <c r="K386" s="353"/>
      <c r="L386" s="353"/>
      <c r="M386" s="353"/>
    </row>
    <row r="387" spans="1:13" s="322" customFormat="1" ht="22.5">
      <c r="A387" s="73" t="s">
        <v>531</v>
      </c>
      <c r="B387" s="70" t="s">
        <v>78</v>
      </c>
      <c r="C387" s="74" t="s">
        <v>98</v>
      </c>
      <c r="D387" s="70" t="s">
        <v>390</v>
      </c>
      <c r="E387" s="70">
        <v>600</v>
      </c>
      <c r="F387" s="359">
        <f t="shared" si="57"/>
        <v>30</v>
      </c>
      <c r="G387" s="359">
        <f t="shared" si="57"/>
        <v>-30</v>
      </c>
      <c r="H387" s="72">
        <f t="shared" si="57"/>
        <v>0</v>
      </c>
      <c r="I387" s="359">
        <f t="shared" si="57"/>
        <v>0</v>
      </c>
      <c r="J387" s="403" t="e">
        <f t="shared" si="50"/>
        <v>#DIV/0!</v>
      </c>
      <c r="K387" s="353"/>
      <c r="L387" s="353"/>
      <c r="M387" s="353"/>
    </row>
    <row r="388" spans="1:13" s="322" customFormat="1" ht="12.75">
      <c r="A388" s="73" t="s">
        <v>101</v>
      </c>
      <c r="B388" s="70" t="s">
        <v>78</v>
      </c>
      <c r="C388" s="74" t="s">
        <v>98</v>
      </c>
      <c r="D388" s="70" t="s">
        <v>390</v>
      </c>
      <c r="E388" s="70">
        <v>610</v>
      </c>
      <c r="F388" s="359">
        <f t="shared" si="57"/>
        <v>30</v>
      </c>
      <c r="G388" s="359">
        <f t="shared" si="57"/>
        <v>-30</v>
      </c>
      <c r="H388" s="72">
        <f t="shared" si="57"/>
        <v>0</v>
      </c>
      <c r="I388" s="359">
        <f t="shared" si="57"/>
        <v>0</v>
      </c>
      <c r="J388" s="403" t="e">
        <f t="shared" si="50"/>
        <v>#DIV/0!</v>
      </c>
      <c r="K388" s="353"/>
      <c r="L388" s="353"/>
      <c r="M388" s="353"/>
    </row>
    <row r="389" spans="1:13" s="322" customFormat="1" ht="33.75">
      <c r="A389" s="73" t="s">
        <v>103</v>
      </c>
      <c r="B389" s="70" t="s">
        <v>78</v>
      </c>
      <c r="C389" s="74" t="s">
        <v>98</v>
      </c>
      <c r="D389" s="70" t="s">
        <v>390</v>
      </c>
      <c r="E389" s="70">
        <v>611</v>
      </c>
      <c r="F389" s="359">
        <f>'Пр3 ведом'!G603</f>
        <v>30</v>
      </c>
      <c r="G389" s="359">
        <f>'Пр3 ведом'!H603</f>
        <v>-30</v>
      </c>
      <c r="H389" s="72">
        <f>'Пр3 ведом'!I603</f>
        <v>0</v>
      </c>
      <c r="I389" s="359">
        <f>'Пр3 ведом'!J603</f>
        <v>0</v>
      </c>
      <c r="J389" s="403" t="e">
        <f t="shared" si="50"/>
        <v>#DIV/0!</v>
      </c>
      <c r="K389" s="353"/>
      <c r="L389" s="353"/>
      <c r="M389" s="353"/>
    </row>
    <row r="390" spans="1:13" s="322" customFormat="1" ht="34.5" customHeight="1">
      <c r="A390" s="201" t="s">
        <v>634</v>
      </c>
      <c r="B390" s="70" t="s">
        <v>78</v>
      </c>
      <c r="C390" s="74" t="s">
        <v>98</v>
      </c>
      <c r="D390" s="70" t="s">
        <v>245</v>
      </c>
      <c r="E390" s="92"/>
      <c r="F390" s="359">
        <f>F391+F409+F396+F412</f>
        <v>9728.900000000001</v>
      </c>
      <c r="G390" s="359">
        <f>G391+G409+G396+G412</f>
        <v>0</v>
      </c>
      <c r="H390" s="72">
        <f>H391+H409+H396+H412</f>
        <v>9728.900000000001</v>
      </c>
      <c r="I390" s="359">
        <f>I391+I409+I396+I412</f>
        <v>2757.452</v>
      </c>
      <c r="J390" s="403">
        <f t="shared" si="50"/>
        <v>0.2834289590806771</v>
      </c>
      <c r="K390" s="353"/>
      <c r="L390" s="353"/>
      <c r="M390" s="353"/>
    </row>
    <row r="391" spans="1:13" s="322" customFormat="1" ht="25.5" customHeight="1">
      <c r="A391" s="73" t="s">
        <v>253</v>
      </c>
      <c r="B391" s="70" t="s">
        <v>78</v>
      </c>
      <c r="C391" s="74" t="s">
        <v>98</v>
      </c>
      <c r="D391" s="70" t="s">
        <v>246</v>
      </c>
      <c r="E391" s="70"/>
      <c r="F391" s="359">
        <f aca="true" t="shared" si="58" ref="F391:I392">F392</f>
        <v>1001</v>
      </c>
      <c r="G391" s="359">
        <f t="shared" si="58"/>
        <v>0</v>
      </c>
      <c r="H391" s="72">
        <f t="shared" si="58"/>
        <v>1001</v>
      </c>
      <c r="I391" s="359">
        <f t="shared" si="58"/>
        <v>209.30700000000002</v>
      </c>
      <c r="J391" s="403">
        <f t="shared" si="50"/>
        <v>0.2090979020979021</v>
      </c>
      <c r="K391" s="353"/>
      <c r="L391" s="353"/>
      <c r="M391" s="353"/>
    </row>
    <row r="392" spans="1:13" s="322" customFormat="1" ht="45">
      <c r="A392" s="73" t="s">
        <v>105</v>
      </c>
      <c r="B392" s="70" t="s">
        <v>78</v>
      </c>
      <c r="C392" s="74" t="s">
        <v>98</v>
      </c>
      <c r="D392" s="70" t="s">
        <v>246</v>
      </c>
      <c r="E392" s="70">
        <v>100</v>
      </c>
      <c r="F392" s="359">
        <f t="shared" si="58"/>
        <v>1001</v>
      </c>
      <c r="G392" s="359">
        <f t="shared" si="58"/>
        <v>0</v>
      </c>
      <c r="H392" s="72">
        <f t="shared" si="58"/>
        <v>1001</v>
      </c>
      <c r="I392" s="359">
        <f t="shared" si="58"/>
        <v>209.30700000000002</v>
      </c>
      <c r="J392" s="403">
        <f t="shared" si="50"/>
        <v>0.2090979020979021</v>
      </c>
      <c r="K392" s="353"/>
      <c r="L392" s="353"/>
      <c r="M392" s="353"/>
    </row>
    <row r="393" spans="1:13" s="322" customFormat="1" ht="24.75" customHeight="1">
      <c r="A393" s="73" t="s">
        <v>107</v>
      </c>
      <c r="B393" s="70" t="s">
        <v>78</v>
      </c>
      <c r="C393" s="74" t="s">
        <v>98</v>
      </c>
      <c r="D393" s="70" t="s">
        <v>246</v>
      </c>
      <c r="E393" s="70">
        <v>120</v>
      </c>
      <c r="F393" s="359">
        <f>F394+F395</f>
        <v>1001</v>
      </c>
      <c r="G393" s="359">
        <f>G394+G395</f>
        <v>0</v>
      </c>
      <c r="H393" s="72">
        <f>H394+H395</f>
        <v>1001</v>
      </c>
      <c r="I393" s="359">
        <f>I394+I395</f>
        <v>209.30700000000002</v>
      </c>
      <c r="J393" s="403">
        <f t="shared" si="50"/>
        <v>0.2090979020979021</v>
      </c>
      <c r="K393" s="353"/>
      <c r="L393" s="353"/>
      <c r="M393" s="353"/>
    </row>
    <row r="394" spans="1:13" s="322" customFormat="1" ht="14.25" customHeight="1">
      <c r="A394" s="198" t="s">
        <v>385</v>
      </c>
      <c r="B394" s="70" t="s">
        <v>78</v>
      </c>
      <c r="C394" s="74" t="s">
        <v>98</v>
      </c>
      <c r="D394" s="70" t="s">
        <v>246</v>
      </c>
      <c r="E394" s="70">
        <v>121</v>
      </c>
      <c r="F394" s="359">
        <f>'Пр3 ведом'!G229</f>
        <v>768.8</v>
      </c>
      <c r="G394" s="359">
        <f>'Пр3 ведом'!H229</f>
        <v>0</v>
      </c>
      <c r="H394" s="72">
        <f>'Пр3 ведом'!I229</f>
        <v>768.8</v>
      </c>
      <c r="I394" s="359">
        <f>'Пр3 ведом'!J229</f>
        <v>152.119</v>
      </c>
      <c r="J394" s="403">
        <f t="shared" si="50"/>
        <v>0.1978655046826223</v>
      </c>
      <c r="K394" s="353"/>
      <c r="L394" s="353"/>
      <c r="M394" s="353"/>
    </row>
    <row r="395" spans="1:13" s="322" customFormat="1" ht="33.75" customHeight="1">
      <c r="A395" s="198" t="s">
        <v>386</v>
      </c>
      <c r="B395" s="70" t="s">
        <v>78</v>
      </c>
      <c r="C395" s="74" t="s">
        <v>98</v>
      </c>
      <c r="D395" s="70" t="s">
        <v>246</v>
      </c>
      <c r="E395" s="70">
        <v>129</v>
      </c>
      <c r="F395" s="359">
        <f>'Пр3 ведом'!G230</f>
        <v>232.2</v>
      </c>
      <c r="G395" s="359">
        <f>'Пр3 ведом'!H230</f>
        <v>0</v>
      </c>
      <c r="H395" s="72">
        <f>'Пр3 ведом'!I230</f>
        <v>232.2</v>
      </c>
      <c r="I395" s="359">
        <f>'Пр3 ведом'!J230</f>
        <v>57.188</v>
      </c>
      <c r="J395" s="403">
        <f t="shared" si="50"/>
        <v>0.2462876830318691</v>
      </c>
      <c r="K395" s="353"/>
      <c r="L395" s="353"/>
      <c r="M395" s="353"/>
    </row>
    <row r="396" spans="1:13" s="327" customFormat="1" ht="12.75" customHeight="1">
      <c r="A396" s="73" t="s">
        <v>252</v>
      </c>
      <c r="B396" s="70" t="s">
        <v>78</v>
      </c>
      <c r="C396" s="74" t="s">
        <v>98</v>
      </c>
      <c r="D396" s="70" t="s">
        <v>248</v>
      </c>
      <c r="E396" s="70" t="s">
        <v>10</v>
      </c>
      <c r="F396" s="359">
        <f>F397+F401+F405</f>
        <v>8127.900000000001</v>
      </c>
      <c r="G396" s="359">
        <f>G397+G401+G405</f>
        <v>0</v>
      </c>
      <c r="H396" s="72">
        <f>H397+H401+H405</f>
        <v>8127.900000000001</v>
      </c>
      <c r="I396" s="359">
        <f>I397+I401+I405</f>
        <v>2388.7250000000004</v>
      </c>
      <c r="J396" s="403">
        <f t="shared" si="50"/>
        <v>0.2938920262306377</v>
      </c>
      <c r="K396" s="364"/>
      <c r="L396" s="364"/>
      <c r="M396" s="364"/>
    </row>
    <row r="397" spans="1:13" s="322" customFormat="1" ht="33" customHeight="1">
      <c r="A397" s="73" t="s">
        <v>105</v>
      </c>
      <c r="B397" s="70" t="s">
        <v>78</v>
      </c>
      <c r="C397" s="74" t="s">
        <v>98</v>
      </c>
      <c r="D397" s="70" t="s">
        <v>249</v>
      </c>
      <c r="E397" s="70" t="s">
        <v>106</v>
      </c>
      <c r="F397" s="359">
        <f>F398</f>
        <v>7307.1</v>
      </c>
      <c r="G397" s="359">
        <f>G398</f>
        <v>0</v>
      </c>
      <c r="H397" s="72">
        <f>H398</f>
        <v>7307.1</v>
      </c>
      <c r="I397" s="359">
        <f>I398</f>
        <v>2186.166</v>
      </c>
      <c r="J397" s="403">
        <f aca="true" t="shared" si="59" ref="J397:J465">I397/H397*100%</f>
        <v>0.29918380752966295</v>
      </c>
      <c r="K397" s="353"/>
      <c r="L397" s="353"/>
      <c r="M397" s="353"/>
    </row>
    <row r="398" spans="1:13" s="322" customFormat="1" ht="19.5" customHeight="1">
      <c r="A398" s="73" t="s">
        <v>142</v>
      </c>
      <c r="B398" s="70" t="s">
        <v>78</v>
      </c>
      <c r="C398" s="74" t="s">
        <v>98</v>
      </c>
      <c r="D398" s="70" t="s">
        <v>249</v>
      </c>
      <c r="E398" s="70">
        <v>110</v>
      </c>
      <c r="F398" s="359">
        <f>F399+F400</f>
        <v>7307.1</v>
      </c>
      <c r="G398" s="359">
        <f>G399+G400</f>
        <v>0</v>
      </c>
      <c r="H398" s="72">
        <f>H399+H400</f>
        <v>7307.1</v>
      </c>
      <c r="I398" s="359">
        <f>I399+I400</f>
        <v>2186.166</v>
      </c>
      <c r="J398" s="403">
        <f t="shared" si="59"/>
        <v>0.29918380752966295</v>
      </c>
      <c r="K398" s="353"/>
      <c r="L398" s="353"/>
      <c r="M398" s="353"/>
    </row>
    <row r="399" spans="1:13" s="322" customFormat="1" ht="14.25" customHeight="1">
      <c r="A399" s="73" t="s">
        <v>581</v>
      </c>
      <c r="B399" s="70" t="s">
        <v>78</v>
      </c>
      <c r="C399" s="74" t="s">
        <v>98</v>
      </c>
      <c r="D399" s="70" t="s">
        <v>249</v>
      </c>
      <c r="E399" s="70">
        <v>111</v>
      </c>
      <c r="F399" s="359">
        <f>'Пр3 ведом'!G234</f>
        <v>5612.2</v>
      </c>
      <c r="G399" s="359">
        <f>'Пр3 ведом'!H234</f>
        <v>0</v>
      </c>
      <c r="H399" s="72">
        <f>'Пр3 ведом'!I234</f>
        <v>5612.2</v>
      </c>
      <c r="I399" s="359">
        <f>'Пр3 ведом'!J234</f>
        <v>1555.857</v>
      </c>
      <c r="J399" s="403">
        <f t="shared" si="59"/>
        <v>0.2772276469120844</v>
      </c>
      <c r="K399" s="353"/>
      <c r="L399" s="353"/>
      <c r="M399" s="353"/>
    </row>
    <row r="400" spans="1:13" s="322" customFormat="1" ht="20.25" customHeight="1">
      <c r="A400" s="198" t="s">
        <v>580</v>
      </c>
      <c r="B400" s="70" t="s">
        <v>78</v>
      </c>
      <c r="C400" s="74" t="s">
        <v>98</v>
      </c>
      <c r="D400" s="70" t="s">
        <v>249</v>
      </c>
      <c r="E400" s="70">
        <v>119</v>
      </c>
      <c r="F400" s="359">
        <f>'Пр3 ведом'!G235</f>
        <v>1694.9</v>
      </c>
      <c r="G400" s="359">
        <f>'Пр3 ведом'!H235</f>
        <v>0</v>
      </c>
      <c r="H400" s="72">
        <f>'Пр3 ведом'!I235</f>
        <v>1694.9</v>
      </c>
      <c r="I400" s="359">
        <f>'Пр3 ведом'!J235</f>
        <v>630.309</v>
      </c>
      <c r="J400" s="403">
        <f t="shared" si="59"/>
        <v>0.3718856569709127</v>
      </c>
      <c r="K400" s="353"/>
      <c r="L400" s="353"/>
      <c r="M400" s="353"/>
    </row>
    <row r="401" spans="1:13" s="322" customFormat="1" ht="20.25" customHeight="1">
      <c r="A401" s="73" t="s">
        <v>387</v>
      </c>
      <c r="B401" s="70" t="s">
        <v>78</v>
      </c>
      <c r="C401" s="74" t="s">
        <v>98</v>
      </c>
      <c r="D401" s="70" t="s">
        <v>250</v>
      </c>
      <c r="E401" s="70" t="s">
        <v>113</v>
      </c>
      <c r="F401" s="359">
        <f>F402</f>
        <v>788.6</v>
      </c>
      <c r="G401" s="359">
        <f>G402</f>
        <v>0</v>
      </c>
      <c r="H401" s="72">
        <f>H402</f>
        <v>788.6</v>
      </c>
      <c r="I401" s="359">
        <f>I402</f>
        <v>200.75900000000001</v>
      </c>
      <c r="J401" s="403">
        <f t="shared" si="59"/>
        <v>0.2545764646208471</v>
      </c>
      <c r="K401" s="353"/>
      <c r="L401" s="353"/>
      <c r="M401" s="353"/>
    </row>
    <row r="402" spans="1:13" s="327" customFormat="1" ht="20.25" customHeight="1">
      <c r="A402" s="73" t="s">
        <v>526</v>
      </c>
      <c r="B402" s="70" t="s">
        <v>78</v>
      </c>
      <c r="C402" s="74" t="s">
        <v>98</v>
      </c>
      <c r="D402" s="70" t="s">
        <v>250</v>
      </c>
      <c r="E402" s="70" t="s">
        <v>115</v>
      </c>
      <c r="F402" s="359">
        <f>F404+F403</f>
        <v>788.6</v>
      </c>
      <c r="G402" s="359">
        <f>G404+G403</f>
        <v>0</v>
      </c>
      <c r="H402" s="72">
        <f>H404+H403</f>
        <v>788.6</v>
      </c>
      <c r="I402" s="359">
        <f>I404+I403</f>
        <v>200.75900000000001</v>
      </c>
      <c r="J402" s="403">
        <f t="shared" si="59"/>
        <v>0.2545764646208471</v>
      </c>
      <c r="K402" s="364"/>
      <c r="L402" s="364"/>
      <c r="M402" s="364"/>
    </row>
    <row r="403" spans="1:13" s="327" customFormat="1" ht="20.25" customHeight="1">
      <c r="A403" s="166" t="s">
        <v>540</v>
      </c>
      <c r="B403" s="70" t="s">
        <v>78</v>
      </c>
      <c r="C403" s="74" t="s">
        <v>98</v>
      </c>
      <c r="D403" s="70" t="s">
        <v>250</v>
      </c>
      <c r="E403" s="70">
        <v>242</v>
      </c>
      <c r="F403" s="359">
        <f>'Пр3 ведом'!G238</f>
        <v>163</v>
      </c>
      <c r="G403" s="359">
        <f>'Пр3 ведом'!H238</f>
        <v>0</v>
      </c>
      <c r="H403" s="72">
        <f>'Пр3 ведом'!I238</f>
        <v>163</v>
      </c>
      <c r="I403" s="359">
        <f>'Пр3 ведом'!J238</f>
        <v>39.24</v>
      </c>
      <c r="J403" s="403">
        <f t="shared" si="59"/>
        <v>0.2407361963190184</v>
      </c>
      <c r="K403" s="364"/>
      <c r="L403" s="364"/>
      <c r="M403" s="364"/>
    </row>
    <row r="404" spans="1:13" s="327" customFormat="1" ht="20.25" customHeight="1">
      <c r="A404" s="166" t="s">
        <v>527</v>
      </c>
      <c r="B404" s="70" t="s">
        <v>78</v>
      </c>
      <c r="C404" s="74" t="s">
        <v>98</v>
      </c>
      <c r="D404" s="70" t="s">
        <v>250</v>
      </c>
      <c r="E404" s="70" t="s">
        <v>117</v>
      </c>
      <c r="F404" s="359">
        <f>'Пр3 ведом'!G239</f>
        <v>625.6</v>
      </c>
      <c r="G404" s="359">
        <f>'Пр3 ведом'!H239</f>
        <v>0</v>
      </c>
      <c r="H404" s="72">
        <f>'Пр3 ведом'!I239</f>
        <v>625.6</v>
      </c>
      <c r="I404" s="359">
        <f>'Пр3 ведом'!J239</f>
        <v>161.519</v>
      </c>
      <c r="J404" s="403">
        <f t="shared" si="59"/>
        <v>0.2581825447570332</v>
      </c>
      <c r="K404" s="364"/>
      <c r="L404" s="364"/>
      <c r="M404" s="364"/>
    </row>
    <row r="405" spans="1:13" s="322" customFormat="1" ht="13.5" customHeight="1">
      <c r="A405" s="166" t="s">
        <v>118</v>
      </c>
      <c r="B405" s="70" t="s">
        <v>78</v>
      </c>
      <c r="C405" s="74" t="s">
        <v>98</v>
      </c>
      <c r="D405" s="70" t="s">
        <v>250</v>
      </c>
      <c r="E405" s="70" t="s">
        <v>48</v>
      </c>
      <c r="F405" s="359">
        <f>F406</f>
        <v>32.2</v>
      </c>
      <c r="G405" s="359">
        <f>G406</f>
        <v>0</v>
      </c>
      <c r="H405" s="72">
        <f>H406</f>
        <v>32.2</v>
      </c>
      <c r="I405" s="359">
        <f>I406</f>
        <v>1.8</v>
      </c>
      <c r="J405" s="403">
        <f t="shared" si="59"/>
        <v>0.05590062111801242</v>
      </c>
      <c r="K405" s="353"/>
      <c r="L405" s="353"/>
      <c r="M405" s="353"/>
    </row>
    <row r="406" spans="1:13" s="322" customFormat="1" ht="13.5" customHeight="1">
      <c r="A406" s="166" t="s">
        <v>532</v>
      </c>
      <c r="B406" s="70" t="s">
        <v>78</v>
      </c>
      <c r="C406" s="74" t="s">
        <v>98</v>
      </c>
      <c r="D406" s="70" t="s">
        <v>250</v>
      </c>
      <c r="E406" s="70" t="s">
        <v>119</v>
      </c>
      <c r="F406" s="359">
        <f>F407+F408</f>
        <v>32.2</v>
      </c>
      <c r="G406" s="359">
        <f>G407+G408</f>
        <v>0</v>
      </c>
      <c r="H406" s="72">
        <f>H407+H408</f>
        <v>32.2</v>
      </c>
      <c r="I406" s="359">
        <f>I407+I408</f>
        <v>1.8</v>
      </c>
      <c r="J406" s="403">
        <f t="shared" si="59"/>
        <v>0.05590062111801242</v>
      </c>
      <c r="K406" s="353"/>
      <c r="L406" s="353"/>
      <c r="M406" s="353"/>
    </row>
    <row r="407" spans="1:13" s="322" customFormat="1" ht="13.5" customHeight="1">
      <c r="A407" s="220" t="s">
        <v>17</v>
      </c>
      <c r="B407" s="70" t="s">
        <v>78</v>
      </c>
      <c r="C407" s="74" t="s">
        <v>98</v>
      </c>
      <c r="D407" s="70" t="s">
        <v>250</v>
      </c>
      <c r="E407" s="70" t="s">
        <v>120</v>
      </c>
      <c r="F407" s="359">
        <f>'Пр3 ведом'!G242</f>
        <v>5.1</v>
      </c>
      <c r="G407" s="359">
        <f>'Пр3 ведом'!H242</f>
        <v>0</v>
      </c>
      <c r="H407" s="72">
        <f>'Пр3 ведом'!I242</f>
        <v>5.1</v>
      </c>
      <c r="I407" s="359">
        <f>'Пр3 ведом'!J242</f>
        <v>1.8</v>
      </c>
      <c r="J407" s="403">
        <f t="shared" si="59"/>
        <v>0.35294117647058826</v>
      </c>
      <c r="K407" s="353"/>
      <c r="L407" s="353"/>
      <c r="M407" s="353"/>
    </row>
    <row r="408" spans="1:13" s="322" customFormat="1" ht="13.5" customHeight="1">
      <c r="A408" s="166" t="s">
        <v>533</v>
      </c>
      <c r="B408" s="70" t="s">
        <v>78</v>
      </c>
      <c r="C408" s="74" t="s">
        <v>98</v>
      </c>
      <c r="D408" s="70" t="s">
        <v>250</v>
      </c>
      <c r="E408" s="70">
        <v>852</v>
      </c>
      <c r="F408" s="359">
        <f>'Пр3 ведом'!G243</f>
        <v>27.1</v>
      </c>
      <c r="G408" s="359">
        <f>'Пр3 ведом'!H243</f>
        <v>0</v>
      </c>
      <c r="H408" s="72">
        <f>'Пр3 ведом'!I243</f>
        <v>27.1</v>
      </c>
      <c r="I408" s="359">
        <f>'Пр3 ведом'!J243</f>
        <v>0</v>
      </c>
      <c r="J408" s="403">
        <f t="shared" si="59"/>
        <v>0</v>
      </c>
      <c r="K408" s="353"/>
      <c r="L408" s="353"/>
      <c r="M408" s="353"/>
    </row>
    <row r="409" spans="1:13" s="322" customFormat="1" ht="24.75" customHeight="1">
      <c r="A409" s="73" t="s">
        <v>264</v>
      </c>
      <c r="B409" s="70" t="s">
        <v>78</v>
      </c>
      <c r="C409" s="74" t="s">
        <v>98</v>
      </c>
      <c r="D409" s="70" t="s">
        <v>247</v>
      </c>
      <c r="E409" s="70"/>
      <c r="F409" s="359">
        <f aca="true" t="shared" si="60" ref="F409:I410">F410</f>
        <v>600</v>
      </c>
      <c r="G409" s="359">
        <f t="shared" si="60"/>
        <v>-458</v>
      </c>
      <c r="H409" s="72">
        <f t="shared" si="60"/>
        <v>142</v>
      </c>
      <c r="I409" s="359">
        <f t="shared" si="60"/>
        <v>142</v>
      </c>
      <c r="J409" s="403">
        <f t="shared" si="59"/>
        <v>1</v>
      </c>
      <c r="K409" s="353"/>
      <c r="L409" s="353"/>
      <c r="M409" s="353"/>
    </row>
    <row r="410" spans="1:13" s="327" customFormat="1" ht="18.75" customHeight="1">
      <c r="A410" s="73" t="s">
        <v>392</v>
      </c>
      <c r="B410" s="70" t="s">
        <v>78</v>
      </c>
      <c r="C410" s="74" t="s">
        <v>98</v>
      </c>
      <c r="D410" s="70" t="s">
        <v>247</v>
      </c>
      <c r="E410" s="70">
        <v>300</v>
      </c>
      <c r="F410" s="359">
        <f t="shared" si="60"/>
        <v>600</v>
      </c>
      <c r="G410" s="359">
        <f t="shared" si="60"/>
        <v>-458</v>
      </c>
      <c r="H410" s="72">
        <f t="shared" si="60"/>
        <v>142</v>
      </c>
      <c r="I410" s="359">
        <f t="shared" si="60"/>
        <v>142</v>
      </c>
      <c r="J410" s="403">
        <f t="shared" si="59"/>
        <v>1</v>
      </c>
      <c r="K410" s="364"/>
      <c r="L410" s="364"/>
      <c r="M410" s="364"/>
    </row>
    <row r="411" spans="1:13" s="327" customFormat="1" ht="17.25" customHeight="1">
      <c r="A411" s="73" t="s">
        <v>542</v>
      </c>
      <c r="B411" s="70" t="s">
        <v>78</v>
      </c>
      <c r="C411" s="74" t="s">
        <v>98</v>
      </c>
      <c r="D411" s="70" t="s">
        <v>247</v>
      </c>
      <c r="E411" s="70">
        <v>350</v>
      </c>
      <c r="F411" s="359">
        <f>'Пр3 ведом'!G246</f>
        <v>600</v>
      </c>
      <c r="G411" s="359">
        <f>'Пр3 ведом'!H246</f>
        <v>-458</v>
      </c>
      <c r="H411" s="72">
        <f>'Пр3 ведом'!I246</f>
        <v>142</v>
      </c>
      <c r="I411" s="359">
        <f>'Пр3 ведом'!J246</f>
        <v>142</v>
      </c>
      <c r="J411" s="403">
        <f t="shared" si="59"/>
        <v>1</v>
      </c>
      <c r="K411" s="364"/>
      <c r="L411" s="364"/>
      <c r="M411" s="364"/>
    </row>
    <row r="412" spans="1:13" s="327" customFormat="1" ht="17.25" customHeight="1">
      <c r="A412" s="73" t="s">
        <v>387</v>
      </c>
      <c r="B412" s="70" t="s">
        <v>78</v>
      </c>
      <c r="C412" s="74" t="s">
        <v>98</v>
      </c>
      <c r="D412" s="70" t="s">
        <v>247</v>
      </c>
      <c r="E412" s="70" t="s">
        <v>113</v>
      </c>
      <c r="F412" s="359">
        <f aca="true" t="shared" si="61" ref="F412:I413">F413</f>
        <v>0</v>
      </c>
      <c r="G412" s="359">
        <f t="shared" si="61"/>
        <v>458</v>
      </c>
      <c r="H412" s="72">
        <f t="shared" si="61"/>
        <v>458</v>
      </c>
      <c r="I412" s="359">
        <f t="shared" si="61"/>
        <v>17.42</v>
      </c>
      <c r="J412" s="403">
        <f t="shared" si="59"/>
        <v>0.0380349344978166</v>
      </c>
      <c r="K412" s="364"/>
      <c r="L412" s="364"/>
      <c r="M412" s="364"/>
    </row>
    <row r="413" spans="1:13" s="327" customFormat="1" ht="17.25" customHeight="1">
      <c r="A413" s="73" t="s">
        <v>526</v>
      </c>
      <c r="B413" s="70" t="s">
        <v>78</v>
      </c>
      <c r="C413" s="74" t="s">
        <v>98</v>
      </c>
      <c r="D413" s="70" t="s">
        <v>247</v>
      </c>
      <c r="E413" s="70" t="s">
        <v>115</v>
      </c>
      <c r="F413" s="359">
        <f t="shared" si="61"/>
        <v>0</v>
      </c>
      <c r="G413" s="359">
        <f t="shared" si="61"/>
        <v>458</v>
      </c>
      <c r="H413" s="72">
        <f t="shared" si="61"/>
        <v>458</v>
      </c>
      <c r="I413" s="359">
        <f t="shared" si="61"/>
        <v>17.42</v>
      </c>
      <c r="J413" s="403">
        <f t="shared" si="59"/>
        <v>0.0380349344978166</v>
      </c>
      <c r="K413" s="364"/>
      <c r="L413" s="364"/>
      <c r="M413" s="364"/>
    </row>
    <row r="414" spans="1:13" s="327" customFormat="1" ht="17.25" customHeight="1">
      <c r="A414" s="166" t="s">
        <v>527</v>
      </c>
      <c r="B414" s="70" t="s">
        <v>78</v>
      </c>
      <c r="C414" s="74" t="s">
        <v>98</v>
      </c>
      <c r="D414" s="70" t="s">
        <v>247</v>
      </c>
      <c r="E414" s="70">
        <v>244</v>
      </c>
      <c r="F414" s="359">
        <f>'Пр3 ведом'!G249</f>
        <v>0</v>
      </c>
      <c r="G414" s="359">
        <f>'Пр3 ведом'!H249</f>
        <v>458</v>
      </c>
      <c r="H414" s="72">
        <f>'Пр3 ведом'!I249</f>
        <v>458</v>
      </c>
      <c r="I414" s="359">
        <f>'Пр3 ведом'!J249</f>
        <v>17.42</v>
      </c>
      <c r="J414" s="403">
        <f t="shared" si="59"/>
        <v>0.0380349344978166</v>
      </c>
      <c r="K414" s="364"/>
      <c r="L414" s="364"/>
      <c r="M414" s="364"/>
    </row>
    <row r="415" spans="1:13" s="327" customFormat="1" ht="16.5" customHeight="1">
      <c r="A415" s="194" t="s">
        <v>38</v>
      </c>
      <c r="B415" s="93" t="s">
        <v>19</v>
      </c>
      <c r="C415" s="93"/>
      <c r="D415" s="92"/>
      <c r="E415" s="92"/>
      <c r="F415" s="358">
        <f>F416+F458</f>
        <v>27851.7</v>
      </c>
      <c r="G415" s="358">
        <f>G416+G458</f>
        <v>34</v>
      </c>
      <c r="H415" s="195">
        <f>H416+H458</f>
        <v>27885.7</v>
      </c>
      <c r="I415" s="358">
        <f>I416+I458</f>
        <v>8079.706999999999</v>
      </c>
      <c r="J415" s="500">
        <f t="shared" si="59"/>
        <v>0.2897437396228174</v>
      </c>
      <c r="K415" s="364"/>
      <c r="L415" s="364"/>
      <c r="M415" s="364"/>
    </row>
    <row r="416" spans="1:13" s="322" customFormat="1" ht="12.75">
      <c r="A416" s="194" t="s">
        <v>39</v>
      </c>
      <c r="B416" s="93" t="s">
        <v>19</v>
      </c>
      <c r="C416" s="93" t="s">
        <v>12</v>
      </c>
      <c r="D416" s="92"/>
      <c r="E416" s="92"/>
      <c r="F416" s="358">
        <f>F417+F454</f>
        <v>18265</v>
      </c>
      <c r="G416" s="358">
        <f>G417+G454</f>
        <v>39</v>
      </c>
      <c r="H416" s="195">
        <f>H417+H454</f>
        <v>18304</v>
      </c>
      <c r="I416" s="358">
        <f>I417+I454</f>
        <v>4954.945</v>
      </c>
      <c r="J416" s="500">
        <f t="shared" si="59"/>
        <v>0.27070285183566434</v>
      </c>
      <c r="K416" s="353"/>
      <c r="L416" s="353"/>
      <c r="M416" s="353"/>
    </row>
    <row r="417" spans="1:13" s="322" customFormat="1" ht="24.75" customHeight="1">
      <c r="A417" s="194" t="s">
        <v>612</v>
      </c>
      <c r="B417" s="93" t="s">
        <v>19</v>
      </c>
      <c r="C417" s="93" t="s">
        <v>12</v>
      </c>
      <c r="D417" s="92" t="s">
        <v>223</v>
      </c>
      <c r="E417" s="92"/>
      <c r="F417" s="359">
        <f>F418+F431+F445+F440</f>
        <v>18083.5</v>
      </c>
      <c r="G417" s="359">
        <f>G418+G431+G445+G440</f>
        <v>39</v>
      </c>
      <c r="H417" s="359">
        <f>H418+H431+H445+H440</f>
        <v>18122.5</v>
      </c>
      <c r="I417" s="359">
        <f>I418+I431+I445+I440</f>
        <v>4954.945</v>
      </c>
      <c r="J417" s="403">
        <f t="shared" si="59"/>
        <v>0.27341398813629464</v>
      </c>
      <c r="K417" s="353"/>
      <c r="L417" s="353"/>
      <c r="M417" s="353"/>
    </row>
    <row r="418" spans="1:13" s="322" customFormat="1" ht="20.25" customHeight="1">
      <c r="A418" s="73" t="s">
        <v>257</v>
      </c>
      <c r="B418" s="74" t="s">
        <v>19</v>
      </c>
      <c r="C418" s="74" t="s">
        <v>12</v>
      </c>
      <c r="D418" s="70" t="s">
        <v>224</v>
      </c>
      <c r="E418" s="92"/>
      <c r="F418" s="359">
        <f>F419+F423+F427</f>
        <v>6609.5</v>
      </c>
      <c r="G418" s="359">
        <f>G419+G423+G427</f>
        <v>34</v>
      </c>
      <c r="H418" s="72">
        <f>H419+H423+H427</f>
        <v>6643.5</v>
      </c>
      <c r="I418" s="359">
        <f>I419+I423+I427</f>
        <v>1813.324</v>
      </c>
      <c r="J418" s="403">
        <f t="shared" si="59"/>
        <v>0.2729470911417175</v>
      </c>
      <c r="K418" s="353"/>
      <c r="L418" s="353"/>
      <c r="M418" s="353"/>
    </row>
    <row r="419" spans="1:13" s="322" customFormat="1" ht="20.25" customHeight="1">
      <c r="A419" s="73" t="s">
        <v>219</v>
      </c>
      <c r="B419" s="74" t="s">
        <v>19</v>
      </c>
      <c r="C419" s="74" t="s">
        <v>12</v>
      </c>
      <c r="D419" s="70" t="s">
        <v>226</v>
      </c>
      <c r="E419" s="70"/>
      <c r="F419" s="359">
        <f aca="true" t="shared" si="62" ref="F419:I421">F420</f>
        <v>6609.5</v>
      </c>
      <c r="G419" s="359">
        <f t="shared" si="62"/>
        <v>0</v>
      </c>
      <c r="H419" s="72">
        <f t="shared" si="62"/>
        <v>6609.5</v>
      </c>
      <c r="I419" s="359">
        <f t="shared" si="62"/>
        <v>1813.324</v>
      </c>
      <c r="J419" s="403">
        <f t="shared" si="59"/>
        <v>0.2743511612073531</v>
      </c>
      <c r="K419" s="353"/>
      <c r="L419" s="353"/>
      <c r="M419" s="353"/>
    </row>
    <row r="420" spans="1:13" s="322" customFormat="1" ht="32.25" customHeight="1">
      <c r="A420" s="73" t="s">
        <v>531</v>
      </c>
      <c r="B420" s="70" t="s">
        <v>19</v>
      </c>
      <c r="C420" s="74" t="s">
        <v>12</v>
      </c>
      <c r="D420" s="70" t="s">
        <v>226</v>
      </c>
      <c r="E420" s="70" t="s">
        <v>100</v>
      </c>
      <c r="F420" s="359">
        <f t="shared" si="62"/>
        <v>6609.5</v>
      </c>
      <c r="G420" s="359">
        <f t="shared" si="62"/>
        <v>0</v>
      </c>
      <c r="H420" s="72">
        <f t="shared" si="62"/>
        <v>6609.5</v>
      </c>
      <c r="I420" s="359">
        <f t="shared" si="62"/>
        <v>1813.324</v>
      </c>
      <c r="J420" s="403">
        <f t="shared" si="59"/>
        <v>0.2743511612073531</v>
      </c>
      <c r="K420" s="353"/>
      <c r="L420" s="353"/>
      <c r="M420" s="353"/>
    </row>
    <row r="421" spans="1:13" s="322" customFormat="1" ht="17.25" customHeight="1">
      <c r="A421" s="73" t="s">
        <v>101</v>
      </c>
      <c r="B421" s="70" t="s">
        <v>19</v>
      </c>
      <c r="C421" s="74" t="s">
        <v>12</v>
      </c>
      <c r="D421" s="70" t="s">
        <v>226</v>
      </c>
      <c r="E421" s="70" t="s">
        <v>102</v>
      </c>
      <c r="F421" s="359">
        <f t="shared" si="62"/>
        <v>6609.5</v>
      </c>
      <c r="G421" s="359">
        <f t="shared" si="62"/>
        <v>0</v>
      </c>
      <c r="H421" s="72">
        <f t="shared" si="62"/>
        <v>6609.5</v>
      </c>
      <c r="I421" s="359">
        <f t="shared" si="62"/>
        <v>1813.324</v>
      </c>
      <c r="J421" s="403">
        <f t="shared" si="59"/>
        <v>0.2743511612073531</v>
      </c>
      <c r="K421" s="353"/>
      <c r="L421" s="353"/>
      <c r="M421" s="353"/>
    </row>
    <row r="422" spans="1:13" s="322" customFormat="1" ht="34.5" customHeight="1">
      <c r="A422" s="73" t="s">
        <v>103</v>
      </c>
      <c r="B422" s="70" t="s">
        <v>19</v>
      </c>
      <c r="C422" s="74" t="s">
        <v>12</v>
      </c>
      <c r="D422" s="70" t="s">
        <v>226</v>
      </c>
      <c r="E422" s="70" t="s">
        <v>104</v>
      </c>
      <c r="F422" s="359">
        <f>'Пр3 ведом'!G22</f>
        <v>6609.5</v>
      </c>
      <c r="G422" s="359">
        <f>'Пр3 ведом'!H22</f>
        <v>0</v>
      </c>
      <c r="H422" s="72">
        <f>'Пр3 ведом'!I22</f>
        <v>6609.5</v>
      </c>
      <c r="I422" s="72">
        <f>'Пр3 ведом'!J22</f>
        <v>1813.324</v>
      </c>
      <c r="J422" s="403">
        <f t="shared" si="59"/>
        <v>0.2743511612073531</v>
      </c>
      <c r="K422" s="353"/>
      <c r="L422" s="353"/>
      <c r="M422" s="353"/>
    </row>
    <row r="423" spans="1:13" s="322" customFormat="1" ht="34.5" customHeight="1">
      <c r="A423" s="73" t="s">
        <v>679</v>
      </c>
      <c r="B423" s="350" t="s">
        <v>19</v>
      </c>
      <c r="C423" s="350" t="s">
        <v>12</v>
      </c>
      <c r="D423" s="319" t="s">
        <v>680</v>
      </c>
      <c r="E423" s="320"/>
      <c r="F423" s="359">
        <f>F424</f>
        <v>0</v>
      </c>
      <c r="G423" s="359">
        <f aca="true" t="shared" si="63" ref="G423:I425">G424</f>
        <v>6</v>
      </c>
      <c r="H423" s="72">
        <f t="shared" si="63"/>
        <v>6</v>
      </c>
      <c r="I423" s="359">
        <f t="shared" si="63"/>
        <v>0</v>
      </c>
      <c r="J423" s="403">
        <f t="shared" si="59"/>
        <v>0</v>
      </c>
      <c r="K423" s="353"/>
      <c r="L423" s="353"/>
      <c r="M423" s="353"/>
    </row>
    <row r="424" spans="1:13" s="322" customFormat="1" ht="34.5" customHeight="1">
      <c r="A424" s="73" t="s">
        <v>99</v>
      </c>
      <c r="B424" s="319" t="s">
        <v>19</v>
      </c>
      <c r="C424" s="350" t="s">
        <v>12</v>
      </c>
      <c r="D424" s="319" t="s">
        <v>680</v>
      </c>
      <c r="E424" s="319" t="s">
        <v>100</v>
      </c>
      <c r="F424" s="359">
        <f>F425</f>
        <v>0</v>
      </c>
      <c r="G424" s="359">
        <f t="shared" si="63"/>
        <v>6</v>
      </c>
      <c r="H424" s="72">
        <f t="shared" si="63"/>
        <v>6</v>
      </c>
      <c r="I424" s="359">
        <f t="shared" si="63"/>
        <v>0</v>
      </c>
      <c r="J424" s="403">
        <f t="shared" si="59"/>
        <v>0</v>
      </c>
      <c r="K424" s="353"/>
      <c r="L424" s="353"/>
      <c r="M424" s="353"/>
    </row>
    <row r="425" spans="1:13" s="322" customFormat="1" ht="34.5" customHeight="1">
      <c r="A425" s="73" t="s">
        <v>101</v>
      </c>
      <c r="B425" s="319" t="s">
        <v>19</v>
      </c>
      <c r="C425" s="350" t="s">
        <v>12</v>
      </c>
      <c r="D425" s="319" t="s">
        <v>680</v>
      </c>
      <c r="E425" s="319" t="s">
        <v>102</v>
      </c>
      <c r="F425" s="359">
        <f>F426</f>
        <v>0</v>
      </c>
      <c r="G425" s="359">
        <f t="shared" si="63"/>
        <v>6</v>
      </c>
      <c r="H425" s="72">
        <f t="shared" si="63"/>
        <v>6</v>
      </c>
      <c r="I425" s="359">
        <f t="shared" si="63"/>
        <v>0</v>
      </c>
      <c r="J425" s="403">
        <f t="shared" si="59"/>
        <v>0</v>
      </c>
      <c r="K425" s="353"/>
      <c r="L425" s="353"/>
      <c r="M425" s="353"/>
    </row>
    <row r="426" spans="1:14" s="322" customFormat="1" ht="34.5" customHeight="1">
      <c r="A426" s="73" t="s">
        <v>103</v>
      </c>
      <c r="B426" s="319" t="s">
        <v>19</v>
      </c>
      <c r="C426" s="350" t="s">
        <v>12</v>
      </c>
      <c r="D426" s="319" t="s">
        <v>680</v>
      </c>
      <c r="E426" s="319" t="s">
        <v>104</v>
      </c>
      <c r="F426" s="359">
        <f>'Пр3 ведом'!G26</f>
        <v>0</v>
      </c>
      <c r="G426" s="359">
        <f>'Пр3 ведом'!H26</f>
        <v>6</v>
      </c>
      <c r="H426" s="72">
        <f>'Пр3 ведом'!I26</f>
        <v>6</v>
      </c>
      <c r="I426" s="359">
        <f>'Пр3 ведом'!J26</f>
        <v>0</v>
      </c>
      <c r="J426" s="403">
        <f t="shared" si="59"/>
        <v>0</v>
      </c>
      <c r="K426" s="353"/>
      <c r="L426" s="353"/>
      <c r="M426" s="353"/>
      <c r="N426" s="509"/>
    </row>
    <row r="427" spans="1:13" s="322" customFormat="1" ht="34.5" customHeight="1">
      <c r="A427" s="73" t="s">
        <v>681</v>
      </c>
      <c r="B427" s="319" t="s">
        <v>19</v>
      </c>
      <c r="C427" s="350" t="s">
        <v>12</v>
      </c>
      <c r="D427" s="319" t="s">
        <v>682</v>
      </c>
      <c r="E427" s="319"/>
      <c r="F427" s="359">
        <f>F428</f>
        <v>0</v>
      </c>
      <c r="G427" s="359">
        <f aca="true" t="shared" si="64" ref="G427:I429">G428</f>
        <v>28</v>
      </c>
      <c r="H427" s="72">
        <f t="shared" si="64"/>
        <v>28</v>
      </c>
      <c r="I427" s="359">
        <f t="shared" si="64"/>
        <v>0</v>
      </c>
      <c r="J427" s="403">
        <f t="shared" si="59"/>
        <v>0</v>
      </c>
      <c r="K427" s="353"/>
      <c r="L427" s="353"/>
      <c r="M427" s="353"/>
    </row>
    <row r="428" spans="1:13" s="322" customFormat="1" ht="34.5" customHeight="1">
      <c r="A428" s="73" t="s">
        <v>99</v>
      </c>
      <c r="B428" s="319" t="s">
        <v>19</v>
      </c>
      <c r="C428" s="350" t="s">
        <v>12</v>
      </c>
      <c r="D428" s="319" t="s">
        <v>682</v>
      </c>
      <c r="E428" s="319" t="s">
        <v>100</v>
      </c>
      <c r="F428" s="359">
        <f>F429</f>
        <v>0</v>
      </c>
      <c r="G428" s="359">
        <f t="shared" si="64"/>
        <v>28</v>
      </c>
      <c r="H428" s="72">
        <f t="shared" si="64"/>
        <v>28</v>
      </c>
      <c r="I428" s="359">
        <f t="shared" si="64"/>
        <v>0</v>
      </c>
      <c r="J428" s="403">
        <f t="shared" si="59"/>
        <v>0</v>
      </c>
      <c r="K428" s="353"/>
      <c r="L428" s="353"/>
      <c r="M428" s="353"/>
    </row>
    <row r="429" spans="1:13" s="322" customFormat="1" ht="34.5" customHeight="1">
      <c r="A429" s="73" t="s">
        <v>101</v>
      </c>
      <c r="B429" s="319" t="s">
        <v>19</v>
      </c>
      <c r="C429" s="350" t="s">
        <v>12</v>
      </c>
      <c r="D429" s="319" t="s">
        <v>682</v>
      </c>
      <c r="E429" s="319" t="s">
        <v>102</v>
      </c>
      <c r="F429" s="359">
        <f>F430</f>
        <v>0</v>
      </c>
      <c r="G429" s="359">
        <f t="shared" si="64"/>
        <v>28</v>
      </c>
      <c r="H429" s="72">
        <f t="shared" si="64"/>
        <v>28</v>
      </c>
      <c r="I429" s="359">
        <f t="shared" si="64"/>
        <v>0</v>
      </c>
      <c r="J429" s="403">
        <f t="shared" si="59"/>
        <v>0</v>
      </c>
      <c r="K429" s="353"/>
      <c r="L429" s="353"/>
      <c r="M429" s="353"/>
    </row>
    <row r="430" spans="1:13" s="322" customFormat="1" ht="34.5" customHeight="1">
      <c r="A430" s="73" t="s">
        <v>103</v>
      </c>
      <c r="B430" s="319" t="s">
        <v>19</v>
      </c>
      <c r="C430" s="350" t="s">
        <v>12</v>
      </c>
      <c r="D430" s="319" t="s">
        <v>682</v>
      </c>
      <c r="E430" s="319" t="s">
        <v>104</v>
      </c>
      <c r="F430" s="359">
        <f>'Пр3 ведом'!G30</f>
        <v>0</v>
      </c>
      <c r="G430" s="359">
        <f>'Пр3 ведом'!H30</f>
        <v>28</v>
      </c>
      <c r="H430" s="72">
        <f>'Пр3 ведом'!I30</f>
        <v>28</v>
      </c>
      <c r="I430" s="359">
        <f>'Пр3 ведом'!J30</f>
        <v>0</v>
      </c>
      <c r="J430" s="403">
        <f t="shared" si="59"/>
        <v>0</v>
      </c>
      <c r="K430" s="353"/>
      <c r="L430" s="353"/>
      <c r="M430" s="353"/>
    </row>
    <row r="431" spans="1:13" s="322" customFormat="1" ht="27.75" customHeight="1">
      <c r="A431" s="73" t="s">
        <v>218</v>
      </c>
      <c r="B431" s="74" t="s">
        <v>19</v>
      </c>
      <c r="C431" s="74" t="s">
        <v>12</v>
      </c>
      <c r="D431" s="70" t="s">
        <v>227</v>
      </c>
      <c r="E431" s="70"/>
      <c r="F431" s="359">
        <f>F432</f>
        <v>11152</v>
      </c>
      <c r="G431" s="359">
        <f>G432</f>
        <v>0</v>
      </c>
      <c r="H431" s="72">
        <f>H432</f>
        <v>11152</v>
      </c>
      <c r="I431" s="359">
        <f>I432</f>
        <v>3104.621</v>
      </c>
      <c r="J431" s="403">
        <f t="shared" si="59"/>
        <v>0.27839140961262554</v>
      </c>
      <c r="K431" s="353"/>
      <c r="L431" s="353"/>
      <c r="M431" s="353"/>
    </row>
    <row r="432" spans="1:13" s="322" customFormat="1" ht="34.5" customHeight="1">
      <c r="A432" s="73" t="s">
        <v>141</v>
      </c>
      <c r="B432" s="74" t="s">
        <v>19</v>
      </c>
      <c r="C432" s="74" t="s">
        <v>12</v>
      </c>
      <c r="D432" s="70" t="s">
        <v>258</v>
      </c>
      <c r="E432" s="70"/>
      <c r="F432" s="359">
        <f>F433+F437</f>
        <v>11152</v>
      </c>
      <c r="G432" s="359">
        <f>G433+G437</f>
        <v>0</v>
      </c>
      <c r="H432" s="72">
        <f>H433+H437</f>
        <v>11152</v>
      </c>
      <c r="I432" s="359">
        <f>I433+I437</f>
        <v>3104.621</v>
      </c>
      <c r="J432" s="403">
        <f t="shared" si="59"/>
        <v>0.27839140961262554</v>
      </c>
      <c r="K432" s="353"/>
      <c r="L432" s="353"/>
      <c r="M432" s="353"/>
    </row>
    <row r="433" spans="1:13" s="322" customFormat="1" ht="45">
      <c r="A433" s="73" t="s">
        <v>105</v>
      </c>
      <c r="B433" s="74" t="s">
        <v>19</v>
      </c>
      <c r="C433" s="74" t="s">
        <v>12</v>
      </c>
      <c r="D433" s="70" t="s">
        <v>258</v>
      </c>
      <c r="E433" s="70" t="s">
        <v>106</v>
      </c>
      <c r="F433" s="359">
        <f>F434</f>
        <v>1816.3</v>
      </c>
      <c r="G433" s="359">
        <f>G434</f>
        <v>0</v>
      </c>
      <c r="H433" s="72">
        <f>H434</f>
        <v>1816.3</v>
      </c>
      <c r="I433" s="359">
        <f>I434</f>
        <v>402.235</v>
      </c>
      <c r="J433" s="403">
        <f t="shared" si="59"/>
        <v>0.2214584595055883</v>
      </c>
      <c r="K433" s="353"/>
      <c r="L433" s="353"/>
      <c r="M433" s="353"/>
    </row>
    <row r="434" spans="1:13" s="322" customFormat="1" ht="18" customHeight="1">
      <c r="A434" s="73" t="s">
        <v>142</v>
      </c>
      <c r="B434" s="74" t="s">
        <v>19</v>
      </c>
      <c r="C434" s="74" t="s">
        <v>12</v>
      </c>
      <c r="D434" s="70" t="s">
        <v>258</v>
      </c>
      <c r="E434" s="70">
        <v>110</v>
      </c>
      <c r="F434" s="359">
        <f>F435+F436</f>
        <v>1816.3</v>
      </c>
      <c r="G434" s="359">
        <f>G435+G436</f>
        <v>0</v>
      </c>
      <c r="H434" s="72">
        <f>H435+H436</f>
        <v>1816.3</v>
      </c>
      <c r="I434" s="359">
        <f>I435+I436</f>
        <v>402.235</v>
      </c>
      <c r="J434" s="403">
        <f t="shared" si="59"/>
        <v>0.2214584595055883</v>
      </c>
      <c r="K434" s="353"/>
      <c r="L434" s="353"/>
      <c r="M434" s="353"/>
    </row>
    <row r="435" spans="1:13" s="322" customFormat="1" ht="19.5" customHeight="1">
      <c r="A435" s="73" t="s">
        <v>581</v>
      </c>
      <c r="B435" s="74" t="s">
        <v>19</v>
      </c>
      <c r="C435" s="74" t="s">
        <v>12</v>
      </c>
      <c r="D435" s="70" t="s">
        <v>258</v>
      </c>
      <c r="E435" s="70">
        <v>111</v>
      </c>
      <c r="F435" s="359">
        <f>'Пр3 ведом'!G35</f>
        <v>1395</v>
      </c>
      <c r="G435" s="359">
        <f>'Пр3 ведом'!H35</f>
        <v>0</v>
      </c>
      <c r="H435" s="72">
        <f>'Пр3 ведом'!I35</f>
        <v>1395</v>
      </c>
      <c r="I435" s="359">
        <f>'Пр3 ведом'!J35</f>
        <v>310.757</v>
      </c>
      <c r="J435" s="403">
        <f t="shared" si="59"/>
        <v>0.22276487455197133</v>
      </c>
      <c r="K435" s="353"/>
      <c r="L435" s="353"/>
      <c r="M435" s="353"/>
    </row>
    <row r="436" spans="1:13" s="322" customFormat="1" ht="30.75" customHeight="1">
      <c r="A436" s="198" t="s">
        <v>580</v>
      </c>
      <c r="B436" s="74" t="s">
        <v>19</v>
      </c>
      <c r="C436" s="74" t="s">
        <v>12</v>
      </c>
      <c r="D436" s="70" t="s">
        <v>258</v>
      </c>
      <c r="E436" s="70">
        <v>119</v>
      </c>
      <c r="F436" s="359">
        <f>'Пр3 ведом'!G36</f>
        <v>421.3</v>
      </c>
      <c r="G436" s="359">
        <f>'Пр3 ведом'!H36</f>
        <v>0</v>
      </c>
      <c r="H436" s="72">
        <f>'Пр3 ведом'!I36</f>
        <v>421.3</v>
      </c>
      <c r="I436" s="359">
        <f>'Пр3 ведом'!J36</f>
        <v>91.478</v>
      </c>
      <c r="J436" s="403">
        <f t="shared" si="59"/>
        <v>0.21713268454782814</v>
      </c>
      <c r="K436" s="353"/>
      <c r="L436" s="353"/>
      <c r="M436" s="353"/>
    </row>
    <row r="437" spans="1:13" s="322" customFormat="1" ht="37.5" customHeight="1">
      <c r="A437" s="73" t="s">
        <v>531</v>
      </c>
      <c r="B437" s="70" t="s">
        <v>19</v>
      </c>
      <c r="C437" s="74" t="s">
        <v>12</v>
      </c>
      <c r="D437" s="70" t="s">
        <v>258</v>
      </c>
      <c r="E437" s="70" t="s">
        <v>100</v>
      </c>
      <c r="F437" s="359">
        <f aca="true" t="shared" si="65" ref="F437:I438">F438</f>
        <v>9335.7</v>
      </c>
      <c r="G437" s="359">
        <f t="shared" si="65"/>
        <v>0</v>
      </c>
      <c r="H437" s="72">
        <f t="shared" si="65"/>
        <v>9335.7</v>
      </c>
      <c r="I437" s="359">
        <f t="shared" si="65"/>
        <v>2702.386</v>
      </c>
      <c r="J437" s="403">
        <f t="shared" si="59"/>
        <v>0.2894679563396424</v>
      </c>
      <c r="K437" s="353"/>
      <c r="L437" s="353"/>
      <c r="M437" s="353"/>
    </row>
    <row r="438" spans="1:13" s="322" customFormat="1" ht="12" customHeight="1">
      <c r="A438" s="73" t="s">
        <v>101</v>
      </c>
      <c r="B438" s="70" t="s">
        <v>19</v>
      </c>
      <c r="C438" s="74" t="s">
        <v>12</v>
      </c>
      <c r="D438" s="70" t="s">
        <v>258</v>
      </c>
      <c r="E438" s="70" t="s">
        <v>102</v>
      </c>
      <c r="F438" s="359">
        <f t="shared" si="65"/>
        <v>9335.7</v>
      </c>
      <c r="G438" s="359">
        <f t="shared" si="65"/>
        <v>0</v>
      </c>
      <c r="H438" s="72">
        <f t="shared" si="65"/>
        <v>9335.7</v>
      </c>
      <c r="I438" s="359">
        <f t="shared" si="65"/>
        <v>2702.386</v>
      </c>
      <c r="J438" s="403">
        <f t="shared" si="59"/>
        <v>0.2894679563396424</v>
      </c>
      <c r="K438" s="353"/>
      <c r="L438" s="353"/>
      <c r="M438" s="353"/>
    </row>
    <row r="439" spans="1:13" s="322" customFormat="1" ht="33.75" customHeight="1">
      <c r="A439" s="73" t="s">
        <v>103</v>
      </c>
      <c r="B439" s="70" t="s">
        <v>19</v>
      </c>
      <c r="C439" s="74" t="s">
        <v>12</v>
      </c>
      <c r="D439" s="70" t="s">
        <v>258</v>
      </c>
      <c r="E439" s="70" t="s">
        <v>104</v>
      </c>
      <c r="F439" s="359">
        <f>'Пр3 ведом'!G39</f>
        <v>9335.7</v>
      </c>
      <c r="G439" s="359">
        <f>'Пр3 ведом'!H39</f>
        <v>0</v>
      </c>
      <c r="H439" s="72">
        <f>'Пр3 ведом'!I39</f>
        <v>9335.7</v>
      </c>
      <c r="I439" s="359">
        <f>'Пр3 ведом'!J39</f>
        <v>2702.386</v>
      </c>
      <c r="J439" s="403">
        <f t="shared" si="59"/>
        <v>0.2894679563396424</v>
      </c>
      <c r="K439" s="353"/>
      <c r="L439" s="353"/>
      <c r="M439" s="353"/>
    </row>
    <row r="440" spans="1:13" s="322" customFormat="1" ht="33.75" customHeight="1">
      <c r="A440" s="73" t="s">
        <v>583</v>
      </c>
      <c r="B440" s="70" t="s">
        <v>19</v>
      </c>
      <c r="C440" s="74" t="s">
        <v>12</v>
      </c>
      <c r="D440" s="70" t="s">
        <v>485</v>
      </c>
      <c r="E440" s="70"/>
      <c r="F440" s="359">
        <f aca="true" t="shared" si="66" ref="F440:G443">F441</f>
        <v>0</v>
      </c>
      <c r="G440" s="359">
        <f t="shared" si="66"/>
        <v>5</v>
      </c>
      <c r="H440" s="359">
        <f>F440+G440</f>
        <v>5</v>
      </c>
      <c r="I440" s="359">
        <f aca="true" t="shared" si="67" ref="I440:J443">I441</f>
        <v>5</v>
      </c>
      <c r="J440" s="510">
        <f t="shared" si="67"/>
        <v>1</v>
      </c>
      <c r="K440" s="353"/>
      <c r="L440" s="353"/>
      <c r="M440" s="353"/>
    </row>
    <row r="441" spans="1:13" s="322" customFormat="1" ht="33.75" customHeight="1">
      <c r="A441" s="73" t="s">
        <v>695</v>
      </c>
      <c r="B441" s="70" t="s">
        <v>19</v>
      </c>
      <c r="C441" s="74" t="s">
        <v>12</v>
      </c>
      <c r="D441" s="70" t="s">
        <v>483</v>
      </c>
      <c r="E441" s="70"/>
      <c r="F441" s="359">
        <f t="shared" si="66"/>
        <v>0</v>
      </c>
      <c r="G441" s="359">
        <f t="shared" si="66"/>
        <v>5</v>
      </c>
      <c r="H441" s="359">
        <f>F441+G441</f>
        <v>5</v>
      </c>
      <c r="I441" s="359">
        <f t="shared" si="67"/>
        <v>5</v>
      </c>
      <c r="J441" s="510">
        <f t="shared" si="67"/>
        <v>1</v>
      </c>
      <c r="K441" s="353"/>
      <c r="L441" s="353"/>
      <c r="M441" s="353"/>
    </row>
    <row r="442" spans="1:13" s="322" customFormat="1" ht="33.75" customHeight="1">
      <c r="A442" s="73" t="s">
        <v>387</v>
      </c>
      <c r="B442" s="70" t="s">
        <v>19</v>
      </c>
      <c r="C442" s="74" t="s">
        <v>12</v>
      </c>
      <c r="D442" s="70" t="s">
        <v>483</v>
      </c>
      <c r="E442" s="70" t="s">
        <v>113</v>
      </c>
      <c r="F442" s="359">
        <f t="shared" si="66"/>
        <v>0</v>
      </c>
      <c r="G442" s="359">
        <f t="shared" si="66"/>
        <v>5</v>
      </c>
      <c r="H442" s="359">
        <f>F442+G442</f>
        <v>5</v>
      </c>
      <c r="I442" s="359">
        <f t="shared" si="67"/>
        <v>5</v>
      </c>
      <c r="J442" s="510">
        <f t="shared" si="67"/>
        <v>1</v>
      </c>
      <c r="K442" s="353"/>
      <c r="L442" s="353"/>
      <c r="M442" s="353"/>
    </row>
    <row r="443" spans="1:13" s="322" customFormat="1" ht="33.75" customHeight="1">
      <c r="A443" s="73" t="s">
        <v>526</v>
      </c>
      <c r="B443" s="70" t="s">
        <v>19</v>
      </c>
      <c r="C443" s="74" t="s">
        <v>12</v>
      </c>
      <c r="D443" s="70" t="s">
        <v>483</v>
      </c>
      <c r="E443" s="70" t="s">
        <v>115</v>
      </c>
      <c r="F443" s="359">
        <f t="shared" si="66"/>
        <v>0</v>
      </c>
      <c r="G443" s="359">
        <f t="shared" si="66"/>
        <v>5</v>
      </c>
      <c r="H443" s="359">
        <f>F443+G443</f>
        <v>5</v>
      </c>
      <c r="I443" s="359">
        <f t="shared" si="67"/>
        <v>5</v>
      </c>
      <c r="J443" s="510">
        <f t="shared" si="67"/>
        <v>1</v>
      </c>
      <c r="K443" s="353"/>
      <c r="L443" s="353"/>
      <c r="M443" s="353"/>
    </row>
    <row r="444" spans="1:13" s="322" customFormat="1" ht="33.75" customHeight="1">
      <c r="A444" s="73" t="s">
        <v>527</v>
      </c>
      <c r="B444" s="70" t="s">
        <v>19</v>
      </c>
      <c r="C444" s="74" t="s">
        <v>12</v>
      </c>
      <c r="D444" s="70" t="s">
        <v>483</v>
      </c>
      <c r="E444" s="70" t="s">
        <v>117</v>
      </c>
      <c r="F444" s="359">
        <f>'Пр3 ведом'!G44</f>
        <v>0</v>
      </c>
      <c r="G444" s="359">
        <f>'Пр3 ведом'!H44</f>
        <v>5</v>
      </c>
      <c r="H444" s="359">
        <f>'Пр3 ведом'!I44</f>
        <v>5</v>
      </c>
      <c r="I444" s="359">
        <f>'Пр3 ведом'!J44</f>
        <v>5</v>
      </c>
      <c r="J444" s="510">
        <f>'Пр3 ведом'!K44</f>
        <v>1</v>
      </c>
      <c r="K444" s="353"/>
      <c r="L444" s="353"/>
      <c r="M444" s="353"/>
    </row>
    <row r="445" spans="1:13" s="322" customFormat="1" ht="25.5" customHeight="1">
      <c r="A445" s="73" t="s">
        <v>213</v>
      </c>
      <c r="B445" s="74" t="s">
        <v>19</v>
      </c>
      <c r="C445" s="74" t="s">
        <v>12</v>
      </c>
      <c r="D445" s="70" t="s">
        <v>228</v>
      </c>
      <c r="E445" s="70"/>
      <c r="F445" s="359">
        <f>F446</f>
        <v>322</v>
      </c>
      <c r="G445" s="359">
        <f>G446</f>
        <v>0</v>
      </c>
      <c r="H445" s="72">
        <f>H446</f>
        <v>322</v>
      </c>
      <c r="I445" s="359">
        <f>I446</f>
        <v>32</v>
      </c>
      <c r="J445" s="403">
        <f t="shared" si="59"/>
        <v>0.09937888198757763</v>
      </c>
      <c r="K445" s="353"/>
      <c r="L445" s="353"/>
      <c r="M445" s="353"/>
    </row>
    <row r="446" spans="1:13" s="322" customFormat="1" ht="24" customHeight="1">
      <c r="A446" s="73" t="s">
        <v>260</v>
      </c>
      <c r="B446" s="74" t="s">
        <v>19</v>
      </c>
      <c r="C446" s="74" t="s">
        <v>12</v>
      </c>
      <c r="D446" s="70" t="s">
        <v>263</v>
      </c>
      <c r="E446" s="70"/>
      <c r="F446" s="359">
        <f>F447+F451</f>
        <v>322</v>
      </c>
      <c r="G446" s="359">
        <f>G447+G451</f>
        <v>0</v>
      </c>
      <c r="H446" s="72">
        <f>H447+H451</f>
        <v>322</v>
      </c>
      <c r="I446" s="359">
        <f>I447+I451</f>
        <v>32</v>
      </c>
      <c r="J446" s="403">
        <f t="shared" si="59"/>
        <v>0.09937888198757763</v>
      </c>
      <c r="K446" s="353"/>
      <c r="L446" s="353"/>
      <c r="M446" s="353"/>
    </row>
    <row r="447" spans="1:13" s="322" customFormat="1" ht="45">
      <c r="A447" s="73" t="s">
        <v>105</v>
      </c>
      <c r="B447" s="74" t="s">
        <v>19</v>
      </c>
      <c r="C447" s="74" t="s">
        <v>12</v>
      </c>
      <c r="D447" s="70" t="s">
        <v>263</v>
      </c>
      <c r="E447" s="70">
        <v>100</v>
      </c>
      <c r="F447" s="359">
        <f>F448</f>
        <v>121.5</v>
      </c>
      <c r="G447" s="359">
        <f>G448</f>
        <v>0</v>
      </c>
      <c r="H447" s="72">
        <f>H448</f>
        <v>121.5</v>
      </c>
      <c r="I447" s="359">
        <f>I448</f>
        <v>0</v>
      </c>
      <c r="J447" s="403">
        <f t="shared" si="59"/>
        <v>0</v>
      </c>
      <c r="K447" s="353"/>
      <c r="L447" s="353"/>
      <c r="M447" s="353"/>
    </row>
    <row r="448" spans="1:13" s="322" customFormat="1" ht="15" customHeight="1">
      <c r="A448" s="73" t="s">
        <v>142</v>
      </c>
      <c r="B448" s="74" t="s">
        <v>19</v>
      </c>
      <c r="C448" s="74" t="s">
        <v>12</v>
      </c>
      <c r="D448" s="70" t="s">
        <v>263</v>
      </c>
      <c r="E448" s="70">
        <v>110</v>
      </c>
      <c r="F448" s="359">
        <f>F449+F450</f>
        <v>121.5</v>
      </c>
      <c r="G448" s="359">
        <f>G449+G450</f>
        <v>0</v>
      </c>
      <c r="H448" s="72">
        <f>H449+H450</f>
        <v>121.5</v>
      </c>
      <c r="I448" s="359">
        <f>I449+I450</f>
        <v>0</v>
      </c>
      <c r="J448" s="403">
        <f t="shared" si="59"/>
        <v>0</v>
      </c>
      <c r="K448" s="353"/>
      <c r="L448" s="353"/>
      <c r="M448" s="353"/>
    </row>
    <row r="449" spans="1:13" s="322" customFormat="1" ht="13.5" customHeight="1" hidden="1">
      <c r="A449" s="73" t="s">
        <v>581</v>
      </c>
      <c r="B449" s="74" t="s">
        <v>19</v>
      </c>
      <c r="C449" s="74" t="s">
        <v>12</v>
      </c>
      <c r="D449" s="70" t="s">
        <v>263</v>
      </c>
      <c r="E449" s="70">
        <v>111</v>
      </c>
      <c r="F449" s="359">
        <f>'Пр 11 ведом'!G37</f>
        <v>0</v>
      </c>
      <c r="G449" s="359">
        <f>'Пр 11 ведом'!H37</f>
        <v>0</v>
      </c>
      <c r="H449" s="72">
        <f>'Пр 11 ведом'!I37</f>
        <v>0</v>
      </c>
      <c r="I449" s="359">
        <f>'Пр 11 ведом'!J37</f>
        <v>0</v>
      </c>
      <c r="J449" s="403" t="e">
        <f t="shared" si="59"/>
        <v>#DIV/0!</v>
      </c>
      <c r="K449" s="353"/>
      <c r="L449" s="353"/>
      <c r="M449" s="353"/>
    </row>
    <row r="450" spans="1:13" s="322" customFormat="1" ht="23.25" customHeight="1">
      <c r="A450" s="166" t="s">
        <v>582</v>
      </c>
      <c r="B450" s="74" t="s">
        <v>19</v>
      </c>
      <c r="C450" s="74" t="s">
        <v>12</v>
      </c>
      <c r="D450" s="70" t="s">
        <v>263</v>
      </c>
      <c r="E450" s="70">
        <v>112</v>
      </c>
      <c r="F450" s="359">
        <f>'Пр3 ведом'!G50</f>
        <v>121.5</v>
      </c>
      <c r="G450" s="359">
        <f>'Пр3 ведом'!H50</f>
        <v>0</v>
      </c>
      <c r="H450" s="72">
        <f>'Пр3 ведом'!I50</f>
        <v>121.5</v>
      </c>
      <c r="I450" s="359">
        <f>'Пр3 ведом'!J50</f>
        <v>0</v>
      </c>
      <c r="J450" s="403">
        <f t="shared" si="59"/>
        <v>0</v>
      </c>
      <c r="K450" s="353"/>
      <c r="L450" s="353"/>
      <c r="M450" s="353"/>
    </row>
    <row r="451" spans="1:13" s="322" customFormat="1" ht="24.75" customHeight="1">
      <c r="A451" s="73" t="s">
        <v>387</v>
      </c>
      <c r="B451" s="74" t="s">
        <v>19</v>
      </c>
      <c r="C451" s="74" t="s">
        <v>12</v>
      </c>
      <c r="D451" s="70" t="s">
        <v>263</v>
      </c>
      <c r="E451" s="70" t="s">
        <v>113</v>
      </c>
      <c r="F451" s="359">
        <f aca="true" t="shared" si="68" ref="F451:I452">F452</f>
        <v>200.5</v>
      </c>
      <c r="G451" s="359">
        <f t="shared" si="68"/>
        <v>0</v>
      </c>
      <c r="H451" s="72">
        <f t="shared" si="68"/>
        <v>200.5</v>
      </c>
      <c r="I451" s="359">
        <f t="shared" si="68"/>
        <v>32</v>
      </c>
      <c r="J451" s="403">
        <f t="shared" si="59"/>
        <v>0.1596009975062344</v>
      </c>
      <c r="K451" s="353"/>
      <c r="L451" s="353"/>
      <c r="M451" s="353"/>
    </row>
    <row r="452" spans="1:13" s="322" customFormat="1" ht="21.75" customHeight="1">
      <c r="A452" s="73" t="s">
        <v>526</v>
      </c>
      <c r="B452" s="74" t="s">
        <v>19</v>
      </c>
      <c r="C452" s="74" t="s">
        <v>12</v>
      </c>
      <c r="D452" s="70" t="s">
        <v>263</v>
      </c>
      <c r="E452" s="70" t="s">
        <v>115</v>
      </c>
      <c r="F452" s="359">
        <f t="shared" si="68"/>
        <v>200.5</v>
      </c>
      <c r="G452" s="359">
        <f t="shared" si="68"/>
        <v>0</v>
      </c>
      <c r="H452" s="72">
        <f t="shared" si="68"/>
        <v>200.5</v>
      </c>
      <c r="I452" s="359">
        <f t="shared" si="68"/>
        <v>32</v>
      </c>
      <c r="J452" s="403">
        <f t="shared" si="59"/>
        <v>0.1596009975062344</v>
      </c>
      <c r="K452" s="353"/>
      <c r="L452" s="353"/>
      <c r="M452" s="353"/>
    </row>
    <row r="453" spans="1:13" s="322" customFormat="1" ht="20.25" customHeight="1">
      <c r="A453" s="166" t="s">
        <v>527</v>
      </c>
      <c r="B453" s="74" t="s">
        <v>19</v>
      </c>
      <c r="C453" s="74" t="s">
        <v>12</v>
      </c>
      <c r="D453" s="70" t="s">
        <v>263</v>
      </c>
      <c r="E453" s="70" t="s">
        <v>117</v>
      </c>
      <c r="F453" s="359">
        <f>'Пр3 ведом'!G53</f>
        <v>200.5</v>
      </c>
      <c r="G453" s="359">
        <f>'Пр3 ведом'!H53</f>
        <v>0</v>
      </c>
      <c r="H453" s="72">
        <f>'Пр3 ведом'!I53</f>
        <v>200.5</v>
      </c>
      <c r="I453" s="359">
        <f>'Пр3 ведом'!J53</f>
        <v>32</v>
      </c>
      <c r="J453" s="403">
        <f t="shared" si="59"/>
        <v>0.1596009975062344</v>
      </c>
      <c r="K453" s="353"/>
      <c r="L453" s="353"/>
      <c r="M453" s="353"/>
    </row>
    <row r="454" spans="1:13" s="322" customFormat="1" ht="20.25" customHeight="1">
      <c r="A454" s="166" t="s">
        <v>546</v>
      </c>
      <c r="B454" s="74" t="s">
        <v>19</v>
      </c>
      <c r="C454" s="74" t="s">
        <v>12</v>
      </c>
      <c r="D454" s="70" t="s">
        <v>545</v>
      </c>
      <c r="E454" s="70"/>
      <c r="F454" s="359">
        <f aca="true" t="shared" si="69" ref="F454:I456">F455</f>
        <v>181.5</v>
      </c>
      <c r="G454" s="359">
        <f t="shared" si="69"/>
        <v>0</v>
      </c>
      <c r="H454" s="72">
        <f t="shared" si="69"/>
        <v>181.5</v>
      </c>
      <c r="I454" s="359">
        <f t="shared" si="69"/>
        <v>0</v>
      </c>
      <c r="J454" s="403">
        <f t="shared" si="59"/>
        <v>0</v>
      </c>
      <c r="K454" s="353"/>
      <c r="L454" s="353"/>
      <c r="M454" s="353"/>
    </row>
    <row r="455" spans="1:13" s="322" customFormat="1" ht="20.25" customHeight="1">
      <c r="A455" s="73" t="s">
        <v>531</v>
      </c>
      <c r="B455" s="74" t="s">
        <v>19</v>
      </c>
      <c r="C455" s="74" t="s">
        <v>12</v>
      </c>
      <c r="D455" s="70" t="s">
        <v>545</v>
      </c>
      <c r="E455" s="70">
        <v>600</v>
      </c>
      <c r="F455" s="359">
        <f t="shared" si="69"/>
        <v>181.5</v>
      </c>
      <c r="G455" s="359">
        <f t="shared" si="69"/>
        <v>0</v>
      </c>
      <c r="H455" s="72">
        <f t="shared" si="69"/>
        <v>181.5</v>
      </c>
      <c r="I455" s="359">
        <f t="shared" si="69"/>
        <v>0</v>
      </c>
      <c r="J455" s="403">
        <f t="shared" si="59"/>
        <v>0</v>
      </c>
      <c r="K455" s="353"/>
      <c r="L455" s="353"/>
      <c r="M455" s="353"/>
    </row>
    <row r="456" spans="1:13" s="322" customFormat="1" ht="20.25" customHeight="1">
      <c r="A456" s="73" t="s">
        <v>101</v>
      </c>
      <c r="B456" s="74" t="s">
        <v>19</v>
      </c>
      <c r="C456" s="74" t="s">
        <v>12</v>
      </c>
      <c r="D456" s="70" t="s">
        <v>545</v>
      </c>
      <c r="E456" s="70">
        <v>610</v>
      </c>
      <c r="F456" s="359">
        <f t="shared" si="69"/>
        <v>181.5</v>
      </c>
      <c r="G456" s="359">
        <f t="shared" si="69"/>
        <v>0</v>
      </c>
      <c r="H456" s="72">
        <f t="shared" si="69"/>
        <v>181.5</v>
      </c>
      <c r="I456" s="359">
        <f t="shared" si="69"/>
        <v>0</v>
      </c>
      <c r="J456" s="403">
        <f t="shared" si="59"/>
        <v>0</v>
      </c>
      <c r="K456" s="353"/>
      <c r="L456" s="353"/>
      <c r="M456" s="353"/>
    </row>
    <row r="457" spans="1:13" s="322" customFormat="1" ht="33.75">
      <c r="A457" s="73" t="s">
        <v>103</v>
      </c>
      <c r="B457" s="74" t="s">
        <v>19</v>
      </c>
      <c r="C457" s="74" t="s">
        <v>12</v>
      </c>
      <c r="D457" s="70" t="s">
        <v>545</v>
      </c>
      <c r="E457" s="70">
        <v>611</v>
      </c>
      <c r="F457" s="359">
        <f>'Пр3 ведом'!G58</f>
        <v>181.5</v>
      </c>
      <c r="G457" s="359">
        <f>'Пр3 ведом'!H58</f>
        <v>0</v>
      </c>
      <c r="H457" s="72">
        <f>'Пр3 ведом'!I58</f>
        <v>181.5</v>
      </c>
      <c r="I457" s="359">
        <f>'Пр3 ведом'!J58</f>
        <v>0</v>
      </c>
      <c r="J457" s="403">
        <f t="shared" si="59"/>
        <v>0</v>
      </c>
      <c r="K457" s="353"/>
      <c r="L457" s="353"/>
      <c r="M457" s="353"/>
    </row>
    <row r="458" spans="1:13" s="322" customFormat="1" ht="12.75">
      <c r="A458" s="194" t="s">
        <v>46</v>
      </c>
      <c r="B458" s="92" t="s">
        <v>19</v>
      </c>
      <c r="C458" s="93" t="s">
        <v>15</v>
      </c>
      <c r="D458" s="70"/>
      <c r="E458" s="70"/>
      <c r="F458" s="358">
        <f>F469+F459+F464</f>
        <v>9586.7</v>
      </c>
      <c r="G458" s="358">
        <f>G469+G459+G464</f>
        <v>-5</v>
      </c>
      <c r="H458" s="195">
        <f>H469+H459+H464</f>
        <v>9581.7</v>
      </c>
      <c r="I458" s="358">
        <f>I469+I459+I464</f>
        <v>3124.7619999999997</v>
      </c>
      <c r="J458" s="500">
        <f t="shared" si="59"/>
        <v>0.3261177035390379</v>
      </c>
      <c r="K458" s="353"/>
      <c r="L458" s="353"/>
      <c r="M458" s="353"/>
    </row>
    <row r="459" spans="1:13" s="322" customFormat="1" ht="23.25" customHeight="1">
      <c r="A459" s="73" t="s">
        <v>417</v>
      </c>
      <c r="B459" s="70" t="s">
        <v>19</v>
      </c>
      <c r="C459" s="74" t="s">
        <v>15</v>
      </c>
      <c r="D459" s="70" t="s">
        <v>418</v>
      </c>
      <c r="E459" s="70"/>
      <c r="F459" s="359">
        <f aca="true" t="shared" si="70" ref="F459:I462">F460</f>
        <v>78</v>
      </c>
      <c r="G459" s="359">
        <f t="shared" si="70"/>
        <v>0</v>
      </c>
      <c r="H459" s="72">
        <f t="shared" si="70"/>
        <v>78</v>
      </c>
      <c r="I459" s="359">
        <f t="shared" si="70"/>
        <v>0</v>
      </c>
      <c r="J459" s="403">
        <f t="shared" si="59"/>
        <v>0</v>
      </c>
      <c r="K459" s="353"/>
      <c r="L459" s="353"/>
      <c r="M459" s="353"/>
    </row>
    <row r="460" spans="1:13" s="322" customFormat="1" ht="32.25" customHeight="1">
      <c r="A460" s="73" t="s">
        <v>419</v>
      </c>
      <c r="B460" s="74" t="s">
        <v>19</v>
      </c>
      <c r="C460" s="74" t="s">
        <v>15</v>
      </c>
      <c r="D460" s="70" t="s">
        <v>416</v>
      </c>
      <c r="E460" s="70"/>
      <c r="F460" s="359">
        <f t="shared" si="70"/>
        <v>78</v>
      </c>
      <c r="G460" s="359">
        <f t="shared" si="70"/>
        <v>0</v>
      </c>
      <c r="H460" s="72">
        <f t="shared" si="70"/>
        <v>78</v>
      </c>
      <c r="I460" s="359">
        <f t="shared" si="70"/>
        <v>0</v>
      </c>
      <c r="J460" s="403">
        <f t="shared" si="59"/>
        <v>0</v>
      </c>
      <c r="K460" s="353"/>
      <c r="L460" s="353"/>
      <c r="M460" s="353"/>
    </row>
    <row r="461" spans="1:13" s="322" customFormat="1" ht="24" customHeight="1">
      <c r="A461" s="73" t="s">
        <v>387</v>
      </c>
      <c r="B461" s="74" t="s">
        <v>19</v>
      </c>
      <c r="C461" s="74" t="s">
        <v>15</v>
      </c>
      <c r="D461" s="70" t="s">
        <v>416</v>
      </c>
      <c r="E461" s="70" t="s">
        <v>113</v>
      </c>
      <c r="F461" s="359">
        <f t="shared" si="70"/>
        <v>78</v>
      </c>
      <c r="G461" s="359">
        <f t="shared" si="70"/>
        <v>0</v>
      </c>
      <c r="H461" s="72">
        <f t="shared" si="70"/>
        <v>78</v>
      </c>
      <c r="I461" s="359">
        <f t="shared" si="70"/>
        <v>0</v>
      </c>
      <c r="J461" s="403">
        <f t="shared" si="59"/>
        <v>0</v>
      </c>
      <c r="K461" s="353"/>
      <c r="L461" s="353"/>
      <c r="M461" s="353"/>
    </row>
    <row r="462" spans="1:13" s="322" customFormat="1" ht="23.25" customHeight="1">
      <c r="A462" s="73" t="s">
        <v>526</v>
      </c>
      <c r="B462" s="74" t="s">
        <v>19</v>
      </c>
      <c r="C462" s="74" t="s">
        <v>15</v>
      </c>
      <c r="D462" s="70" t="s">
        <v>416</v>
      </c>
      <c r="E462" s="70" t="s">
        <v>115</v>
      </c>
      <c r="F462" s="359">
        <f t="shared" si="70"/>
        <v>78</v>
      </c>
      <c r="G462" s="359">
        <f t="shared" si="70"/>
        <v>0</v>
      </c>
      <c r="H462" s="72">
        <f t="shared" si="70"/>
        <v>78</v>
      </c>
      <c r="I462" s="359">
        <f t="shared" si="70"/>
        <v>0</v>
      </c>
      <c r="J462" s="403">
        <f t="shared" si="59"/>
        <v>0</v>
      </c>
      <c r="K462" s="353"/>
      <c r="L462" s="353"/>
      <c r="M462" s="353"/>
    </row>
    <row r="463" spans="1:13" s="322" customFormat="1" ht="24" customHeight="1">
      <c r="A463" s="166" t="s">
        <v>527</v>
      </c>
      <c r="B463" s="74" t="s">
        <v>19</v>
      </c>
      <c r="C463" s="74" t="s">
        <v>15</v>
      </c>
      <c r="D463" s="70" t="s">
        <v>416</v>
      </c>
      <c r="E463" s="70" t="s">
        <v>117</v>
      </c>
      <c r="F463" s="359">
        <f>'Пр3 ведом'!G64</f>
        <v>78</v>
      </c>
      <c r="G463" s="359">
        <f>'Пр3 ведом'!H64</f>
        <v>0</v>
      </c>
      <c r="H463" s="72">
        <f>'Пр3 ведом'!I64</f>
        <v>78</v>
      </c>
      <c r="I463" s="359">
        <f>'Пр3 ведом'!J64</f>
        <v>0</v>
      </c>
      <c r="J463" s="403">
        <f t="shared" si="59"/>
        <v>0</v>
      </c>
      <c r="K463" s="353"/>
      <c r="L463" s="353"/>
      <c r="M463" s="353"/>
    </row>
    <row r="464" spans="1:13" s="322" customFormat="1" ht="16.5" customHeight="1">
      <c r="A464" s="331" t="s">
        <v>583</v>
      </c>
      <c r="B464" s="74" t="s">
        <v>19</v>
      </c>
      <c r="C464" s="74" t="s">
        <v>15</v>
      </c>
      <c r="D464" s="70" t="s">
        <v>485</v>
      </c>
      <c r="E464" s="70"/>
      <c r="F464" s="359">
        <f aca="true" t="shared" si="71" ref="F464:I467">F465</f>
        <v>50</v>
      </c>
      <c r="G464" s="359">
        <f t="shared" si="71"/>
        <v>-5</v>
      </c>
      <c r="H464" s="72">
        <f t="shared" si="71"/>
        <v>45</v>
      </c>
      <c r="I464" s="359">
        <f t="shared" si="71"/>
        <v>0</v>
      </c>
      <c r="J464" s="403">
        <f t="shared" si="59"/>
        <v>0</v>
      </c>
      <c r="K464" s="353"/>
      <c r="L464" s="353"/>
      <c r="M464" s="353"/>
    </row>
    <row r="465" spans="1:13" s="322" customFormat="1" ht="22.5" customHeight="1">
      <c r="A465" s="338" t="s">
        <v>613</v>
      </c>
      <c r="B465" s="74" t="s">
        <v>19</v>
      </c>
      <c r="C465" s="74" t="s">
        <v>15</v>
      </c>
      <c r="D465" s="70" t="s">
        <v>483</v>
      </c>
      <c r="E465" s="70"/>
      <c r="F465" s="359">
        <f t="shared" si="71"/>
        <v>50</v>
      </c>
      <c r="G465" s="359">
        <f t="shared" si="71"/>
        <v>-5</v>
      </c>
      <c r="H465" s="72">
        <f t="shared" si="71"/>
        <v>45</v>
      </c>
      <c r="I465" s="359">
        <f t="shared" si="71"/>
        <v>0</v>
      </c>
      <c r="J465" s="403">
        <f t="shared" si="59"/>
        <v>0</v>
      </c>
      <c r="K465" s="353"/>
      <c r="L465" s="353"/>
      <c r="M465" s="353"/>
    </row>
    <row r="466" spans="1:13" s="322" customFormat="1" ht="21" customHeight="1">
      <c r="A466" s="73" t="s">
        <v>387</v>
      </c>
      <c r="B466" s="74" t="s">
        <v>19</v>
      </c>
      <c r="C466" s="74" t="s">
        <v>15</v>
      </c>
      <c r="D466" s="70" t="s">
        <v>483</v>
      </c>
      <c r="E466" s="70" t="s">
        <v>113</v>
      </c>
      <c r="F466" s="359">
        <f t="shared" si="71"/>
        <v>50</v>
      </c>
      <c r="G466" s="359">
        <f t="shared" si="71"/>
        <v>-5</v>
      </c>
      <c r="H466" s="72">
        <f t="shared" si="71"/>
        <v>45</v>
      </c>
      <c r="I466" s="359">
        <f t="shared" si="71"/>
        <v>0</v>
      </c>
      <c r="J466" s="403">
        <f aca="true" t="shared" si="72" ref="J466:J529">I466/H466*100%</f>
        <v>0</v>
      </c>
      <c r="K466" s="353"/>
      <c r="L466" s="353"/>
      <c r="M466" s="353"/>
    </row>
    <row r="467" spans="1:13" s="322" customFormat="1" ht="21" customHeight="1">
      <c r="A467" s="73" t="s">
        <v>526</v>
      </c>
      <c r="B467" s="74" t="s">
        <v>19</v>
      </c>
      <c r="C467" s="74" t="s">
        <v>15</v>
      </c>
      <c r="D467" s="70" t="s">
        <v>483</v>
      </c>
      <c r="E467" s="70" t="s">
        <v>115</v>
      </c>
      <c r="F467" s="359">
        <f t="shared" si="71"/>
        <v>50</v>
      </c>
      <c r="G467" s="359">
        <f t="shared" si="71"/>
        <v>-5</v>
      </c>
      <c r="H467" s="72">
        <f t="shared" si="71"/>
        <v>45</v>
      </c>
      <c r="I467" s="359">
        <f t="shared" si="71"/>
        <v>0</v>
      </c>
      <c r="J467" s="403">
        <f t="shared" si="72"/>
        <v>0</v>
      </c>
      <c r="K467" s="353"/>
      <c r="L467" s="353"/>
      <c r="M467" s="353"/>
    </row>
    <row r="468" spans="1:13" s="322" customFormat="1" ht="21" customHeight="1">
      <c r="A468" s="166" t="s">
        <v>527</v>
      </c>
      <c r="B468" s="74" t="s">
        <v>19</v>
      </c>
      <c r="C468" s="74" t="s">
        <v>15</v>
      </c>
      <c r="D468" s="70" t="s">
        <v>483</v>
      </c>
      <c r="E468" s="70" t="s">
        <v>117</v>
      </c>
      <c r="F468" s="359">
        <f>'Пр3 ведом'!G69</f>
        <v>50</v>
      </c>
      <c r="G468" s="359">
        <f>'Пр3 ведом'!H69</f>
        <v>-5</v>
      </c>
      <c r="H468" s="72">
        <f>'Пр3 ведом'!I69</f>
        <v>45</v>
      </c>
      <c r="I468" s="359">
        <f>'Пр3 ведом'!J69</f>
        <v>0</v>
      </c>
      <c r="J468" s="403">
        <f t="shared" si="72"/>
        <v>0</v>
      </c>
      <c r="K468" s="353"/>
      <c r="L468" s="353"/>
      <c r="M468" s="353"/>
    </row>
    <row r="469" spans="1:13" s="322" customFormat="1" ht="24.75" customHeight="1">
      <c r="A469" s="73" t="s">
        <v>213</v>
      </c>
      <c r="B469" s="74" t="s">
        <v>19</v>
      </c>
      <c r="C469" s="74" t="s">
        <v>15</v>
      </c>
      <c r="D469" s="70" t="s">
        <v>228</v>
      </c>
      <c r="E469" s="70"/>
      <c r="F469" s="359">
        <f>F470+F482</f>
        <v>9458.7</v>
      </c>
      <c r="G469" s="359">
        <f>G470+G482</f>
        <v>0</v>
      </c>
      <c r="H469" s="72">
        <f>H470+H482</f>
        <v>9458.7</v>
      </c>
      <c r="I469" s="359">
        <f>I470+I482</f>
        <v>3124.7619999999997</v>
      </c>
      <c r="J469" s="403">
        <f t="shared" si="72"/>
        <v>0.33035850592576144</v>
      </c>
      <c r="K469" s="353"/>
      <c r="L469" s="353"/>
      <c r="M469" s="353"/>
    </row>
    <row r="470" spans="1:13" s="322" customFormat="1" ht="27" customHeight="1">
      <c r="A470" s="73" t="s">
        <v>262</v>
      </c>
      <c r="B470" s="70" t="s">
        <v>19</v>
      </c>
      <c r="C470" s="74" t="s">
        <v>15</v>
      </c>
      <c r="D470" s="70" t="s">
        <v>261</v>
      </c>
      <c r="E470" s="70"/>
      <c r="F470" s="359">
        <f>F471+F475+F480</f>
        <v>544.5999999999999</v>
      </c>
      <c r="G470" s="359">
        <f>G471+G475+G480</f>
        <v>0</v>
      </c>
      <c r="H470" s="72">
        <f>H471+H475+H480</f>
        <v>544.5999999999999</v>
      </c>
      <c r="I470" s="359">
        <f>I471+I475+I480</f>
        <v>174.933</v>
      </c>
      <c r="J470" s="403">
        <f t="shared" si="72"/>
        <v>0.32121373485126703</v>
      </c>
      <c r="K470" s="353"/>
      <c r="L470" s="353"/>
      <c r="M470" s="353"/>
    </row>
    <row r="471" spans="1:13" s="322" customFormat="1" ht="45">
      <c r="A471" s="73" t="s">
        <v>105</v>
      </c>
      <c r="B471" s="70" t="s">
        <v>19</v>
      </c>
      <c r="C471" s="74" t="s">
        <v>15</v>
      </c>
      <c r="D471" s="70" t="s">
        <v>240</v>
      </c>
      <c r="E471" s="70">
        <v>100</v>
      </c>
      <c r="F471" s="359">
        <f>F472</f>
        <v>414.8</v>
      </c>
      <c r="G471" s="359">
        <f>G472</f>
        <v>0</v>
      </c>
      <c r="H471" s="72">
        <f>H472</f>
        <v>414.8</v>
      </c>
      <c r="I471" s="359">
        <f>I472</f>
        <v>147.167</v>
      </c>
      <c r="J471" s="403">
        <f t="shared" si="72"/>
        <v>0.3547902603664417</v>
      </c>
      <c r="K471" s="353"/>
      <c r="L471" s="353"/>
      <c r="M471" s="353"/>
    </row>
    <row r="472" spans="1:13" s="322" customFormat="1" ht="22.5">
      <c r="A472" s="73" t="s">
        <v>107</v>
      </c>
      <c r="B472" s="70" t="s">
        <v>19</v>
      </c>
      <c r="C472" s="74" t="s">
        <v>15</v>
      </c>
      <c r="D472" s="70" t="s">
        <v>240</v>
      </c>
      <c r="E472" s="70">
        <v>120</v>
      </c>
      <c r="F472" s="359">
        <f>F473+F474</f>
        <v>414.8</v>
      </c>
      <c r="G472" s="359">
        <f>G473+G474</f>
        <v>0</v>
      </c>
      <c r="H472" s="72">
        <f>H473+H474</f>
        <v>414.8</v>
      </c>
      <c r="I472" s="359">
        <f>I473+I474</f>
        <v>147.167</v>
      </c>
      <c r="J472" s="403">
        <f t="shared" si="72"/>
        <v>0.3547902603664417</v>
      </c>
      <c r="K472" s="353"/>
      <c r="L472" s="353"/>
      <c r="M472" s="353"/>
    </row>
    <row r="473" spans="1:13" s="322" customFormat="1" ht="12" customHeight="1">
      <c r="A473" s="198" t="s">
        <v>385</v>
      </c>
      <c r="B473" s="70" t="s">
        <v>19</v>
      </c>
      <c r="C473" s="74" t="s">
        <v>15</v>
      </c>
      <c r="D473" s="70" t="s">
        <v>240</v>
      </c>
      <c r="E473" s="70">
        <v>121</v>
      </c>
      <c r="F473" s="359">
        <f>'Пр3 ведом'!G74</f>
        <v>318.6</v>
      </c>
      <c r="G473" s="359">
        <f>'Пр3 ведом'!H74</f>
        <v>0</v>
      </c>
      <c r="H473" s="72">
        <f>'Пр3 ведом'!I74</f>
        <v>318.6</v>
      </c>
      <c r="I473" s="359">
        <f>'Пр3 ведом'!J74</f>
        <v>109.673</v>
      </c>
      <c r="J473" s="403">
        <f t="shared" si="72"/>
        <v>0.3442341494036409</v>
      </c>
      <c r="K473" s="353"/>
      <c r="L473" s="353"/>
      <c r="M473" s="353"/>
    </row>
    <row r="474" spans="1:13" s="322" customFormat="1" ht="33" customHeight="1">
      <c r="A474" s="198" t="s">
        <v>386</v>
      </c>
      <c r="B474" s="70" t="s">
        <v>19</v>
      </c>
      <c r="C474" s="74" t="s">
        <v>15</v>
      </c>
      <c r="D474" s="70" t="s">
        <v>240</v>
      </c>
      <c r="E474" s="70">
        <v>129</v>
      </c>
      <c r="F474" s="359">
        <f>'Пр3 ведом'!G75</f>
        <v>96.2</v>
      </c>
      <c r="G474" s="359">
        <f>'Пр3 ведом'!H75</f>
        <v>0</v>
      </c>
      <c r="H474" s="72">
        <f>'Пр3 ведом'!I75</f>
        <v>96.2</v>
      </c>
      <c r="I474" s="359">
        <f>'Пр3 ведом'!J75</f>
        <v>37.494</v>
      </c>
      <c r="J474" s="403">
        <f t="shared" si="72"/>
        <v>0.3897505197505197</v>
      </c>
      <c r="K474" s="353"/>
      <c r="L474" s="353"/>
      <c r="M474" s="353"/>
    </row>
    <row r="475" spans="1:13" s="322" customFormat="1" ht="21.75" customHeight="1">
      <c r="A475" s="73" t="s">
        <v>387</v>
      </c>
      <c r="B475" s="70" t="s">
        <v>19</v>
      </c>
      <c r="C475" s="74" t="s">
        <v>15</v>
      </c>
      <c r="D475" s="70" t="s">
        <v>241</v>
      </c>
      <c r="E475" s="70">
        <v>200</v>
      </c>
      <c r="F475" s="359">
        <f>F476</f>
        <v>127</v>
      </c>
      <c r="G475" s="359">
        <f>G476</f>
        <v>0</v>
      </c>
      <c r="H475" s="72">
        <f>H476</f>
        <v>127</v>
      </c>
      <c r="I475" s="359">
        <f>I476</f>
        <v>27.766</v>
      </c>
      <c r="J475" s="403">
        <f t="shared" si="72"/>
        <v>0.2186299212598425</v>
      </c>
      <c r="K475" s="353"/>
      <c r="L475" s="353"/>
      <c r="M475" s="353"/>
    </row>
    <row r="476" spans="1:13" s="322" customFormat="1" ht="23.25" customHeight="1">
      <c r="A476" s="73" t="s">
        <v>526</v>
      </c>
      <c r="B476" s="70" t="s">
        <v>19</v>
      </c>
      <c r="C476" s="74" t="s">
        <v>15</v>
      </c>
      <c r="D476" s="70" t="s">
        <v>241</v>
      </c>
      <c r="E476" s="70">
        <v>240</v>
      </c>
      <c r="F476" s="359">
        <f>F478+F477</f>
        <v>127</v>
      </c>
      <c r="G476" s="359">
        <f>G478+G477</f>
        <v>0</v>
      </c>
      <c r="H476" s="72">
        <f>H478+H477</f>
        <v>127</v>
      </c>
      <c r="I476" s="359">
        <f>I478+I477</f>
        <v>27.766</v>
      </c>
      <c r="J476" s="403">
        <f t="shared" si="72"/>
        <v>0.2186299212598425</v>
      </c>
      <c r="K476" s="353"/>
      <c r="L476" s="353"/>
      <c r="M476" s="353"/>
    </row>
    <row r="477" spans="1:13" s="322" customFormat="1" ht="23.25" customHeight="1">
      <c r="A477" s="166" t="s">
        <v>540</v>
      </c>
      <c r="B477" s="70" t="s">
        <v>19</v>
      </c>
      <c r="C477" s="74" t="s">
        <v>15</v>
      </c>
      <c r="D477" s="70" t="s">
        <v>241</v>
      </c>
      <c r="E477" s="70">
        <v>242</v>
      </c>
      <c r="F477" s="359">
        <f>'Пр3 ведом'!G78</f>
        <v>15</v>
      </c>
      <c r="G477" s="359">
        <f>'Пр3 ведом'!H78</f>
        <v>0</v>
      </c>
      <c r="H477" s="72">
        <f>'Пр3 ведом'!I78</f>
        <v>15</v>
      </c>
      <c r="I477" s="359">
        <f>'Пр3 ведом'!J78</f>
        <v>7.946</v>
      </c>
      <c r="J477" s="403">
        <f t="shared" si="72"/>
        <v>0.5297333333333333</v>
      </c>
      <c r="K477" s="353"/>
      <c r="L477" s="353"/>
      <c r="M477" s="353"/>
    </row>
    <row r="478" spans="1:13" s="322" customFormat="1" ht="21.75" customHeight="1">
      <c r="A478" s="166" t="s">
        <v>527</v>
      </c>
      <c r="B478" s="70" t="s">
        <v>19</v>
      </c>
      <c r="C478" s="74" t="s">
        <v>15</v>
      </c>
      <c r="D478" s="70" t="s">
        <v>241</v>
      </c>
      <c r="E478" s="70">
        <v>244</v>
      </c>
      <c r="F478" s="359">
        <f>'Пр3 ведом'!G79</f>
        <v>112</v>
      </c>
      <c r="G478" s="359">
        <f>'Пр3 ведом'!H79</f>
        <v>0</v>
      </c>
      <c r="H478" s="72">
        <f>'Пр3 ведом'!I79</f>
        <v>112</v>
      </c>
      <c r="I478" s="359">
        <f>'Пр3 ведом'!J79</f>
        <v>19.82</v>
      </c>
      <c r="J478" s="403">
        <f t="shared" si="72"/>
        <v>0.1769642857142857</v>
      </c>
      <c r="K478" s="353"/>
      <c r="L478" s="353"/>
      <c r="M478" s="353"/>
    </row>
    <row r="479" spans="1:13" s="322" customFormat="1" ht="21.75" customHeight="1">
      <c r="A479" s="166" t="s">
        <v>118</v>
      </c>
      <c r="B479" s="70" t="s">
        <v>19</v>
      </c>
      <c r="C479" s="74" t="s">
        <v>15</v>
      </c>
      <c r="D479" s="70" t="s">
        <v>241</v>
      </c>
      <c r="E479" s="70">
        <v>800</v>
      </c>
      <c r="F479" s="359">
        <f aca="true" t="shared" si="73" ref="F479:I480">F480</f>
        <v>2.8</v>
      </c>
      <c r="G479" s="359">
        <f t="shared" si="73"/>
        <v>0</v>
      </c>
      <c r="H479" s="72">
        <f t="shared" si="73"/>
        <v>2.8</v>
      </c>
      <c r="I479" s="359">
        <f t="shared" si="73"/>
        <v>0</v>
      </c>
      <c r="J479" s="403">
        <f t="shared" si="72"/>
        <v>0</v>
      </c>
      <c r="K479" s="353"/>
      <c r="L479" s="353"/>
      <c r="M479" s="353"/>
    </row>
    <row r="480" spans="1:13" s="333" customFormat="1" ht="26.25" customHeight="1">
      <c r="A480" s="166" t="s">
        <v>532</v>
      </c>
      <c r="B480" s="212" t="s">
        <v>19</v>
      </c>
      <c r="C480" s="98" t="s">
        <v>15</v>
      </c>
      <c r="D480" s="70" t="s">
        <v>241</v>
      </c>
      <c r="E480" s="212" t="s">
        <v>119</v>
      </c>
      <c r="F480" s="361">
        <f t="shared" si="73"/>
        <v>2.8</v>
      </c>
      <c r="G480" s="361">
        <f t="shared" si="73"/>
        <v>0</v>
      </c>
      <c r="H480" s="213">
        <f t="shared" si="73"/>
        <v>2.8</v>
      </c>
      <c r="I480" s="361">
        <f t="shared" si="73"/>
        <v>0</v>
      </c>
      <c r="J480" s="403">
        <f t="shared" si="72"/>
        <v>0</v>
      </c>
      <c r="K480" s="366"/>
      <c r="L480" s="366"/>
      <c r="M480" s="366"/>
    </row>
    <row r="481" spans="1:13" s="333" customFormat="1" ht="15.75" customHeight="1">
      <c r="A481" s="220" t="s">
        <v>17</v>
      </c>
      <c r="B481" s="212" t="s">
        <v>19</v>
      </c>
      <c r="C481" s="98" t="s">
        <v>15</v>
      </c>
      <c r="D481" s="70" t="s">
        <v>241</v>
      </c>
      <c r="E481" s="212" t="s">
        <v>120</v>
      </c>
      <c r="F481" s="361">
        <f>'Пр3 ведом'!G82</f>
        <v>2.8</v>
      </c>
      <c r="G481" s="361">
        <f>'Пр3 ведом'!H82</f>
        <v>0</v>
      </c>
      <c r="H481" s="213">
        <f>'Пр3 ведом'!I82</f>
        <v>2.8</v>
      </c>
      <c r="I481" s="361">
        <f>'Пр3 ведом'!J82</f>
        <v>0</v>
      </c>
      <c r="J481" s="403">
        <f t="shared" si="72"/>
        <v>0</v>
      </c>
      <c r="K481" s="366"/>
      <c r="L481" s="366"/>
      <c r="M481" s="366"/>
    </row>
    <row r="482" spans="1:13" s="322" customFormat="1" ht="27" customHeight="1">
      <c r="A482" s="73" t="s">
        <v>260</v>
      </c>
      <c r="B482" s="70" t="s">
        <v>19</v>
      </c>
      <c r="C482" s="74" t="s">
        <v>15</v>
      </c>
      <c r="D482" s="70" t="s">
        <v>242</v>
      </c>
      <c r="E482" s="70"/>
      <c r="F482" s="359">
        <f>F483+F487</f>
        <v>8914.1</v>
      </c>
      <c r="G482" s="359">
        <f>G483+G487</f>
        <v>0</v>
      </c>
      <c r="H482" s="72">
        <f>H483+H487</f>
        <v>8914.1</v>
      </c>
      <c r="I482" s="359">
        <f>I483+I487</f>
        <v>2949.8289999999997</v>
      </c>
      <c r="J482" s="403">
        <f t="shared" si="72"/>
        <v>0.3309171985954835</v>
      </c>
      <c r="K482" s="353"/>
      <c r="L482" s="353"/>
      <c r="M482" s="353"/>
    </row>
    <row r="483" spans="1:13" s="322" customFormat="1" ht="45">
      <c r="A483" s="73" t="s">
        <v>105</v>
      </c>
      <c r="B483" s="70" t="s">
        <v>19</v>
      </c>
      <c r="C483" s="74" t="s">
        <v>15</v>
      </c>
      <c r="D483" s="70" t="s">
        <v>243</v>
      </c>
      <c r="E483" s="70">
        <v>100</v>
      </c>
      <c r="F483" s="359">
        <f>F484</f>
        <v>8794.1</v>
      </c>
      <c r="G483" s="359">
        <f>G484</f>
        <v>0</v>
      </c>
      <c r="H483" s="72">
        <f>H484</f>
        <v>8794.1</v>
      </c>
      <c r="I483" s="359">
        <f>I484</f>
        <v>2901.9709999999995</v>
      </c>
      <c r="J483" s="403">
        <f t="shared" si="72"/>
        <v>0.32999067556657297</v>
      </c>
      <c r="K483" s="353"/>
      <c r="L483" s="353"/>
      <c r="M483" s="353"/>
    </row>
    <row r="484" spans="1:13" s="322" customFormat="1" ht="12.75" customHeight="1">
      <c r="A484" s="73" t="s">
        <v>142</v>
      </c>
      <c r="B484" s="70" t="s">
        <v>19</v>
      </c>
      <c r="C484" s="74" t="s">
        <v>15</v>
      </c>
      <c r="D484" s="70" t="s">
        <v>243</v>
      </c>
      <c r="E484" s="70">
        <v>110</v>
      </c>
      <c r="F484" s="359">
        <f>F485+F486</f>
        <v>8794.1</v>
      </c>
      <c r="G484" s="359">
        <f>G485+G486</f>
        <v>0</v>
      </c>
      <c r="H484" s="72">
        <f>H485+H486</f>
        <v>8794.1</v>
      </c>
      <c r="I484" s="359">
        <f>I485+I486</f>
        <v>2901.9709999999995</v>
      </c>
      <c r="J484" s="403">
        <f t="shared" si="72"/>
        <v>0.32999067556657297</v>
      </c>
      <c r="K484" s="353"/>
      <c r="L484" s="353"/>
      <c r="M484" s="353"/>
    </row>
    <row r="485" spans="1:13" s="322" customFormat="1" ht="18" customHeight="1">
      <c r="A485" s="73" t="s">
        <v>581</v>
      </c>
      <c r="B485" s="70" t="s">
        <v>19</v>
      </c>
      <c r="C485" s="74" t="s">
        <v>15</v>
      </c>
      <c r="D485" s="70" t="s">
        <v>243</v>
      </c>
      <c r="E485" s="70">
        <v>111</v>
      </c>
      <c r="F485" s="359">
        <f>'Пр3 ведом'!G86</f>
        <v>6754.3</v>
      </c>
      <c r="G485" s="359">
        <f>'Пр3 ведом'!H86</f>
        <v>0</v>
      </c>
      <c r="H485" s="72">
        <f>'Пр3 ведом'!I86</f>
        <v>6754.3</v>
      </c>
      <c r="I485" s="359">
        <f>'Пр3 ведом'!J86</f>
        <v>2154.691</v>
      </c>
      <c r="J485" s="403">
        <f t="shared" si="72"/>
        <v>0.3190102601305834</v>
      </c>
      <c r="K485" s="353"/>
      <c r="L485" s="353"/>
      <c r="M485" s="353"/>
    </row>
    <row r="486" spans="1:13" s="322" customFormat="1" ht="34.5" customHeight="1">
      <c r="A486" s="198" t="s">
        <v>580</v>
      </c>
      <c r="B486" s="70" t="s">
        <v>19</v>
      </c>
      <c r="C486" s="74" t="s">
        <v>15</v>
      </c>
      <c r="D486" s="70" t="s">
        <v>243</v>
      </c>
      <c r="E486" s="70">
        <v>119</v>
      </c>
      <c r="F486" s="359">
        <f>'Пр3 ведом'!G87</f>
        <v>2039.8</v>
      </c>
      <c r="G486" s="359">
        <f>'Пр3 ведом'!H87</f>
        <v>0</v>
      </c>
      <c r="H486" s="72">
        <f>'Пр3 ведом'!I87</f>
        <v>2039.8</v>
      </c>
      <c r="I486" s="359">
        <f>'Пр3 ведом'!J87</f>
        <v>747.28</v>
      </c>
      <c r="J486" s="403">
        <f t="shared" si="72"/>
        <v>0.3663496421217766</v>
      </c>
      <c r="K486" s="353"/>
      <c r="L486" s="353"/>
      <c r="M486" s="353"/>
    </row>
    <row r="487" spans="1:13" s="322" customFormat="1" ht="24" customHeight="1">
      <c r="A487" s="73" t="s">
        <v>387</v>
      </c>
      <c r="B487" s="70" t="s">
        <v>19</v>
      </c>
      <c r="C487" s="74" t="s">
        <v>15</v>
      </c>
      <c r="D487" s="70" t="s">
        <v>244</v>
      </c>
      <c r="E487" s="70" t="s">
        <v>113</v>
      </c>
      <c r="F487" s="359">
        <f>SUM(F488)</f>
        <v>120</v>
      </c>
      <c r="G487" s="359">
        <f>SUM(G488)</f>
        <v>0</v>
      </c>
      <c r="H487" s="72">
        <f>SUM(H488)</f>
        <v>120</v>
      </c>
      <c r="I487" s="359">
        <f>SUM(I488)</f>
        <v>47.858</v>
      </c>
      <c r="J487" s="403">
        <f t="shared" si="72"/>
        <v>0.39881666666666665</v>
      </c>
      <c r="K487" s="353"/>
      <c r="L487" s="353"/>
      <c r="M487" s="353"/>
    </row>
    <row r="488" spans="1:13" s="322" customFormat="1" ht="24" customHeight="1">
      <c r="A488" s="73" t="s">
        <v>526</v>
      </c>
      <c r="B488" s="70" t="s">
        <v>19</v>
      </c>
      <c r="C488" s="74" t="s">
        <v>15</v>
      </c>
      <c r="D488" s="70" t="s">
        <v>244</v>
      </c>
      <c r="E488" s="70" t="s">
        <v>115</v>
      </c>
      <c r="F488" s="359">
        <f>F490+F489</f>
        <v>120</v>
      </c>
      <c r="G488" s="359">
        <f>G490+G489</f>
        <v>0</v>
      </c>
      <c r="H488" s="72">
        <f>H490+H489</f>
        <v>120</v>
      </c>
      <c r="I488" s="359">
        <f>I490+I489</f>
        <v>47.858</v>
      </c>
      <c r="J488" s="403">
        <f t="shared" si="72"/>
        <v>0.39881666666666665</v>
      </c>
      <c r="K488" s="353"/>
      <c r="L488" s="353"/>
      <c r="M488" s="353"/>
    </row>
    <row r="489" spans="1:13" s="322" customFormat="1" ht="24" customHeight="1">
      <c r="A489" s="166" t="s">
        <v>540</v>
      </c>
      <c r="B489" s="70" t="s">
        <v>19</v>
      </c>
      <c r="C489" s="74" t="s">
        <v>15</v>
      </c>
      <c r="D489" s="70" t="s">
        <v>244</v>
      </c>
      <c r="E489" s="70">
        <v>242</v>
      </c>
      <c r="F489" s="359">
        <f>'Пр3 ведом'!G91</f>
        <v>85</v>
      </c>
      <c r="G489" s="359">
        <f>'Пр3 ведом'!H91</f>
        <v>0</v>
      </c>
      <c r="H489" s="72">
        <f>'Пр3 ведом'!I91</f>
        <v>85</v>
      </c>
      <c r="I489" s="359">
        <f>'Пр3 ведом'!J91</f>
        <v>42.858</v>
      </c>
      <c r="J489" s="403">
        <f t="shared" si="72"/>
        <v>0.5042117647058824</v>
      </c>
      <c r="K489" s="353"/>
      <c r="L489" s="353"/>
      <c r="M489" s="353"/>
    </row>
    <row r="490" spans="1:13" s="322" customFormat="1" ht="24" customHeight="1">
      <c r="A490" s="166" t="s">
        <v>527</v>
      </c>
      <c r="B490" s="70" t="s">
        <v>19</v>
      </c>
      <c r="C490" s="74" t="s">
        <v>15</v>
      </c>
      <c r="D490" s="70" t="s">
        <v>244</v>
      </c>
      <c r="E490" s="70" t="s">
        <v>117</v>
      </c>
      <c r="F490" s="359">
        <f>'Пр3 ведом'!G92</f>
        <v>35</v>
      </c>
      <c r="G490" s="359">
        <f>'Пр3 ведом'!H92</f>
        <v>0</v>
      </c>
      <c r="H490" s="72">
        <f>'Пр3 ведом'!I92</f>
        <v>35</v>
      </c>
      <c r="I490" s="359">
        <f>'Пр3 ведом'!J92</f>
        <v>5</v>
      </c>
      <c r="J490" s="403">
        <f t="shared" si="72"/>
        <v>0.14285714285714285</v>
      </c>
      <c r="K490" s="353"/>
      <c r="L490" s="353"/>
      <c r="M490" s="353"/>
    </row>
    <row r="491" spans="1:13" s="322" customFormat="1" ht="12.75">
      <c r="A491" s="194" t="s">
        <v>41</v>
      </c>
      <c r="B491" s="92" t="s">
        <v>98</v>
      </c>
      <c r="C491" s="93" t="s">
        <v>8</v>
      </c>
      <c r="D491" s="92" t="s">
        <v>9</v>
      </c>
      <c r="E491" s="92" t="s">
        <v>10</v>
      </c>
      <c r="F491" s="358">
        <f aca="true" t="shared" si="74" ref="F491:I497">F492</f>
        <v>200</v>
      </c>
      <c r="G491" s="358">
        <f t="shared" si="74"/>
        <v>0</v>
      </c>
      <c r="H491" s="195">
        <f t="shared" si="74"/>
        <v>200</v>
      </c>
      <c r="I491" s="358">
        <f t="shared" si="74"/>
        <v>0</v>
      </c>
      <c r="J491" s="500">
        <f t="shared" si="72"/>
        <v>0</v>
      </c>
      <c r="K491" s="353"/>
      <c r="L491" s="353"/>
      <c r="M491" s="353"/>
    </row>
    <row r="492" spans="1:13" s="322" customFormat="1" ht="12.75">
      <c r="A492" s="73" t="s">
        <v>45</v>
      </c>
      <c r="B492" s="70" t="s">
        <v>98</v>
      </c>
      <c r="C492" s="74" t="s">
        <v>98</v>
      </c>
      <c r="D492" s="70" t="s">
        <v>9</v>
      </c>
      <c r="E492" s="70" t="s">
        <v>10</v>
      </c>
      <c r="F492" s="359">
        <f t="shared" si="74"/>
        <v>200</v>
      </c>
      <c r="G492" s="359">
        <f t="shared" si="74"/>
        <v>0</v>
      </c>
      <c r="H492" s="72">
        <f t="shared" si="74"/>
        <v>200</v>
      </c>
      <c r="I492" s="359">
        <f t="shared" si="74"/>
        <v>0</v>
      </c>
      <c r="J492" s="403">
        <f t="shared" si="72"/>
        <v>0</v>
      </c>
      <c r="K492" s="353"/>
      <c r="L492" s="353"/>
      <c r="M492" s="353"/>
    </row>
    <row r="493" spans="1:13" s="322" customFormat="1" ht="23.25" customHeight="1">
      <c r="A493" s="339" t="s">
        <v>671</v>
      </c>
      <c r="B493" s="92" t="s">
        <v>98</v>
      </c>
      <c r="C493" s="93" t="s">
        <v>98</v>
      </c>
      <c r="D493" s="92" t="s">
        <v>440</v>
      </c>
      <c r="E493" s="92"/>
      <c r="F493" s="359">
        <f aca="true" t="shared" si="75" ref="F493:I495">F494</f>
        <v>200</v>
      </c>
      <c r="G493" s="359">
        <f t="shared" si="75"/>
        <v>0</v>
      </c>
      <c r="H493" s="72">
        <f t="shared" si="75"/>
        <v>200</v>
      </c>
      <c r="I493" s="359">
        <f t="shared" si="75"/>
        <v>0</v>
      </c>
      <c r="J493" s="403">
        <f t="shared" si="72"/>
        <v>0</v>
      </c>
      <c r="K493" s="353"/>
      <c r="L493" s="353"/>
      <c r="M493" s="353"/>
    </row>
    <row r="494" spans="1:13" s="322" customFormat="1" ht="31.5" customHeight="1">
      <c r="A494" s="73" t="s">
        <v>438</v>
      </c>
      <c r="B494" s="70" t="s">
        <v>98</v>
      </c>
      <c r="C494" s="74" t="s">
        <v>98</v>
      </c>
      <c r="D494" s="70" t="s">
        <v>441</v>
      </c>
      <c r="E494" s="70" t="s">
        <v>10</v>
      </c>
      <c r="F494" s="359">
        <f t="shared" si="75"/>
        <v>200</v>
      </c>
      <c r="G494" s="359">
        <f t="shared" si="75"/>
        <v>0</v>
      </c>
      <c r="H494" s="72">
        <f t="shared" si="75"/>
        <v>200</v>
      </c>
      <c r="I494" s="359">
        <f t="shared" si="75"/>
        <v>0</v>
      </c>
      <c r="J494" s="403">
        <f t="shared" si="72"/>
        <v>0</v>
      </c>
      <c r="K494" s="353"/>
      <c r="L494" s="353"/>
      <c r="M494" s="353"/>
    </row>
    <row r="495" spans="1:13" s="322" customFormat="1" ht="36" customHeight="1">
      <c r="A495" s="73" t="s">
        <v>439</v>
      </c>
      <c r="B495" s="70" t="s">
        <v>98</v>
      </c>
      <c r="C495" s="74" t="s">
        <v>98</v>
      </c>
      <c r="D495" s="70" t="s">
        <v>442</v>
      </c>
      <c r="E495" s="70"/>
      <c r="F495" s="359">
        <f t="shared" si="75"/>
        <v>200</v>
      </c>
      <c r="G495" s="359">
        <f t="shared" si="75"/>
        <v>0</v>
      </c>
      <c r="H495" s="72">
        <f t="shared" si="75"/>
        <v>200</v>
      </c>
      <c r="I495" s="359">
        <f t="shared" si="75"/>
        <v>0</v>
      </c>
      <c r="J495" s="403">
        <f t="shared" si="72"/>
        <v>0</v>
      </c>
      <c r="K495" s="353"/>
      <c r="L495" s="353"/>
      <c r="M495" s="353"/>
    </row>
    <row r="496" spans="1:13" s="322" customFormat="1" ht="24.75" customHeight="1">
      <c r="A496" s="73" t="s">
        <v>387</v>
      </c>
      <c r="B496" s="70" t="s">
        <v>98</v>
      </c>
      <c r="C496" s="74" t="s">
        <v>98</v>
      </c>
      <c r="D496" s="70" t="s">
        <v>442</v>
      </c>
      <c r="E496" s="70" t="s">
        <v>113</v>
      </c>
      <c r="F496" s="359">
        <f t="shared" si="74"/>
        <v>200</v>
      </c>
      <c r="G496" s="359">
        <f t="shared" si="74"/>
        <v>0</v>
      </c>
      <c r="H496" s="72">
        <f t="shared" si="74"/>
        <v>200</v>
      </c>
      <c r="I496" s="359">
        <f t="shared" si="74"/>
        <v>0</v>
      </c>
      <c r="J496" s="403">
        <f t="shared" si="72"/>
        <v>0</v>
      </c>
      <c r="K496" s="353"/>
      <c r="L496" s="353"/>
      <c r="M496" s="353"/>
    </row>
    <row r="497" spans="1:13" s="322" customFormat="1" ht="24.75" customHeight="1">
      <c r="A497" s="73" t="s">
        <v>526</v>
      </c>
      <c r="B497" s="70" t="s">
        <v>98</v>
      </c>
      <c r="C497" s="74" t="s">
        <v>98</v>
      </c>
      <c r="D497" s="70" t="s">
        <v>442</v>
      </c>
      <c r="E497" s="70" t="s">
        <v>115</v>
      </c>
      <c r="F497" s="359">
        <f t="shared" si="74"/>
        <v>200</v>
      </c>
      <c r="G497" s="359">
        <f t="shared" si="74"/>
        <v>0</v>
      </c>
      <c r="H497" s="72">
        <f t="shared" si="74"/>
        <v>200</v>
      </c>
      <c r="I497" s="359">
        <f t="shared" si="74"/>
        <v>0</v>
      </c>
      <c r="J497" s="403">
        <f t="shared" si="72"/>
        <v>0</v>
      </c>
      <c r="K497" s="353"/>
      <c r="L497" s="353"/>
      <c r="M497" s="353"/>
    </row>
    <row r="498" spans="1:13" s="322" customFormat="1" ht="24.75" customHeight="1">
      <c r="A498" s="166" t="s">
        <v>527</v>
      </c>
      <c r="B498" s="70" t="s">
        <v>98</v>
      </c>
      <c r="C498" s="74" t="s">
        <v>98</v>
      </c>
      <c r="D498" s="70" t="s">
        <v>442</v>
      </c>
      <c r="E498" s="70" t="s">
        <v>117</v>
      </c>
      <c r="F498" s="380">
        <f>'Пр3 ведом'!G611</f>
        <v>200</v>
      </c>
      <c r="G498" s="380">
        <f>'Пр3 ведом'!H611</f>
        <v>0</v>
      </c>
      <c r="H498" s="221">
        <f>'Пр3 ведом'!I611</f>
        <v>200</v>
      </c>
      <c r="I498" s="380">
        <f>'Пр3 ведом'!J611</f>
        <v>0</v>
      </c>
      <c r="J498" s="403">
        <f t="shared" si="72"/>
        <v>0</v>
      </c>
      <c r="K498" s="353"/>
      <c r="L498" s="353"/>
      <c r="M498" s="353"/>
    </row>
    <row r="499" spans="1:13" s="322" customFormat="1" ht="12.75">
      <c r="A499" s="194" t="s">
        <v>33</v>
      </c>
      <c r="B499" s="92" t="s">
        <v>16</v>
      </c>
      <c r="C499" s="93" t="s">
        <v>8</v>
      </c>
      <c r="D499" s="92" t="s">
        <v>9</v>
      </c>
      <c r="E499" s="92" t="s">
        <v>10</v>
      </c>
      <c r="F499" s="358">
        <f>F500+F579+F571</f>
        <v>67236.5</v>
      </c>
      <c r="G499" s="358">
        <f>G500+G579+G571</f>
        <v>0</v>
      </c>
      <c r="H499" s="195">
        <f>H500+H579+H571</f>
        <v>67236.5</v>
      </c>
      <c r="I499" s="358">
        <f>I500+I579+I571</f>
        <v>22968.644</v>
      </c>
      <c r="J499" s="500">
        <f t="shared" si="72"/>
        <v>0.3416097506562656</v>
      </c>
      <c r="K499" s="353"/>
      <c r="L499" s="353"/>
      <c r="M499" s="353"/>
    </row>
    <row r="500" spans="1:13" s="322" customFormat="1" ht="12.75">
      <c r="A500" s="194" t="s">
        <v>34</v>
      </c>
      <c r="B500" s="92" t="s">
        <v>16</v>
      </c>
      <c r="C500" s="93" t="s">
        <v>14</v>
      </c>
      <c r="D500" s="70"/>
      <c r="E500" s="70"/>
      <c r="F500" s="358">
        <f>F510+F501+F566</f>
        <v>60549.100000000006</v>
      </c>
      <c r="G500" s="358">
        <f>G510+G501+G566</f>
        <v>0</v>
      </c>
      <c r="H500" s="195">
        <f>H510+H501+H566</f>
        <v>60549.100000000006</v>
      </c>
      <c r="I500" s="358">
        <f>I510+I501+I566</f>
        <v>20974.556</v>
      </c>
      <c r="J500" s="500">
        <f t="shared" si="72"/>
        <v>0.34640574343797015</v>
      </c>
      <c r="K500" s="353"/>
      <c r="L500" s="353"/>
      <c r="M500" s="353"/>
    </row>
    <row r="501" spans="1:13" s="322" customFormat="1" ht="38.25" customHeight="1" hidden="1">
      <c r="A501" s="73"/>
      <c r="B501" s="70"/>
      <c r="C501" s="74"/>
      <c r="D501" s="70"/>
      <c r="E501" s="92"/>
      <c r="F501" s="358"/>
      <c r="G501" s="358"/>
      <c r="H501" s="195"/>
      <c r="I501" s="358"/>
      <c r="J501" s="403" t="e">
        <f t="shared" si="72"/>
        <v>#DIV/0!</v>
      </c>
      <c r="K501" s="353"/>
      <c r="L501" s="353"/>
      <c r="M501" s="353"/>
    </row>
    <row r="502" spans="1:13" s="322" customFormat="1" ht="38.25" customHeight="1" hidden="1">
      <c r="A502" s="202"/>
      <c r="B502" s="70"/>
      <c r="C502" s="74"/>
      <c r="D502" s="70"/>
      <c r="E502" s="92"/>
      <c r="F502" s="358"/>
      <c r="G502" s="358"/>
      <c r="H502" s="195"/>
      <c r="I502" s="358"/>
      <c r="J502" s="403" t="e">
        <f t="shared" si="72"/>
        <v>#DIV/0!</v>
      </c>
      <c r="K502" s="353"/>
      <c r="L502" s="353"/>
      <c r="M502" s="353"/>
    </row>
    <row r="503" spans="1:13" s="322" customFormat="1" ht="11.25" customHeight="1" hidden="1">
      <c r="A503" s="73"/>
      <c r="B503" s="70"/>
      <c r="C503" s="74"/>
      <c r="D503" s="70"/>
      <c r="E503" s="70"/>
      <c r="F503" s="359"/>
      <c r="G503" s="359"/>
      <c r="H503" s="72"/>
      <c r="I503" s="359"/>
      <c r="J503" s="403" t="e">
        <f t="shared" si="72"/>
        <v>#DIV/0!</v>
      </c>
      <c r="K503" s="353"/>
      <c r="L503" s="353"/>
      <c r="M503" s="353"/>
    </row>
    <row r="504" spans="1:13" s="322" customFormat="1" ht="24.75" customHeight="1" hidden="1">
      <c r="A504" s="73"/>
      <c r="B504" s="70"/>
      <c r="C504" s="74"/>
      <c r="D504" s="70"/>
      <c r="E504" s="70"/>
      <c r="F504" s="359"/>
      <c r="G504" s="359"/>
      <c r="H504" s="72"/>
      <c r="I504" s="359"/>
      <c r="J504" s="403" t="e">
        <f t="shared" si="72"/>
        <v>#DIV/0!</v>
      </c>
      <c r="K504" s="353"/>
      <c r="L504" s="353"/>
      <c r="M504" s="353"/>
    </row>
    <row r="505" spans="1:13" s="322" customFormat="1" ht="32.25" customHeight="1" hidden="1">
      <c r="A505" s="166"/>
      <c r="B505" s="70"/>
      <c r="C505" s="74"/>
      <c r="D505" s="70"/>
      <c r="E505" s="70"/>
      <c r="F505" s="359"/>
      <c r="G505" s="359"/>
      <c r="H505" s="72"/>
      <c r="I505" s="359"/>
      <c r="J505" s="403" t="e">
        <f t="shared" si="72"/>
        <v>#DIV/0!</v>
      </c>
      <c r="K505" s="353"/>
      <c r="L505" s="353"/>
      <c r="M505" s="353"/>
    </row>
    <row r="506" spans="1:13" s="322" customFormat="1" ht="13.5" customHeight="1" hidden="1">
      <c r="A506" s="73"/>
      <c r="B506" s="70"/>
      <c r="C506" s="74"/>
      <c r="D506" s="70"/>
      <c r="E506" s="70"/>
      <c r="F506" s="359"/>
      <c r="G506" s="359"/>
      <c r="H506" s="72"/>
      <c r="I506" s="359"/>
      <c r="J506" s="403" t="e">
        <f t="shared" si="72"/>
        <v>#DIV/0!</v>
      </c>
      <c r="K506" s="353"/>
      <c r="L506" s="353"/>
      <c r="M506" s="353"/>
    </row>
    <row r="507" spans="1:13" s="322" customFormat="1" ht="37.5" customHeight="1" hidden="1">
      <c r="A507" s="73"/>
      <c r="B507" s="70"/>
      <c r="C507" s="74"/>
      <c r="D507" s="70"/>
      <c r="E507" s="70"/>
      <c r="F507" s="359"/>
      <c r="G507" s="359"/>
      <c r="H507" s="72"/>
      <c r="I507" s="359"/>
      <c r="J507" s="403" t="e">
        <f t="shared" si="72"/>
        <v>#DIV/0!</v>
      </c>
      <c r="K507" s="353"/>
      <c r="L507" s="353"/>
      <c r="M507" s="353"/>
    </row>
    <row r="508" spans="1:13" s="322" customFormat="1" ht="12.75" customHeight="1" hidden="1">
      <c r="A508" s="73"/>
      <c r="B508" s="70"/>
      <c r="C508" s="74"/>
      <c r="D508" s="70"/>
      <c r="E508" s="70"/>
      <c r="F508" s="359"/>
      <c r="G508" s="359"/>
      <c r="H508" s="72"/>
      <c r="I508" s="359"/>
      <c r="J508" s="403" t="e">
        <f t="shared" si="72"/>
        <v>#DIV/0!</v>
      </c>
      <c r="K508" s="353"/>
      <c r="L508" s="353"/>
      <c r="M508" s="353"/>
    </row>
    <row r="509" spans="1:13" s="322" customFormat="1" ht="35.25" customHeight="1" hidden="1">
      <c r="A509" s="73"/>
      <c r="B509" s="70"/>
      <c r="C509" s="74"/>
      <c r="D509" s="70"/>
      <c r="E509" s="70"/>
      <c r="F509" s="359"/>
      <c r="G509" s="359"/>
      <c r="H509" s="72"/>
      <c r="I509" s="359"/>
      <c r="J509" s="403" t="e">
        <f t="shared" si="72"/>
        <v>#DIV/0!</v>
      </c>
      <c r="K509" s="353"/>
      <c r="L509" s="353"/>
      <c r="M509" s="353"/>
    </row>
    <row r="510" spans="1:13" s="322" customFormat="1" ht="31.5" customHeight="1">
      <c r="A510" s="194" t="s">
        <v>589</v>
      </c>
      <c r="B510" s="70">
        <v>10</v>
      </c>
      <c r="C510" s="74" t="s">
        <v>14</v>
      </c>
      <c r="D510" s="70" t="s">
        <v>314</v>
      </c>
      <c r="E510" s="70"/>
      <c r="F510" s="359">
        <f>F511+F535+F562</f>
        <v>60049.100000000006</v>
      </c>
      <c r="G510" s="359">
        <f>G511+G535+G562</f>
        <v>0</v>
      </c>
      <c r="H510" s="72">
        <f>H511+H535+H562</f>
        <v>60049.100000000006</v>
      </c>
      <c r="I510" s="359">
        <f>I511+I535+I562</f>
        <v>20974.556</v>
      </c>
      <c r="J510" s="403">
        <f t="shared" si="72"/>
        <v>0.34929009760346114</v>
      </c>
      <c r="K510" s="353"/>
      <c r="L510" s="353"/>
      <c r="M510" s="353"/>
    </row>
    <row r="511" spans="1:13" s="227" customFormat="1" ht="31.5" customHeight="1">
      <c r="A511" s="73" t="s">
        <v>316</v>
      </c>
      <c r="B511" s="98" t="s">
        <v>16</v>
      </c>
      <c r="C511" s="98" t="s">
        <v>14</v>
      </c>
      <c r="D511" s="98" t="s">
        <v>315</v>
      </c>
      <c r="E511" s="222"/>
      <c r="F511" s="361">
        <f>F517+F512+F522+F530</f>
        <v>49720.4</v>
      </c>
      <c r="G511" s="361">
        <f>G517+G512+G522+G530</f>
        <v>0</v>
      </c>
      <c r="H511" s="213">
        <f>H517+H512+H522+H530</f>
        <v>49720.4</v>
      </c>
      <c r="I511" s="361">
        <f>I517+I512+I522+I530</f>
        <v>16534.006</v>
      </c>
      <c r="J511" s="403">
        <f t="shared" si="72"/>
        <v>0.3325396819011915</v>
      </c>
      <c r="K511" s="370"/>
      <c r="L511" s="370"/>
      <c r="M511" s="370"/>
    </row>
    <row r="512" spans="1:13" s="227" customFormat="1" ht="21.75" customHeight="1">
      <c r="A512" s="73" t="s">
        <v>328</v>
      </c>
      <c r="B512" s="98" t="s">
        <v>16</v>
      </c>
      <c r="C512" s="98" t="s">
        <v>14</v>
      </c>
      <c r="D512" s="98" t="s">
        <v>329</v>
      </c>
      <c r="E512" s="222"/>
      <c r="F512" s="361">
        <f aca="true" t="shared" si="76" ref="F512:I513">F513</f>
        <v>9011.8</v>
      </c>
      <c r="G512" s="361">
        <f t="shared" si="76"/>
        <v>0</v>
      </c>
      <c r="H512" s="213">
        <f t="shared" si="76"/>
        <v>9011.8</v>
      </c>
      <c r="I512" s="361">
        <f t="shared" si="76"/>
        <v>1776.608</v>
      </c>
      <c r="J512" s="403">
        <f t="shared" si="72"/>
        <v>0.19714241328036575</v>
      </c>
      <c r="K512" s="370"/>
      <c r="L512" s="370"/>
      <c r="M512" s="370"/>
    </row>
    <row r="513" spans="1:13" s="227" customFormat="1" ht="20.25" customHeight="1">
      <c r="A513" s="220" t="s">
        <v>147</v>
      </c>
      <c r="B513" s="98" t="s">
        <v>16</v>
      </c>
      <c r="C513" s="98" t="s">
        <v>14</v>
      </c>
      <c r="D513" s="98" t="s">
        <v>319</v>
      </c>
      <c r="E513" s="222"/>
      <c r="F513" s="361">
        <f t="shared" si="76"/>
        <v>9011.8</v>
      </c>
      <c r="G513" s="361">
        <f t="shared" si="76"/>
        <v>0</v>
      </c>
      <c r="H513" s="213">
        <f t="shared" si="76"/>
        <v>9011.8</v>
      </c>
      <c r="I513" s="361">
        <f t="shared" si="76"/>
        <v>1776.608</v>
      </c>
      <c r="J513" s="403">
        <f t="shared" si="72"/>
        <v>0.19714241328036575</v>
      </c>
      <c r="K513" s="370"/>
      <c r="L513" s="370"/>
      <c r="M513" s="370"/>
    </row>
    <row r="514" spans="1:13" s="227" customFormat="1" ht="21" customHeight="1">
      <c r="A514" s="220" t="s">
        <v>53</v>
      </c>
      <c r="B514" s="98" t="s">
        <v>16</v>
      </c>
      <c r="C514" s="98" t="s">
        <v>14</v>
      </c>
      <c r="D514" s="98" t="s">
        <v>319</v>
      </c>
      <c r="E514" s="98" t="s">
        <v>54</v>
      </c>
      <c r="F514" s="361">
        <f>F516</f>
        <v>9011.8</v>
      </c>
      <c r="G514" s="361">
        <f>G516</f>
        <v>0</v>
      </c>
      <c r="H514" s="213">
        <f>H516</f>
        <v>9011.8</v>
      </c>
      <c r="I514" s="361">
        <f>I516</f>
        <v>1776.608</v>
      </c>
      <c r="J514" s="403">
        <f t="shared" si="72"/>
        <v>0.19714241328036575</v>
      </c>
      <c r="K514" s="370"/>
      <c r="L514" s="370"/>
      <c r="M514" s="370"/>
    </row>
    <row r="515" spans="1:13" s="227" customFormat="1" ht="21" customHeight="1">
      <c r="A515" s="220" t="s">
        <v>30</v>
      </c>
      <c r="B515" s="98" t="s">
        <v>16</v>
      </c>
      <c r="C515" s="98" t="s">
        <v>14</v>
      </c>
      <c r="D515" s="98" t="s">
        <v>319</v>
      </c>
      <c r="E515" s="222">
        <v>310</v>
      </c>
      <c r="F515" s="361">
        <f>F516</f>
        <v>9011.8</v>
      </c>
      <c r="G515" s="361">
        <f>G516</f>
        <v>0</v>
      </c>
      <c r="H515" s="213">
        <f>H516</f>
        <v>9011.8</v>
      </c>
      <c r="I515" s="361">
        <f>I516</f>
        <v>1776.608</v>
      </c>
      <c r="J515" s="403">
        <f t="shared" si="72"/>
        <v>0.19714241328036575</v>
      </c>
      <c r="K515" s="370"/>
      <c r="L515" s="370"/>
      <c r="M515" s="370"/>
    </row>
    <row r="516" spans="1:13" s="227" customFormat="1" ht="21" customHeight="1">
      <c r="A516" s="166" t="s">
        <v>528</v>
      </c>
      <c r="B516" s="98" t="s">
        <v>16</v>
      </c>
      <c r="C516" s="98" t="s">
        <v>14</v>
      </c>
      <c r="D516" s="98" t="s">
        <v>319</v>
      </c>
      <c r="E516" s="222">
        <v>313</v>
      </c>
      <c r="F516" s="361">
        <f>'Пр3 ведом'!G102</f>
        <v>9011.8</v>
      </c>
      <c r="G516" s="361">
        <f>'Пр3 ведом'!H102</f>
        <v>0</v>
      </c>
      <c r="H516" s="213">
        <f>'Пр3 ведом'!I102</f>
        <v>9011.8</v>
      </c>
      <c r="I516" s="213">
        <f>'Пр3 ведом'!J102</f>
        <v>1776.608</v>
      </c>
      <c r="J516" s="403">
        <f t="shared" si="72"/>
        <v>0.19714241328036575</v>
      </c>
      <c r="K516" s="370"/>
      <c r="L516" s="370"/>
      <c r="M516" s="370"/>
    </row>
    <row r="517" spans="1:13" s="227" customFormat="1" ht="56.25">
      <c r="A517" s="73" t="s">
        <v>330</v>
      </c>
      <c r="B517" s="98" t="s">
        <v>16</v>
      </c>
      <c r="C517" s="98" t="s">
        <v>14</v>
      </c>
      <c r="D517" s="98" t="s">
        <v>317</v>
      </c>
      <c r="E517" s="222"/>
      <c r="F517" s="361">
        <f aca="true" t="shared" si="77" ref="F517:I518">F518</f>
        <v>31953.2</v>
      </c>
      <c r="G517" s="361">
        <f t="shared" si="77"/>
        <v>0</v>
      </c>
      <c r="H517" s="213">
        <f t="shared" si="77"/>
        <v>31953.2</v>
      </c>
      <c r="I517" s="361">
        <f t="shared" si="77"/>
        <v>10074.572</v>
      </c>
      <c r="J517" s="403">
        <f t="shared" si="72"/>
        <v>0.31529148880237345</v>
      </c>
      <c r="K517" s="370"/>
      <c r="L517" s="370"/>
      <c r="M517" s="370"/>
    </row>
    <row r="518" spans="1:13" s="327" customFormat="1" ht="45">
      <c r="A518" s="198" t="s">
        <v>357</v>
      </c>
      <c r="B518" s="98" t="s">
        <v>16</v>
      </c>
      <c r="C518" s="98" t="s">
        <v>14</v>
      </c>
      <c r="D518" s="98" t="s">
        <v>318</v>
      </c>
      <c r="E518" s="70"/>
      <c r="F518" s="359">
        <f t="shared" si="77"/>
        <v>31953.2</v>
      </c>
      <c r="G518" s="359">
        <f t="shared" si="77"/>
        <v>0</v>
      </c>
      <c r="H518" s="72">
        <f t="shared" si="77"/>
        <v>31953.2</v>
      </c>
      <c r="I518" s="359">
        <f t="shared" si="77"/>
        <v>10074.572</v>
      </c>
      <c r="J518" s="403">
        <f t="shared" si="72"/>
        <v>0.31529148880237345</v>
      </c>
      <c r="K518" s="364"/>
      <c r="L518" s="364"/>
      <c r="M518" s="364"/>
    </row>
    <row r="519" spans="1:13" s="227" customFormat="1" ht="15.75" customHeight="1">
      <c r="A519" s="220" t="s">
        <v>53</v>
      </c>
      <c r="B519" s="98" t="s">
        <v>16</v>
      </c>
      <c r="C519" s="98" t="s">
        <v>14</v>
      </c>
      <c r="D519" s="98" t="s">
        <v>318</v>
      </c>
      <c r="E519" s="98" t="s">
        <v>54</v>
      </c>
      <c r="F519" s="361">
        <f>F521</f>
        <v>31953.2</v>
      </c>
      <c r="G519" s="361">
        <f>G521</f>
        <v>0</v>
      </c>
      <c r="H519" s="213">
        <f>H521</f>
        <v>31953.2</v>
      </c>
      <c r="I519" s="361">
        <f>I521</f>
        <v>10074.572</v>
      </c>
      <c r="J519" s="403">
        <f t="shared" si="72"/>
        <v>0.31529148880237345</v>
      </c>
      <c r="K519" s="370"/>
      <c r="L519" s="370"/>
      <c r="M519" s="370"/>
    </row>
    <row r="520" spans="1:13" s="227" customFormat="1" ht="15.75" customHeight="1">
      <c r="A520" s="220" t="s">
        <v>30</v>
      </c>
      <c r="B520" s="98" t="s">
        <v>16</v>
      </c>
      <c r="C520" s="98" t="s">
        <v>14</v>
      </c>
      <c r="D520" s="98" t="s">
        <v>318</v>
      </c>
      <c r="E520" s="222">
        <v>310</v>
      </c>
      <c r="F520" s="361">
        <f>F521</f>
        <v>31953.2</v>
      </c>
      <c r="G520" s="361">
        <f>G521</f>
        <v>0</v>
      </c>
      <c r="H520" s="213">
        <f>H521</f>
        <v>31953.2</v>
      </c>
      <c r="I520" s="361">
        <f>I521</f>
        <v>10074.572</v>
      </c>
      <c r="J520" s="403">
        <f t="shared" si="72"/>
        <v>0.31529148880237345</v>
      </c>
      <c r="K520" s="370"/>
      <c r="L520" s="370"/>
      <c r="M520" s="370"/>
    </row>
    <row r="521" spans="1:13" s="227" customFormat="1" ht="23.25" customHeight="1">
      <c r="A521" s="166" t="s">
        <v>528</v>
      </c>
      <c r="B521" s="98" t="s">
        <v>16</v>
      </c>
      <c r="C521" s="98" t="s">
        <v>14</v>
      </c>
      <c r="D521" s="98" t="s">
        <v>318</v>
      </c>
      <c r="E521" s="222">
        <v>313</v>
      </c>
      <c r="F521" s="361">
        <f>'Пр3 ведом'!G107</f>
        <v>31953.2</v>
      </c>
      <c r="G521" s="361">
        <f>'Пр3 ведом'!H107</f>
        <v>0</v>
      </c>
      <c r="H521" s="213">
        <f>'Пр3 ведом'!I107</f>
        <v>31953.2</v>
      </c>
      <c r="I521" s="361">
        <f>'Пр3 ведом'!J107</f>
        <v>10074.572</v>
      </c>
      <c r="J521" s="403">
        <f t="shared" si="72"/>
        <v>0.31529148880237345</v>
      </c>
      <c r="K521" s="370"/>
      <c r="L521" s="370"/>
      <c r="M521" s="370"/>
    </row>
    <row r="522" spans="1:13" s="322" customFormat="1" ht="23.25" customHeight="1">
      <c r="A522" s="73" t="s">
        <v>83</v>
      </c>
      <c r="B522" s="70">
        <v>10</v>
      </c>
      <c r="C522" s="74" t="s">
        <v>14</v>
      </c>
      <c r="D522" s="70" t="s">
        <v>331</v>
      </c>
      <c r="E522" s="70" t="s">
        <v>10</v>
      </c>
      <c r="F522" s="359">
        <f>F523</f>
        <v>8526.5</v>
      </c>
      <c r="G522" s="359">
        <f>G523</f>
        <v>0</v>
      </c>
      <c r="H522" s="72">
        <f>H523</f>
        <v>8526.5</v>
      </c>
      <c r="I522" s="359">
        <f>I523</f>
        <v>4622.8</v>
      </c>
      <c r="J522" s="403">
        <f t="shared" si="72"/>
        <v>0.5421685333958834</v>
      </c>
      <c r="K522" s="353"/>
      <c r="L522" s="353"/>
      <c r="M522" s="353"/>
    </row>
    <row r="523" spans="1:13" s="322" customFormat="1" ht="22.5">
      <c r="A523" s="73" t="s">
        <v>22</v>
      </c>
      <c r="B523" s="70" t="s">
        <v>16</v>
      </c>
      <c r="C523" s="74" t="s">
        <v>14</v>
      </c>
      <c r="D523" s="70" t="s">
        <v>332</v>
      </c>
      <c r="E523" s="70"/>
      <c r="F523" s="359">
        <f>F524+F527</f>
        <v>8526.5</v>
      </c>
      <c r="G523" s="359">
        <f>G524+G527</f>
        <v>0</v>
      </c>
      <c r="H523" s="72">
        <f>H524+H527</f>
        <v>8526.5</v>
      </c>
      <c r="I523" s="359">
        <f>I524+I527</f>
        <v>4622.8</v>
      </c>
      <c r="J523" s="403">
        <f t="shared" si="72"/>
        <v>0.5421685333958834</v>
      </c>
      <c r="K523" s="353"/>
      <c r="L523" s="353"/>
      <c r="M523" s="353"/>
    </row>
    <row r="524" spans="1:13" s="322" customFormat="1" ht="22.5">
      <c r="A524" s="73" t="s">
        <v>387</v>
      </c>
      <c r="B524" s="70" t="s">
        <v>16</v>
      </c>
      <c r="C524" s="74" t="s">
        <v>14</v>
      </c>
      <c r="D524" s="70" t="s">
        <v>332</v>
      </c>
      <c r="E524" s="70" t="s">
        <v>113</v>
      </c>
      <c r="F524" s="359">
        <f>SUM(F525)</f>
        <v>127.9</v>
      </c>
      <c r="G524" s="359">
        <f>SUM(G525)</f>
        <v>0</v>
      </c>
      <c r="H524" s="72">
        <f>SUM(H525)</f>
        <v>127.9</v>
      </c>
      <c r="I524" s="359">
        <f>SUM(I525)</f>
        <v>0</v>
      </c>
      <c r="J524" s="403">
        <f t="shared" si="72"/>
        <v>0</v>
      </c>
      <c r="K524" s="353"/>
      <c r="L524" s="353"/>
      <c r="M524" s="353"/>
    </row>
    <row r="525" spans="1:13" s="322" customFormat="1" ht="22.5">
      <c r="A525" s="73" t="s">
        <v>114</v>
      </c>
      <c r="B525" s="70" t="s">
        <v>16</v>
      </c>
      <c r="C525" s="74" t="s">
        <v>14</v>
      </c>
      <c r="D525" s="70" t="s">
        <v>332</v>
      </c>
      <c r="E525" s="70" t="s">
        <v>115</v>
      </c>
      <c r="F525" s="359">
        <f>F526</f>
        <v>127.9</v>
      </c>
      <c r="G525" s="359">
        <f>G526</f>
        <v>0</v>
      </c>
      <c r="H525" s="72">
        <f>H526</f>
        <v>127.9</v>
      </c>
      <c r="I525" s="359">
        <f>I526</f>
        <v>0</v>
      </c>
      <c r="J525" s="403">
        <f t="shared" si="72"/>
        <v>0</v>
      </c>
      <c r="K525" s="353"/>
      <c r="L525" s="353"/>
      <c r="M525" s="353"/>
    </row>
    <row r="526" spans="1:13" s="322" customFormat="1" ht="22.5">
      <c r="A526" s="73" t="s">
        <v>116</v>
      </c>
      <c r="B526" s="70" t="s">
        <v>16</v>
      </c>
      <c r="C526" s="74" t="s">
        <v>14</v>
      </c>
      <c r="D526" s="70" t="s">
        <v>332</v>
      </c>
      <c r="E526" s="70" t="s">
        <v>117</v>
      </c>
      <c r="F526" s="359">
        <f>'Пр3 ведом'!G112</f>
        <v>127.9</v>
      </c>
      <c r="G526" s="359">
        <f>'Пр3 ведом'!H112</f>
        <v>0</v>
      </c>
      <c r="H526" s="72">
        <f>'Пр3 ведом'!I112</f>
        <v>127.9</v>
      </c>
      <c r="I526" s="359">
        <f>'Пр3 ведом'!J112</f>
        <v>0</v>
      </c>
      <c r="J526" s="403">
        <f t="shared" si="72"/>
        <v>0</v>
      </c>
      <c r="K526" s="353"/>
      <c r="L526" s="353"/>
      <c r="M526" s="353"/>
    </row>
    <row r="527" spans="1:13" s="322" customFormat="1" ht="12.75">
      <c r="A527" s="73" t="s">
        <v>53</v>
      </c>
      <c r="B527" s="70" t="s">
        <v>16</v>
      </c>
      <c r="C527" s="74" t="s">
        <v>14</v>
      </c>
      <c r="D527" s="70" t="s">
        <v>332</v>
      </c>
      <c r="E527" s="70">
        <v>300</v>
      </c>
      <c r="F527" s="359">
        <f aca="true" t="shared" si="78" ref="F527:I528">F528</f>
        <v>8398.6</v>
      </c>
      <c r="G527" s="359">
        <f t="shared" si="78"/>
        <v>0</v>
      </c>
      <c r="H527" s="72">
        <f t="shared" si="78"/>
        <v>8398.6</v>
      </c>
      <c r="I527" s="359">
        <f t="shared" si="78"/>
        <v>4622.8</v>
      </c>
      <c r="J527" s="403">
        <f t="shared" si="72"/>
        <v>0.5504250708451408</v>
      </c>
      <c r="K527" s="353"/>
      <c r="L527" s="353"/>
      <c r="M527" s="353"/>
    </row>
    <row r="528" spans="1:13" s="322" customFormat="1" ht="12.75">
      <c r="A528" s="73" t="s">
        <v>30</v>
      </c>
      <c r="B528" s="70" t="s">
        <v>16</v>
      </c>
      <c r="C528" s="74" t="s">
        <v>14</v>
      </c>
      <c r="D528" s="70" t="s">
        <v>332</v>
      </c>
      <c r="E528" s="70">
        <v>310</v>
      </c>
      <c r="F528" s="359">
        <f t="shared" si="78"/>
        <v>8398.6</v>
      </c>
      <c r="G528" s="359">
        <f t="shared" si="78"/>
        <v>0</v>
      </c>
      <c r="H528" s="72">
        <f t="shared" si="78"/>
        <v>8398.6</v>
      </c>
      <c r="I528" s="359">
        <f t="shared" si="78"/>
        <v>4622.8</v>
      </c>
      <c r="J528" s="403">
        <f t="shared" si="72"/>
        <v>0.5504250708451408</v>
      </c>
      <c r="K528" s="353"/>
      <c r="L528" s="353"/>
      <c r="M528" s="353"/>
    </row>
    <row r="529" spans="1:13" s="322" customFormat="1" ht="20.25" customHeight="1">
      <c r="A529" s="166" t="s">
        <v>528</v>
      </c>
      <c r="B529" s="70">
        <v>10</v>
      </c>
      <c r="C529" s="74" t="s">
        <v>14</v>
      </c>
      <c r="D529" s="70" t="s">
        <v>332</v>
      </c>
      <c r="E529" s="70">
        <v>313</v>
      </c>
      <c r="F529" s="359">
        <f>'Пр3 ведом'!G115</f>
        <v>8398.6</v>
      </c>
      <c r="G529" s="359">
        <f>'Пр3 ведом'!H115</f>
        <v>0</v>
      </c>
      <c r="H529" s="72">
        <f>'Пр3 ведом'!I115</f>
        <v>8398.6</v>
      </c>
      <c r="I529" s="359">
        <f>'Пр3 ведом'!J115</f>
        <v>4622.8</v>
      </c>
      <c r="J529" s="403">
        <f t="shared" si="72"/>
        <v>0.5504250708451408</v>
      </c>
      <c r="K529" s="353"/>
      <c r="L529" s="353"/>
      <c r="M529" s="353"/>
    </row>
    <row r="530" spans="1:13" s="227" customFormat="1" ht="20.25" customHeight="1">
      <c r="A530" s="220" t="s">
        <v>333</v>
      </c>
      <c r="B530" s="98" t="s">
        <v>16</v>
      </c>
      <c r="C530" s="98" t="s">
        <v>14</v>
      </c>
      <c r="D530" s="98" t="s">
        <v>334</v>
      </c>
      <c r="E530" s="98"/>
      <c r="F530" s="361">
        <f>F532</f>
        <v>228.9</v>
      </c>
      <c r="G530" s="361">
        <f>G532</f>
        <v>0</v>
      </c>
      <c r="H530" s="213">
        <f>H532</f>
        <v>228.9</v>
      </c>
      <c r="I530" s="361">
        <f>I532</f>
        <v>60.026</v>
      </c>
      <c r="J530" s="403">
        <f aca="true" t="shared" si="79" ref="J530:J593">I530/H530*100%</f>
        <v>0.26223678462210576</v>
      </c>
      <c r="K530" s="370"/>
      <c r="L530" s="370"/>
      <c r="M530" s="370"/>
    </row>
    <row r="531" spans="1:13" s="227" customFormat="1" ht="20.25" customHeight="1">
      <c r="A531" s="220" t="s">
        <v>335</v>
      </c>
      <c r="B531" s="98" t="s">
        <v>16</v>
      </c>
      <c r="C531" s="98" t="s">
        <v>14</v>
      </c>
      <c r="D531" s="98" t="s">
        <v>321</v>
      </c>
      <c r="E531" s="98"/>
      <c r="F531" s="361">
        <f aca="true" t="shared" si="80" ref="F531:I533">F532</f>
        <v>228.9</v>
      </c>
      <c r="G531" s="361">
        <f t="shared" si="80"/>
        <v>0</v>
      </c>
      <c r="H531" s="213">
        <f t="shared" si="80"/>
        <v>228.9</v>
      </c>
      <c r="I531" s="361">
        <f t="shared" si="80"/>
        <v>60.026</v>
      </c>
      <c r="J531" s="403">
        <f t="shared" si="79"/>
        <v>0.26223678462210576</v>
      </c>
      <c r="K531" s="370"/>
      <c r="L531" s="370"/>
      <c r="M531" s="370"/>
    </row>
    <row r="532" spans="1:13" s="227" customFormat="1" ht="15" customHeight="1">
      <c r="A532" s="220" t="s">
        <v>53</v>
      </c>
      <c r="B532" s="98" t="s">
        <v>16</v>
      </c>
      <c r="C532" s="98" t="s">
        <v>14</v>
      </c>
      <c r="D532" s="98" t="s">
        <v>321</v>
      </c>
      <c r="E532" s="98" t="s">
        <v>54</v>
      </c>
      <c r="F532" s="361">
        <f t="shared" si="80"/>
        <v>228.9</v>
      </c>
      <c r="G532" s="361">
        <f t="shared" si="80"/>
        <v>0</v>
      </c>
      <c r="H532" s="213">
        <f t="shared" si="80"/>
        <v>228.9</v>
      </c>
      <c r="I532" s="361">
        <f t="shared" si="80"/>
        <v>60.026</v>
      </c>
      <c r="J532" s="403">
        <f t="shared" si="79"/>
        <v>0.26223678462210576</v>
      </c>
      <c r="K532" s="370"/>
      <c r="L532" s="370"/>
      <c r="M532" s="370"/>
    </row>
    <row r="533" spans="1:13" s="227" customFormat="1" ht="19.5" customHeight="1">
      <c r="A533" s="220" t="s">
        <v>30</v>
      </c>
      <c r="B533" s="98" t="s">
        <v>16</v>
      </c>
      <c r="C533" s="98" t="s">
        <v>14</v>
      </c>
      <c r="D533" s="98" t="s">
        <v>321</v>
      </c>
      <c r="E533" s="222">
        <v>310</v>
      </c>
      <c r="F533" s="361">
        <f t="shared" si="80"/>
        <v>228.9</v>
      </c>
      <c r="G533" s="361">
        <f t="shared" si="80"/>
        <v>0</v>
      </c>
      <c r="H533" s="213">
        <f t="shared" si="80"/>
        <v>228.9</v>
      </c>
      <c r="I533" s="361">
        <f t="shared" si="80"/>
        <v>60.026</v>
      </c>
      <c r="J533" s="403">
        <f t="shared" si="79"/>
        <v>0.26223678462210576</v>
      </c>
      <c r="K533" s="370"/>
      <c r="L533" s="370"/>
      <c r="M533" s="370"/>
    </row>
    <row r="534" spans="1:13" s="227" customFormat="1" ht="19.5" customHeight="1">
      <c r="A534" s="166" t="s">
        <v>528</v>
      </c>
      <c r="B534" s="98" t="s">
        <v>16</v>
      </c>
      <c r="C534" s="98" t="s">
        <v>14</v>
      </c>
      <c r="D534" s="98" t="s">
        <v>321</v>
      </c>
      <c r="E534" s="222">
        <v>313</v>
      </c>
      <c r="F534" s="361">
        <f>'Пр3 ведом'!G120</f>
        <v>228.9</v>
      </c>
      <c r="G534" s="361">
        <f>'Пр3 ведом'!H120</f>
        <v>0</v>
      </c>
      <c r="H534" s="213">
        <f>'Пр3 ведом'!I120</f>
        <v>228.9</v>
      </c>
      <c r="I534" s="361">
        <f>'Пр3 ведом'!J120</f>
        <v>60.026</v>
      </c>
      <c r="J534" s="403">
        <f t="shared" si="79"/>
        <v>0.26223678462210576</v>
      </c>
      <c r="K534" s="370"/>
      <c r="L534" s="370"/>
      <c r="M534" s="370"/>
    </row>
    <row r="535" spans="1:13" s="322" customFormat="1" ht="32.25" customHeight="1">
      <c r="A535" s="201" t="s">
        <v>322</v>
      </c>
      <c r="B535" s="70">
        <v>10</v>
      </c>
      <c r="C535" s="74" t="s">
        <v>14</v>
      </c>
      <c r="D535" s="70" t="s">
        <v>323</v>
      </c>
      <c r="E535" s="70"/>
      <c r="F535" s="359">
        <f>F536+F544+F549+F557</f>
        <v>10138.7</v>
      </c>
      <c r="G535" s="359">
        <f>G536+G544+G549+G557</f>
        <v>0</v>
      </c>
      <c r="H535" s="72">
        <f>H536+H544+H549+H557</f>
        <v>10138.7</v>
      </c>
      <c r="I535" s="359">
        <f>I536+I544+I549+I557</f>
        <v>4421.84</v>
      </c>
      <c r="J535" s="403">
        <f t="shared" si="79"/>
        <v>0.436134810182765</v>
      </c>
      <c r="K535" s="353"/>
      <c r="L535" s="353"/>
      <c r="M535" s="353"/>
    </row>
    <row r="536" spans="1:13" s="227" customFormat="1" ht="19.5" customHeight="1">
      <c r="A536" s="220" t="s">
        <v>324</v>
      </c>
      <c r="B536" s="98" t="s">
        <v>16</v>
      </c>
      <c r="C536" s="98" t="s">
        <v>14</v>
      </c>
      <c r="D536" s="98" t="s">
        <v>325</v>
      </c>
      <c r="E536" s="98"/>
      <c r="F536" s="361">
        <f>F537</f>
        <v>4991.7</v>
      </c>
      <c r="G536" s="361">
        <f>G537</f>
        <v>0</v>
      </c>
      <c r="H536" s="213">
        <f>H537</f>
        <v>4991.7</v>
      </c>
      <c r="I536" s="361">
        <f>I537</f>
        <v>1225.7959999999998</v>
      </c>
      <c r="J536" s="403">
        <f t="shared" si="79"/>
        <v>0.2455668409559869</v>
      </c>
      <c r="K536" s="370"/>
      <c r="L536" s="370"/>
      <c r="M536" s="370"/>
    </row>
    <row r="537" spans="1:13" s="227" customFormat="1" ht="19.5" customHeight="1">
      <c r="A537" s="220" t="s">
        <v>326</v>
      </c>
      <c r="B537" s="98" t="s">
        <v>16</v>
      </c>
      <c r="C537" s="98" t="s">
        <v>14</v>
      </c>
      <c r="D537" s="98" t="s">
        <v>327</v>
      </c>
      <c r="E537" s="98"/>
      <c r="F537" s="361">
        <f>F538+F541</f>
        <v>4991.7</v>
      </c>
      <c r="G537" s="361">
        <f>G538+G541</f>
        <v>0</v>
      </c>
      <c r="H537" s="213">
        <f>H538+H541</f>
        <v>4991.7</v>
      </c>
      <c r="I537" s="361">
        <f>I538+I541</f>
        <v>1225.7959999999998</v>
      </c>
      <c r="J537" s="403">
        <f t="shared" si="79"/>
        <v>0.2455668409559869</v>
      </c>
      <c r="K537" s="370"/>
      <c r="L537" s="370"/>
      <c r="M537" s="370"/>
    </row>
    <row r="538" spans="1:13" s="322" customFormat="1" ht="19.5" customHeight="1">
      <c r="A538" s="73" t="s">
        <v>387</v>
      </c>
      <c r="B538" s="70" t="s">
        <v>16</v>
      </c>
      <c r="C538" s="74" t="s">
        <v>14</v>
      </c>
      <c r="D538" s="98" t="s">
        <v>327</v>
      </c>
      <c r="E538" s="70" t="s">
        <v>113</v>
      </c>
      <c r="F538" s="359">
        <f>SUM(F539)</f>
        <v>132</v>
      </c>
      <c r="G538" s="359">
        <f>SUM(G539)</f>
        <v>0</v>
      </c>
      <c r="H538" s="72">
        <f>SUM(H539)</f>
        <v>132</v>
      </c>
      <c r="I538" s="359">
        <f>SUM(I539)</f>
        <v>30.715</v>
      </c>
      <c r="J538" s="403">
        <f t="shared" si="79"/>
        <v>0.23268939393939395</v>
      </c>
      <c r="K538" s="353"/>
      <c r="L538" s="353"/>
      <c r="M538" s="353"/>
    </row>
    <row r="539" spans="1:13" s="322" customFormat="1" ht="19.5" customHeight="1">
      <c r="A539" s="166" t="s">
        <v>526</v>
      </c>
      <c r="B539" s="70" t="s">
        <v>16</v>
      </c>
      <c r="C539" s="74" t="s">
        <v>14</v>
      </c>
      <c r="D539" s="98" t="s">
        <v>327</v>
      </c>
      <c r="E539" s="70" t="s">
        <v>115</v>
      </c>
      <c r="F539" s="359">
        <f>F540</f>
        <v>132</v>
      </c>
      <c r="G539" s="359">
        <f>G540</f>
        <v>0</v>
      </c>
      <c r="H539" s="72">
        <f>H540</f>
        <v>132</v>
      </c>
      <c r="I539" s="359">
        <f>I540</f>
        <v>30.715</v>
      </c>
      <c r="J539" s="403">
        <f t="shared" si="79"/>
        <v>0.23268939393939395</v>
      </c>
      <c r="K539" s="353"/>
      <c r="L539" s="353"/>
      <c r="M539" s="353"/>
    </row>
    <row r="540" spans="1:13" s="322" customFormat="1" ht="18.75" customHeight="1">
      <c r="A540" s="166" t="s">
        <v>527</v>
      </c>
      <c r="B540" s="70" t="s">
        <v>16</v>
      </c>
      <c r="C540" s="74" t="s">
        <v>14</v>
      </c>
      <c r="D540" s="98" t="s">
        <v>327</v>
      </c>
      <c r="E540" s="70" t="s">
        <v>117</v>
      </c>
      <c r="F540" s="359">
        <f>'Пр3 ведом'!G126</f>
        <v>132</v>
      </c>
      <c r="G540" s="359">
        <f>'Пр3 ведом'!H126</f>
        <v>0</v>
      </c>
      <c r="H540" s="72">
        <f>'Пр3 ведом'!I126</f>
        <v>132</v>
      </c>
      <c r="I540" s="359">
        <f>'Пр3 ведом'!J126</f>
        <v>30.715</v>
      </c>
      <c r="J540" s="403">
        <f t="shared" si="79"/>
        <v>0.23268939393939395</v>
      </c>
      <c r="K540" s="353"/>
      <c r="L540" s="353"/>
      <c r="M540" s="353"/>
    </row>
    <row r="541" spans="1:13" s="227" customFormat="1" ht="18.75" customHeight="1">
      <c r="A541" s="220" t="s">
        <v>53</v>
      </c>
      <c r="B541" s="98" t="s">
        <v>16</v>
      </c>
      <c r="C541" s="98" t="s">
        <v>14</v>
      </c>
      <c r="D541" s="98" t="s">
        <v>327</v>
      </c>
      <c r="E541" s="98" t="s">
        <v>54</v>
      </c>
      <c r="F541" s="361">
        <f aca="true" t="shared" si="81" ref="F541:I542">F542</f>
        <v>4859.7</v>
      </c>
      <c r="G541" s="361">
        <f t="shared" si="81"/>
        <v>0</v>
      </c>
      <c r="H541" s="213">
        <f t="shared" si="81"/>
        <v>4859.7</v>
      </c>
      <c r="I541" s="361">
        <f t="shared" si="81"/>
        <v>1195.081</v>
      </c>
      <c r="J541" s="403">
        <f t="shared" si="79"/>
        <v>0.24591662036751238</v>
      </c>
      <c r="K541" s="370"/>
      <c r="L541" s="370"/>
      <c r="M541" s="370"/>
    </row>
    <row r="542" spans="1:13" s="227" customFormat="1" ht="18.75" customHeight="1">
      <c r="A542" s="220" t="s">
        <v>30</v>
      </c>
      <c r="B542" s="98" t="s">
        <v>16</v>
      </c>
      <c r="C542" s="98" t="s">
        <v>14</v>
      </c>
      <c r="D542" s="98" t="s">
        <v>327</v>
      </c>
      <c r="E542" s="222">
        <v>310</v>
      </c>
      <c r="F542" s="361">
        <f t="shared" si="81"/>
        <v>4859.7</v>
      </c>
      <c r="G542" s="361">
        <f t="shared" si="81"/>
        <v>0</v>
      </c>
      <c r="H542" s="213">
        <f t="shared" si="81"/>
        <v>4859.7</v>
      </c>
      <c r="I542" s="361">
        <f t="shared" si="81"/>
        <v>1195.081</v>
      </c>
      <c r="J542" s="403">
        <f t="shared" si="79"/>
        <v>0.24591662036751238</v>
      </c>
      <c r="K542" s="370"/>
      <c r="L542" s="370"/>
      <c r="M542" s="370"/>
    </row>
    <row r="543" spans="1:13" s="227" customFormat="1" ht="21.75" customHeight="1">
      <c r="A543" s="166" t="s">
        <v>528</v>
      </c>
      <c r="B543" s="98" t="s">
        <v>16</v>
      </c>
      <c r="C543" s="98" t="s">
        <v>14</v>
      </c>
      <c r="D543" s="98" t="s">
        <v>327</v>
      </c>
      <c r="E543" s="222">
        <v>313</v>
      </c>
      <c r="F543" s="361">
        <f>'Пр3 ведом'!G129</f>
        <v>4859.7</v>
      </c>
      <c r="G543" s="361">
        <f>'Пр3 ведом'!H129</f>
        <v>0</v>
      </c>
      <c r="H543" s="213">
        <f>'Пр3 ведом'!I129</f>
        <v>4859.7</v>
      </c>
      <c r="I543" s="361">
        <f>'Пр3 ведом'!J129</f>
        <v>1195.081</v>
      </c>
      <c r="J543" s="403">
        <f t="shared" si="79"/>
        <v>0.24591662036751238</v>
      </c>
      <c r="K543" s="370"/>
      <c r="L543" s="370"/>
      <c r="M543" s="370"/>
    </row>
    <row r="544" spans="1:13" s="340" customFormat="1" ht="37.5" customHeight="1">
      <c r="A544" s="220" t="s">
        <v>339</v>
      </c>
      <c r="B544" s="98" t="s">
        <v>16</v>
      </c>
      <c r="C544" s="98" t="s">
        <v>14</v>
      </c>
      <c r="D544" s="98" t="s">
        <v>341</v>
      </c>
      <c r="E544" s="98"/>
      <c r="F544" s="361">
        <f aca="true" t="shared" si="82" ref="F544:I547">F545</f>
        <v>34</v>
      </c>
      <c r="G544" s="361">
        <f t="shared" si="82"/>
        <v>0</v>
      </c>
      <c r="H544" s="213">
        <f t="shared" si="82"/>
        <v>34</v>
      </c>
      <c r="I544" s="361">
        <f t="shared" si="82"/>
        <v>8.244</v>
      </c>
      <c r="J544" s="403">
        <f t="shared" si="79"/>
        <v>0.2424705882352941</v>
      </c>
      <c r="K544" s="371"/>
      <c r="L544" s="371"/>
      <c r="M544" s="371"/>
    </row>
    <row r="545" spans="1:13" s="340" customFormat="1" ht="33.75" customHeight="1">
      <c r="A545" s="220" t="s">
        <v>340</v>
      </c>
      <c r="B545" s="98" t="s">
        <v>16</v>
      </c>
      <c r="C545" s="98" t="s">
        <v>14</v>
      </c>
      <c r="D545" s="98" t="s">
        <v>342</v>
      </c>
      <c r="E545" s="98"/>
      <c r="F545" s="361">
        <f t="shared" si="82"/>
        <v>34</v>
      </c>
      <c r="G545" s="361">
        <f t="shared" si="82"/>
        <v>0</v>
      </c>
      <c r="H545" s="213">
        <f t="shared" si="82"/>
        <v>34</v>
      </c>
      <c r="I545" s="361">
        <f t="shared" si="82"/>
        <v>8.244</v>
      </c>
      <c r="J545" s="403">
        <f t="shared" si="79"/>
        <v>0.2424705882352941</v>
      </c>
      <c r="K545" s="371"/>
      <c r="L545" s="371"/>
      <c r="M545" s="371"/>
    </row>
    <row r="546" spans="1:13" s="227" customFormat="1" ht="15" customHeight="1">
      <c r="A546" s="220" t="s">
        <v>53</v>
      </c>
      <c r="B546" s="98" t="s">
        <v>16</v>
      </c>
      <c r="C546" s="98" t="s">
        <v>14</v>
      </c>
      <c r="D546" s="98" t="s">
        <v>342</v>
      </c>
      <c r="E546" s="98" t="s">
        <v>54</v>
      </c>
      <c r="F546" s="361">
        <f t="shared" si="82"/>
        <v>34</v>
      </c>
      <c r="G546" s="361">
        <f t="shared" si="82"/>
        <v>0</v>
      </c>
      <c r="H546" s="213">
        <f t="shared" si="82"/>
        <v>34</v>
      </c>
      <c r="I546" s="361">
        <f t="shared" si="82"/>
        <v>8.244</v>
      </c>
      <c r="J546" s="403">
        <f t="shared" si="79"/>
        <v>0.2424705882352941</v>
      </c>
      <c r="K546" s="370"/>
      <c r="L546" s="370"/>
      <c r="M546" s="370"/>
    </row>
    <row r="547" spans="1:13" s="227" customFormat="1" ht="20.25" customHeight="1">
      <c r="A547" s="220" t="s">
        <v>30</v>
      </c>
      <c r="B547" s="98" t="s">
        <v>16</v>
      </c>
      <c r="C547" s="98" t="s">
        <v>14</v>
      </c>
      <c r="D547" s="98" t="s">
        <v>342</v>
      </c>
      <c r="E547" s="222">
        <v>310</v>
      </c>
      <c r="F547" s="361">
        <f t="shared" si="82"/>
        <v>34</v>
      </c>
      <c r="G547" s="361">
        <f t="shared" si="82"/>
        <v>0</v>
      </c>
      <c r="H547" s="213">
        <f t="shared" si="82"/>
        <v>34</v>
      </c>
      <c r="I547" s="361">
        <f t="shared" si="82"/>
        <v>8.244</v>
      </c>
      <c r="J547" s="403">
        <f t="shared" si="79"/>
        <v>0.2424705882352941</v>
      </c>
      <c r="K547" s="370"/>
      <c r="L547" s="370"/>
      <c r="M547" s="370"/>
    </row>
    <row r="548" spans="1:13" s="227" customFormat="1" ht="20.25" customHeight="1">
      <c r="A548" s="166" t="s">
        <v>528</v>
      </c>
      <c r="B548" s="98" t="s">
        <v>16</v>
      </c>
      <c r="C548" s="98" t="s">
        <v>14</v>
      </c>
      <c r="D548" s="98" t="s">
        <v>342</v>
      </c>
      <c r="E548" s="222">
        <v>313</v>
      </c>
      <c r="F548" s="361">
        <f>'Пр3 ведом'!G134</f>
        <v>34</v>
      </c>
      <c r="G548" s="361">
        <f>'Пр3 ведом'!H134</f>
        <v>0</v>
      </c>
      <c r="H548" s="213">
        <f>'Пр3 ведом'!I134</f>
        <v>34</v>
      </c>
      <c r="I548" s="361">
        <f>'Пр3 ведом'!J134</f>
        <v>8.244</v>
      </c>
      <c r="J548" s="403">
        <f t="shared" si="79"/>
        <v>0.2424705882352941</v>
      </c>
      <c r="K548" s="370"/>
      <c r="L548" s="370"/>
      <c r="M548" s="370"/>
    </row>
    <row r="549" spans="1:13" s="227" customFormat="1" ht="25.5" customHeight="1">
      <c r="A549" s="73" t="s">
        <v>336</v>
      </c>
      <c r="B549" s="98" t="s">
        <v>16</v>
      </c>
      <c r="C549" s="98" t="s">
        <v>14</v>
      </c>
      <c r="D549" s="98" t="s">
        <v>337</v>
      </c>
      <c r="E549" s="222"/>
      <c r="F549" s="361">
        <f>F550</f>
        <v>4839</v>
      </c>
      <c r="G549" s="361">
        <f>G550</f>
        <v>0</v>
      </c>
      <c r="H549" s="213">
        <f>H550</f>
        <v>4839</v>
      </c>
      <c r="I549" s="361">
        <f>I550</f>
        <v>3187.8</v>
      </c>
      <c r="J549" s="403">
        <f t="shared" si="79"/>
        <v>0.658772473651581</v>
      </c>
      <c r="K549" s="370"/>
      <c r="L549" s="370"/>
      <c r="M549" s="370"/>
    </row>
    <row r="550" spans="1:13" s="322" customFormat="1" ht="25.5" customHeight="1">
      <c r="A550" s="203" t="s">
        <v>124</v>
      </c>
      <c r="B550" s="98" t="s">
        <v>16</v>
      </c>
      <c r="C550" s="98" t="s">
        <v>14</v>
      </c>
      <c r="D550" s="70" t="s">
        <v>338</v>
      </c>
      <c r="E550" s="70"/>
      <c r="F550" s="359">
        <f>F554+F551</f>
        <v>4839</v>
      </c>
      <c r="G550" s="359">
        <f>G554+G551</f>
        <v>0</v>
      </c>
      <c r="H550" s="72">
        <f>H554+H551</f>
        <v>4839</v>
      </c>
      <c r="I550" s="359">
        <f>I554+I551</f>
        <v>3187.8</v>
      </c>
      <c r="J550" s="403">
        <f t="shared" si="79"/>
        <v>0.658772473651581</v>
      </c>
      <c r="K550" s="353"/>
      <c r="L550" s="353"/>
      <c r="M550" s="353"/>
    </row>
    <row r="551" spans="1:13" s="322" customFormat="1" ht="22.5" customHeight="1">
      <c r="A551" s="73" t="s">
        <v>387</v>
      </c>
      <c r="B551" s="70" t="s">
        <v>16</v>
      </c>
      <c r="C551" s="74" t="s">
        <v>14</v>
      </c>
      <c r="D551" s="70" t="s">
        <v>338</v>
      </c>
      <c r="E551" s="70" t="s">
        <v>113</v>
      </c>
      <c r="F551" s="359">
        <f>SUM(F552)</f>
        <v>80</v>
      </c>
      <c r="G551" s="359">
        <f>SUM(G552)</f>
        <v>0</v>
      </c>
      <c r="H551" s="72">
        <f>SUM(H552)</f>
        <v>80</v>
      </c>
      <c r="I551" s="359">
        <f>SUM(I552)</f>
        <v>38.842</v>
      </c>
      <c r="J551" s="403">
        <f t="shared" si="79"/>
        <v>0.485525</v>
      </c>
      <c r="K551" s="353"/>
      <c r="L551" s="353"/>
      <c r="M551" s="353"/>
    </row>
    <row r="552" spans="1:13" s="322" customFormat="1" ht="22.5" customHeight="1">
      <c r="A552" s="166" t="s">
        <v>526</v>
      </c>
      <c r="B552" s="70" t="s">
        <v>16</v>
      </c>
      <c r="C552" s="74" t="s">
        <v>14</v>
      </c>
      <c r="D552" s="70" t="s">
        <v>338</v>
      </c>
      <c r="E552" s="70" t="s">
        <v>115</v>
      </c>
      <c r="F552" s="359">
        <f>F553</f>
        <v>80</v>
      </c>
      <c r="G552" s="359">
        <f>G553</f>
        <v>0</v>
      </c>
      <c r="H552" s="72">
        <f>H553</f>
        <v>80</v>
      </c>
      <c r="I552" s="359">
        <f>I553</f>
        <v>38.842</v>
      </c>
      <c r="J552" s="403">
        <f t="shared" si="79"/>
        <v>0.485525</v>
      </c>
      <c r="K552" s="353"/>
      <c r="L552" s="353"/>
      <c r="M552" s="353"/>
    </row>
    <row r="553" spans="1:13" s="322" customFormat="1" ht="22.5" customHeight="1">
      <c r="A553" s="166" t="s">
        <v>527</v>
      </c>
      <c r="B553" s="70" t="s">
        <v>16</v>
      </c>
      <c r="C553" s="74" t="s">
        <v>14</v>
      </c>
      <c r="D553" s="70" t="s">
        <v>338</v>
      </c>
      <c r="E553" s="70" t="s">
        <v>117</v>
      </c>
      <c r="F553" s="359">
        <f>'Пр3 ведом'!G139</f>
        <v>80</v>
      </c>
      <c r="G553" s="359">
        <f>'Пр3 ведом'!H139</f>
        <v>0</v>
      </c>
      <c r="H553" s="72">
        <f>'Пр3 ведом'!I139</f>
        <v>80</v>
      </c>
      <c r="I553" s="359">
        <f>'Пр3 ведом'!J139</f>
        <v>38.842</v>
      </c>
      <c r="J553" s="403">
        <f t="shared" si="79"/>
        <v>0.485525</v>
      </c>
      <c r="K553" s="353"/>
      <c r="L553" s="353"/>
      <c r="M553" s="353"/>
    </row>
    <row r="554" spans="1:13" s="227" customFormat="1" ht="22.5" customHeight="1">
      <c r="A554" s="220" t="s">
        <v>53</v>
      </c>
      <c r="B554" s="98" t="s">
        <v>16</v>
      </c>
      <c r="C554" s="98" t="s">
        <v>14</v>
      </c>
      <c r="D554" s="70" t="s">
        <v>338</v>
      </c>
      <c r="E554" s="98" t="s">
        <v>54</v>
      </c>
      <c r="F554" s="361">
        <f>F556</f>
        <v>4759</v>
      </c>
      <c r="G554" s="361">
        <f>G556</f>
        <v>0</v>
      </c>
      <c r="H554" s="213">
        <f>H556</f>
        <v>4759</v>
      </c>
      <c r="I554" s="361">
        <f>I556</f>
        <v>3148.958</v>
      </c>
      <c r="J554" s="403">
        <f t="shared" si="79"/>
        <v>0.661684807732717</v>
      </c>
      <c r="K554" s="370"/>
      <c r="L554" s="370"/>
      <c r="M554" s="370"/>
    </row>
    <row r="555" spans="1:13" s="227" customFormat="1" ht="12" customHeight="1">
      <c r="A555" s="220" t="s">
        <v>30</v>
      </c>
      <c r="B555" s="98" t="s">
        <v>16</v>
      </c>
      <c r="C555" s="98" t="s">
        <v>14</v>
      </c>
      <c r="D555" s="70" t="s">
        <v>338</v>
      </c>
      <c r="E555" s="222">
        <v>310</v>
      </c>
      <c r="F555" s="361">
        <f>F556</f>
        <v>4759</v>
      </c>
      <c r="G555" s="361">
        <f>G556</f>
        <v>0</v>
      </c>
      <c r="H555" s="213">
        <f>H556</f>
        <v>4759</v>
      </c>
      <c r="I555" s="361">
        <f>I556</f>
        <v>3148.958</v>
      </c>
      <c r="J555" s="403">
        <f t="shared" si="79"/>
        <v>0.661684807732717</v>
      </c>
      <c r="K555" s="370"/>
      <c r="L555" s="370"/>
      <c r="M555" s="370"/>
    </row>
    <row r="556" spans="1:13" s="227" customFormat="1" ht="21.75" customHeight="1">
      <c r="A556" s="166" t="s">
        <v>528</v>
      </c>
      <c r="B556" s="98" t="s">
        <v>16</v>
      </c>
      <c r="C556" s="98" t="s">
        <v>14</v>
      </c>
      <c r="D556" s="70" t="s">
        <v>338</v>
      </c>
      <c r="E556" s="222">
        <v>313</v>
      </c>
      <c r="F556" s="361">
        <f>'Пр3 ведом'!G142</f>
        <v>4759</v>
      </c>
      <c r="G556" s="361">
        <f>'Пр3 ведом'!H142</f>
        <v>0</v>
      </c>
      <c r="H556" s="213">
        <f>'Пр3 ведом'!I142</f>
        <v>4759</v>
      </c>
      <c r="I556" s="361">
        <f>'Пр3 ведом'!J142</f>
        <v>3148.958</v>
      </c>
      <c r="J556" s="403">
        <f t="shared" si="79"/>
        <v>0.661684807732717</v>
      </c>
      <c r="K556" s="370"/>
      <c r="L556" s="370"/>
      <c r="M556" s="370"/>
    </row>
    <row r="557" spans="1:13" s="227" customFormat="1" ht="21.75" customHeight="1">
      <c r="A557" s="323" t="s">
        <v>343</v>
      </c>
      <c r="B557" s="98" t="s">
        <v>16</v>
      </c>
      <c r="C557" s="98" t="s">
        <v>14</v>
      </c>
      <c r="D557" s="70" t="s">
        <v>345</v>
      </c>
      <c r="E557" s="222"/>
      <c r="F557" s="361">
        <f aca="true" t="shared" si="83" ref="F557:I560">F558</f>
        <v>274</v>
      </c>
      <c r="G557" s="361">
        <f t="shared" si="83"/>
        <v>0</v>
      </c>
      <c r="H557" s="213">
        <f t="shared" si="83"/>
        <v>274</v>
      </c>
      <c r="I557" s="361">
        <f t="shared" si="83"/>
        <v>0</v>
      </c>
      <c r="J557" s="403">
        <f t="shared" si="79"/>
        <v>0</v>
      </c>
      <c r="K557" s="370"/>
      <c r="L557" s="370"/>
      <c r="M557" s="370"/>
    </row>
    <row r="558" spans="1:13" s="227" customFormat="1" ht="21.75" customHeight="1">
      <c r="A558" s="323" t="s">
        <v>344</v>
      </c>
      <c r="B558" s="98" t="s">
        <v>16</v>
      </c>
      <c r="C558" s="98" t="s">
        <v>14</v>
      </c>
      <c r="D558" s="70" t="s">
        <v>346</v>
      </c>
      <c r="E558" s="98"/>
      <c r="F558" s="361">
        <f t="shared" si="83"/>
        <v>274</v>
      </c>
      <c r="G558" s="361">
        <f t="shared" si="83"/>
        <v>0</v>
      </c>
      <c r="H558" s="213">
        <f t="shared" si="83"/>
        <v>274</v>
      </c>
      <c r="I558" s="361">
        <f t="shared" si="83"/>
        <v>0</v>
      </c>
      <c r="J558" s="403">
        <f t="shared" si="79"/>
        <v>0</v>
      </c>
      <c r="K558" s="370"/>
      <c r="L558" s="370"/>
      <c r="M558" s="370"/>
    </row>
    <row r="559" spans="1:13" s="227" customFormat="1" ht="15.75" customHeight="1">
      <c r="A559" s="220" t="s">
        <v>53</v>
      </c>
      <c r="B559" s="98" t="s">
        <v>16</v>
      </c>
      <c r="C559" s="98" t="s">
        <v>14</v>
      </c>
      <c r="D559" s="70" t="s">
        <v>346</v>
      </c>
      <c r="E559" s="98" t="s">
        <v>54</v>
      </c>
      <c r="F559" s="361">
        <f t="shared" si="83"/>
        <v>274</v>
      </c>
      <c r="G559" s="361">
        <f t="shared" si="83"/>
        <v>0</v>
      </c>
      <c r="H559" s="213">
        <f t="shared" si="83"/>
        <v>274</v>
      </c>
      <c r="I559" s="361">
        <f t="shared" si="83"/>
        <v>0</v>
      </c>
      <c r="J559" s="403">
        <f t="shared" si="79"/>
        <v>0</v>
      </c>
      <c r="K559" s="370"/>
      <c r="L559" s="370"/>
      <c r="M559" s="370"/>
    </row>
    <row r="560" spans="1:13" s="227" customFormat="1" ht="13.5" customHeight="1">
      <c r="A560" s="220" t="s">
        <v>30</v>
      </c>
      <c r="B560" s="98" t="s">
        <v>16</v>
      </c>
      <c r="C560" s="98" t="s">
        <v>14</v>
      </c>
      <c r="D560" s="70" t="s">
        <v>346</v>
      </c>
      <c r="E560" s="222">
        <v>310</v>
      </c>
      <c r="F560" s="361">
        <f t="shared" si="83"/>
        <v>274</v>
      </c>
      <c r="G560" s="361">
        <f t="shared" si="83"/>
        <v>0</v>
      </c>
      <c r="H560" s="213">
        <f t="shared" si="83"/>
        <v>274</v>
      </c>
      <c r="I560" s="361">
        <f t="shared" si="83"/>
        <v>0</v>
      </c>
      <c r="J560" s="403">
        <f t="shared" si="79"/>
        <v>0</v>
      </c>
      <c r="K560" s="370"/>
      <c r="L560" s="370"/>
      <c r="M560" s="370"/>
    </row>
    <row r="561" spans="1:13" s="227" customFormat="1" ht="21" customHeight="1">
      <c r="A561" s="166" t="s">
        <v>528</v>
      </c>
      <c r="B561" s="98" t="s">
        <v>16</v>
      </c>
      <c r="C561" s="98" t="s">
        <v>14</v>
      </c>
      <c r="D561" s="70" t="s">
        <v>346</v>
      </c>
      <c r="E561" s="222">
        <v>313</v>
      </c>
      <c r="F561" s="361">
        <f>'Пр3 ведом'!G147</f>
        <v>274</v>
      </c>
      <c r="G561" s="361">
        <f>'Пр3 ведом'!H147</f>
        <v>0</v>
      </c>
      <c r="H561" s="213">
        <f>'Пр3 ведом'!I147</f>
        <v>274</v>
      </c>
      <c r="I561" s="361">
        <f>'Пр3 ведом'!J147</f>
        <v>0</v>
      </c>
      <c r="J561" s="403">
        <f t="shared" si="79"/>
        <v>0</v>
      </c>
      <c r="K561" s="370"/>
      <c r="L561" s="370"/>
      <c r="M561" s="370"/>
    </row>
    <row r="562" spans="1:13" s="227" customFormat="1" ht="21" customHeight="1">
      <c r="A562" s="73" t="s">
        <v>413</v>
      </c>
      <c r="B562" s="70">
        <v>10</v>
      </c>
      <c r="C562" s="74" t="s">
        <v>14</v>
      </c>
      <c r="D562" s="70" t="s">
        <v>414</v>
      </c>
      <c r="E562" s="70"/>
      <c r="F562" s="361">
        <f aca="true" t="shared" si="84" ref="F562:I564">F563</f>
        <v>190</v>
      </c>
      <c r="G562" s="361">
        <f t="shared" si="84"/>
        <v>0</v>
      </c>
      <c r="H562" s="213">
        <f t="shared" si="84"/>
        <v>190</v>
      </c>
      <c r="I562" s="361">
        <f t="shared" si="84"/>
        <v>18.71</v>
      </c>
      <c r="J562" s="403">
        <f t="shared" si="79"/>
        <v>0.09847368421052632</v>
      </c>
      <c r="K562" s="370"/>
      <c r="L562" s="370"/>
      <c r="M562" s="370"/>
    </row>
    <row r="563" spans="1:13" s="227" customFormat="1" ht="21" customHeight="1">
      <c r="A563" s="73" t="s">
        <v>387</v>
      </c>
      <c r="B563" s="70">
        <v>10</v>
      </c>
      <c r="C563" s="74" t="s">
        <v>14</v>
      </c>
      <c r="D563" s="70" t="s">
        <v>414</v>
      </c>
      <c r="E563" s="70" t="s">
        <v>113</v>
      </c>
      <c r="F563" s="361">
        <f t="shared" si="84"/>
        <v>190</v>
      </c>
      <c r="G563" s="361">
        <f t="shared" si="84"/>
        <v>0</v>
      </c>
      <c r="H563" s="213">
        <f t="shared" si="84"/>
        <v>190</v>
      </c>
      <c r="I563" s="361">
        <f t="shared" si="84"/>
        <v>18.71</v>
      </c>
      <c r="J563" s="403">
        <f t="shared" si="79"/>
        <v>0.09847368421052632</v>
      </c>
      <c r="K563" s="370"/>
      <c r="L563" s="370"/>
      <c r="M563" s="370"/>
    </row>
    <row r="564" spans="1:13" s="227" customFormat="1" ht="21" customHeight="1">
      <c r="A564" s="166" t="s">
        <v>526</v>
      </c>
      <c r="B564" s="70">
        <v>10</v>
      </c>
      <c r="C564" s="74" t="s">
        <v>14</v>
      </c>
      <c r="D564" s="70" t="s">
        <v>414</v>
      </c>
      <c r="E564" s="70" t="s">
        <v>115</v>
      </c>
      <c r="F564" s="361">
        <f t="shared" si="84"/>
        <v>190</v>
      </c>
      <c r="G564" s="361">
        <f t="shared" si="84"/>
        <v>0</v>
      </c>
      <c r="H564" s="213">
        <f t="shared" si="84"/>
        <v>190</v>
      </c>
      <c r="I564" s="361">
        <f t="shared" si="84"/>
        <v>18.71</v>
      </c>
      <c r="J564" s="403">
        <f t="shared" si="79"/>
        <v>0.09847368421052632</v>
      </c>
      <c r="K564" s="370"/>
      <c r="L564" s="370"/>
      <c r="M564" s="370"/>
    </row>
    <row r="565" spans="1:13" s="227" customFormat="1" ht="21" customHeight="1">
      <c r="A565" s="166" t="s">
        <v>527</v>
      </c>
      <c r="B565" s="70">
        <v>10</v>
      </c>
      <c r="C565" s="74" t="s">
        <v>14</v>
      </c>
      <c r="D565" s="70" t="s">
        <v>414</v>
      </c>
      <c r="E565" s="70" t="s">
        <v>117</v>
      </c>
      <c r="F565" s="361">
        <f>'Пр3 ведом'!G619</f>
        <v>190</v>
      </c>
      <c r="G565" s="361">
        <f>'Пр3 ведом'!H619</f>
        <v>0</v>
      </c>
      <c r="H565" s="213">
        <f>'Пр3 ведом'!I619</f>
        <v>190</v>
      </c>
      <c r="I565" s="361">
        <f>'Пр3 ведом'!J619</f>
        <v>18.71</v>
      </c>
      <c r="J565" s="403">
        <f t="shared" si="79"/>
        <v>0.09847368421052632</v>
      </c>
      <c r="K565" s="370"/>
      <c r="L565" s="370"/>
      <c r="M565" s="370"/>
    </row>
    <row r="566" spans="1:13" s="227" customFormat="1" ht="21" customHeight="1">
      <c r="A566" s="166" t="s">
        <v>555</v>
      </c>
      <c r="B566" s="70">
        <v>10</v>
      </c>
      <c r="C566" s="74" t="s">
        <v>14</v>
      </c>
      <c r="D566" s="70" t="s">
        <v>556</v>
      </c>
      <c r="E566" s="70"/>
      <c r="F566" s="380">
        <f aca="true" t="shared" si="85" ref="F566:I569">F567</f>
        <v>500</v>
      </c>
      <c r="G566" s="380">
        <f t="shared" si="85"/>
        <v>0</v>
      </c>
      <c r="H566" s="221">
        <f t="shared" si="85"/>
        <v>500</v>
      </c>
      <c r="I566" s="380">
        <f t="shared" si="85"/>
        <v>0</v>
      </c>
      <c r="J566" s="403">
        <f t="shared" si="79"/>
        <v>0</v>
      </c>
      <c r="K566" s="370"/>
      <c r="L566" s="370"/>
      <c r="M566" s="370"/>
    </row>
    <row r="567" spans="1:13" s="227" customFormat="1" ht="11.25">
      <c r="A567" s="166" t="s">
        <v>557</v>
      </c>
      <c r="B567" s="70">
        <v>10</v>
      </c>
      <c r="C567" s="74" t="s">
        <v>14</v>
      </c>
      <c r="D567" s="70" t="s">
        <v>558</v>
      </c>
      <c r="E567" s="70"/>
      <c r="F567" s="380">
        <f t="shared" si="85"/>
        <v>500</v>
      </c>
      <c r="G567" s="380">
        <f t="shared" si="85"/>
        <v>0</v>
      </c>
      <c r="H567" s="221">
        <f t="shared" si="85"/>
        <v>500</v>
      </c>
      <c r="I567" s="380">
        <f t="shared" si="85"/>
        <v>0</v>
      </c>
      <c r="J567" s="403">
        <f t="shared" si="79"/>
        <v>0</v>
      </c>
      <c r="K567" s="370"/>
      <c r="L567" s="370"/>
      <c r="M567" s="370"/>
    </row>
    <row r="568" spans="1:13" s="227" customFormat="1" ht="11.25">
      <c r="A568" s="220" t="s">
        <v>53</v>
      </c>
      <c r="B568" s="70">
        <v>10</v>
      </c>
      <c r="C568" s="74" t="s">
        <v>14</v>
      </c>
      <c r="D568" s="70" t="s">
        <v>558</v>
      </c>
      <c r="E568" s="70">
        <v>300</v>
      </c>
      <c r="F568" s="380">
        <f t="shared" si="85"/>
        <v>500</v>
      </c>
      <c r="G568" s="380">
        <f t="shared" si="85"/>
        <v>0</v>
      </c>
      <c r="H568" s="221">
        <f t="shared" si="85"/>
        <v>500</v>
      </c>
      <c r="I568" s="380">
        <f t="shared" si="85"/>
        <v>0</v>
      </c>
      <c r="J568" s="403">
        <f t="shared" si="79"/>
        <v>0</v>
      </c>
      <c r="K568" s="370"/>
      <c r="L568" s="370"/>
      <c r="M568" s="370"/>
    </row>
    <row r="569" spans="1:13" s="227" customFormat="1" ht="21" customHeight="1">
      <c r="A569" s="166" t="s">
        <v>559</v>
      </c>
      <c r="B569" s="70">
        <v>10</v>
      </c>
      <c r="C569" s="74" t="s">
        <v>14</v>
      </c>
      <c r="D569" s="70" t="s">
        <v>558</v>
      </c>
      <c r="E569" s="70">
        <v>320</v>
      </c>
      <c r="F569" s="380">
        <f t="shared" si="85"/>
        <v>500</v>
      </c>
      <c r="G569" s="380">
        <f t="shared" si="85"/>
        <v>0</v>
      </c>
      <c r="H569" s="221">
        <f t="shared" si="85"/>
        <v>500</v>
      </c>
      <c r="I569" s="380">
        <f t="shared" si="85"/>
        <v>0</v>
      </c>
      <c r="J569" s="403">
        <f t="shared" si="79"/>
        <v>0</v>
      </c>
      <c r="K569" s="370"/>
      <c r="L569" s="370"/>
      <c r="M569" s="370"/>
    </row>
    <row r="570" spans="1:13" s="227" customFormat="1" ht="11.25">
      <c r="A570" s="166" t="s">
        <v>560</v>
      </c>
      <c r="B570" s="70">
        <v>10</v>
      </c>
      <c r="C570" s="74" t="s">
        <v>14</v>
      </c>
      <c r="D570" s="70" t="s">
        <v>558</v>
      </c>
      <c r="E570" s="70">
        <v>322</v>
      </c>
      <c r="F570" s="380">
        <f>'Пр3 ведом'!G624</f>
        <v>500</v>
      </c>
      <c r="G570" s="380">
        <f>'Пр3 ведом'!H624</f>
        <v>0</v>
      </c>
      <c r="H570" s="221">
        <f>'Пр3 ведом'!I624</f>
        <v>500</v>
      </c>
      <c r="I570" s="380">
        <f>'Пр3 ведом'!J624</f>
        <v>0</v>
      </c>
      <c r="J570" s="403">
        <f t="shared" si="79"/>
        <v>0</v>
      </c>
      <c r="K570" s="370"/>
      <c r="L570" s="370"/>
      <c r="M570" s="370"/>
    </row>
    <row r="571" spans="1:13" s="322" customFormat="1" ht="12.75">
      <c r="A571" s="194" t="s">
        <v>148</v>
      </c>
      <c r="B571" s="92">
        <v>10</v>
      </c>
      <c r="C571" s="93" t="s">
        <v>15</v>
      </c>
      <c r="D571" s="92"/>
      <c r="E571" s="92"/>
      <c r="F571" s="379">
        <f aca="true" t="shared" si="86" ref="F571:I577">F572</f>
        <v>2813.8</v>
      </c>
      <c r="G571" s="379">
        <f t="shared" si="86"/>
        <v>0</v>
      </c>
      <c r="H571" s="224">
        <f t="shared" si="86"/>
        <v>2813.8</v>
      </c>
      <c r="I571" s="379">
        <f t="shared" si="86"/>
        <v>916.54</v>
      </c>
      <c r="J571" s="500">
        <f t="shared" si="79"/>
        <v>0.32573032909233063</v>
      </c>
      <c r="K571" s="353"/>
      <c r="L571" s="353"/>
      <c r="M571" s="353"/>
    </row>
    <row r="572" spans="1:13" s="322" customFormat="1" ht="34.5" customHeight="1">
      <c r="A572" s="73" t="s">
        <v>255</v>
      </c>
      <c r="B572" s="70">
        <v>10</v>
      </c>
      <c r="C572" s="74" t="s">
        <v>15</v>
      </c>
      <c r="D572" s="70" t="s">
        <v>230</v>
      </c>
      <c r="E572" s="70"/>
      <c r="F572" s="380">
        <f t="shared" si="86"/>
        <v>2813.8</v>
      </c>
      <c r="G572" s="380">
        <f t="shared" si="86"/>
        <v>0</v>
      </c>
      <c r="H572" s="221">
        <f t="shared" si="86"/>
        <v>2813.8</v>
      </c>
      <c r="I572" s="380">
        <f t="shared" si="86"/>
        <v>916.54</v>
      </c>
      <c r="J572" s="403">
        <f t="shared" si="79"/>
        <v>0.32573032909233063</v>
      </c>
      <c r="K572" s="353"/>
      <c r="L572" s="353"/>
      <c r="M572" s="353"/>
    </row>
    <row r="573" spans="1:13" s="322" customFormat="1" ht="17.25" customHeight="1">
      <c r="A573" s="73" t="s">
        <v>204</v>
      </c>
      <c r="B573" s="70">
        <v>10</v>
      </c>
      <c r="C573" s="74" t="s">
        <v>214</v>
      </c>
      <c r="D573" s="319" t="s">
        <v>231</v>
      </c>
      <c r="E573" s="70"/>
      <c r="F573" s="380">
        <f t="shared" si="86"/>
        <v>2813.8</v>
      </c>
      <c r="G573" s="380">
        <f t="shared" si="86"/>
        <v>0</v>
      </c>
      <c r="H573" s="221">
        <f t="shared" si="86"/>
        <v>2813.8</v>
      </c>
      <c r="I573" s="380">
        <f t="shared" si="86"/>
        <v>916.54</v>
      </c>
      <c r="J573" s="403">
        <f t="shared" si="79"/>
        <v>0.32573032909233063</v>
      </c>
      <c r="K573" s="353"/>
      <c r="L573" s="353"/>
      <c r="M573" s="353"/>
    </row>
    <row r="574" spans="1:13" s="322" customFormat="1" ht="43.5" customHeight="1">
      <c r="A574" s="73" t="s">
        <v>47</v>
      </c>
      <c r="B574" s="70" t="s">
        <v>16</v>
      </c>
      <c r="C574" s="74" t="s">
        <v>15</v>
      </c>
      <c r="D574" s="70" t="s">
        <v>355</v>
      </c>
      <c r="E574" s="70" t="s">
        <v>10</v>
      </c>
      <c r="F574" s="359">
        <f>F576</f>
        <v>2813.8</v>
      </c>
      <c r="G574" s="359">
        <f>G576</f>
        <v>0</v>
      </c>
      <c r="H574" s="72">
        <f>H576</f>
        <v>2813.8</v>
      </c>
      <c r="I574" s="359">
        <f>I576</f>
        <v>916.54</v>
      </c>
      <c r="J574" s="403">
        <f t="shared" si="79"/>
        <v>0.32573032909233063</v>
      </c>
      <c r="K574" s="353"/>
      <c r="L574" s="353"/>
      <c r="M574" s="353"/>
    </row>
    <row r="575" spans="1:13" s="322" customFormat="1" ht="33" customHeight="1">
      <c r="A575" s="73" t="s">
        <v>354</v>
      </c>
      <c r="B575" s="70" t="s">
        <v>16</v>
      </c>
      <c r="C575" s="74" t="s">
        <v>15</v>
      </c>
      <c r="D575" s="70" t="s">
        <v>356</v>
      </c>
      <c r="E575" s="70"/>
      <c r="F575" s="359"/>
      <c r="G575" s="359"/>
      <c r="H575" s="72"/>
      <c r="I575" s="359"/>
      <c r="J575" s="403" t="e">
        <f t="shared" si="79"/>
        <v>#DIV/0!</v>
      </c>
      <c r="K575" s="353"/>
      <c r="L575" s="353"/>
      <c r="M575" s="353"/>
    </row>
    <row r="576" spans="1:13" s="227" customFormat="1" ht="18" customHeight="1">
      <c r="A576" s="220" t="s">
        <v>53</v>
      </c>
      <c r="B576" s="70" t="s">
        <v>16</v>
      </c>
      <c r="C576" s="74" t="s">
        <v>15</v>
      </c>
      <c r="D576" s="70" t="s">
        <v>356</v>
      </c>
      <c r="E576" s="98" t="s">
        <v>54</v>
      </c>
      <c r="F576" s="361">
        <f t="shared" si="86"/>
        <v>2813.8</v>
      </c>
      <c r="G576" s="361">
        <f t="shared" si="86"/>
        <v>0</v>
      </c>
      <c r="H576" s="213">
        <f t="shared" si="86"/>
        <v>2813.8</v>
      </c>
      <c r="I576" s="361">
        <f t="shared" si="86"/>
        <v>916.54</v>
      </c>
      <c r="J576" s="403">
        <f t="shared" si="79"/>
        <v>0.32573032909233063</v>
      </c>
      <c r="K576" s="370"/>
      <c r="L576" s="370"/>
      <c r="M576" s="370"/>
    </row>
    <row r="577" spans="1:13" s="227" customFormat="1" ht="18" customHeight="1">
      <c r="A577" s="220" t="s">
        <v>30</v>
      </c>
      <c r="B577" s="70" t="s">
        <v>16</v>
      </c>
      <c r="C577" s="74" t="s">
        <v>15</v>
      </c>
      <c r="D577" s="70" t="s">
        <v>356</v>
      </c>
      <c r="E577" s="222">
        <v>310</v>
      </c>
      <c r="F577" s="361">
        <f t="shared" si="86"/>
        <v>2813.8</v>
      </c>
      <c r="G577" s="361">
        <f t="shared" si="86"/>
        <v>0</v>
      </c>
      <c r="H577" s="213">
        <f t="shared" si="86"/>
        <v>2813.8</v>
      </c>
      <c r="I577" s="361">
        <f t="shared" si="86"/>
        <v>916.54</v>
      </c>
      <c r="J577" s="403">
        <f t="shared" si="79"/>
        <v>0.32573032909233063</v>
      </c>
      <c r="K577" s="370"/>
      <c r="L577" s="370"/>
      <c r="M577" s="370"/>
    </row>
    <row r="578" spans="1:13" s="227" customFormat="1" ht="22.5">
      <c r="A578" s="166" t="s">
        <v>528</v>
      </c>
      <c r="B578" s="70" t="s">
        <v>16</v>
      </c>
      <c r="C578" s="74" t="s">
        <v>15</v>
      </c>
      <c r="D578" s="70" t="s">
        <v>356</v>
      </c>
      <c r="E578" s="222">
        <v>313</v>
      </c>
      <c r="F578" s="361">
        <f>'Пр3 ведом'!G257</f>
        <v>2813.8</v>
      </c>
      <c r="G578" s="361">
        <f>'Пр3 ведом'!H257</f>
        <v>0</v>
      </c>
      <c r="H578" s="213">
        <f>'Пр3 ведом'!I257</f>
        <v>2813.8</v>
      </c>
      <c r="I578" s="361">
        <f>'Пр3 ведом'!J257</f>
        <v>916.54</v>
      </c>
      <c r="J578" s="403">
        <f t="shared" si="79"/>
        <v>0.32573032909233063</v>
      </c>
      <c r="K578" s="370"/>
      <c r="L578" s="370"/>
      <c r="M578" s="370"/>
    </row>
    <row r="579" spans="1:13" s="322" customFormat="1" ht="12.75">
      <c r="A579" s="194" t="s">
        <v>145</v>
      </c>
      <c r="B579" s="92" t="s">
        <v>16</v>
      </c>
      <c r="C579" s="93" t="s">
        <v>74</v>
      </c>
      <c r="D579" s="92" t="s">
        <v>9</v>
      </c>
      <c r="E579" s="92" t="s">
        <v>10</v>
      </c>
      <c r="F579" s="358">
        <f>F586+F581</f>
        <v>3873.5999999999995</v>
      </c>
      <c r="G579" s="358">
        <f>G586+G581</f>
        <v>0</v>
      </c>
      <c r="H579" s="195">
        <f>H586+H581</f>
        <v>3873.5999999999995</v>
      </c>
      <c r="I579" s="358">
        <f>I586+I581</f>
        <v>1077.548</v>
      </c>
      <c r="J579" s="500">
        <f t="shared" si="79"/>
        <v>0.2781774060305659</v>
      </c>
      <c r="K579" s="353"/>
      <c r="L579" s="353"/>
      <c r="M579" s="353"/>
    </row>
    <row r="580" spans="1:13" s="322" customFormat="1" ht="32.25" customHeight="1">
      <c r="A580" s="73" t="s">
        <v>316</v>
      </c>
      <c r="B580" s="70" t="s">
        <v>16</v>
      </c>
      <c r="C580" s="74" t="s">
        <v>74</v>
      </c>
      <c r="D580" s="70" t="s">
        <v>315</v>
      </c>
      <c r="E580" s="92"/>
      <c r="F580" s="359">
        <f aca="true" t="shared" si="87" ref="F580:I584">F581</f>
        <v>542</v>
      </c>
      <c r="G580" s="359">
        <f t="shared" si="87"/>
        <v>0</v>
      </c>
      <c r="H580" s="72">
        <f t="shared" si="87"/>
        <v>542</v>
      </c>
      <c r="I580" s="359">
        <f t="shared" si="87"/>
        <v>172.7</v>
      </c>
      <c r="J580" s="403">
        <f t="shared" si="79"/>
        <v>0.3186346863468634</v>
      </c>
      <c r="K580" s="353"/>
      <c r="L580" s="353"/>
      <c r="M580" s="353"/>
    </row>
    <row r="581" spans="1:13" s="327" customFormat="1" ht="38.25" customHeight="1">
      <c r="A581" s="73" t="s">
        <v>353</v>
      </c>
      <c r="B581" s="70" t="s">
        <v>16</v>
      </c>
      <c r="C581" s="74" t="s">
        <v>74</v>
      </c>
      <c r="D581" s="70" t="s">
        <v>352</v>
      </c>
      <c r="E581" s="70" t="s">
        <v>10</v>
      </c>
      <c r="F581" s="359">
        <f t="shared" si="87"/>
        <v>542</v>
      </c>
      <c r="G581" s="359">
        <f t="shared" si="87"/>
        <v>0</v>
      </c>
      <c r="H581" s="72">
        <f t="shared" si="87"/>
        <v>542</v>
      </c>
      <c r="I581" s="359">
        <f t="shared" si="87"/>
        <v>172.7</v>
      </c>
      <c r="J581" s="403">
        <f t="shared" si="79"/>
        <v>0.3186346863468634</v>
      </c>
      <c r="K581" s="364"/>
      <c r="L581" s="364"/>
      <c r="M581" s="364"/>
    </row>
    <row r="582" spans="1:13" s="327" customFormat="1" ht="45">
      <c r="A582" s="73" t="s">
        <v>21</v>
      </c>
      <c r="B582" s="70" t="s">
        <v>16</v>
      </c>
      <c r="C582" s="74" t="s">
        <v>74</v>
      </c>
      <c r="D582" s="70" t="s">
        <v>320</v>
      </c>
      <c r="E582" s="70" t="s">
        <v>10</v>
      </c>
      <c r="F582" s="359">
        <f t="shared" si="87"/>
        <v>542</v>
      </c>
      <c r="G582" s="359">
        <f t="shared" si="87"/>
        <v>0</v>
      </c>
      <c r="H582" s="72">
        <f t="shared" si="87"/>
        <v>542</v>
      </c>
      <c r="I582" s="359">
        <f t="shared" si="87"/>
        <v>172.7</v>
      </c>
      <c r="J582" s="403">
        <f t="shared" si="79"/>
        <v>0.3186346863468634</v>
      </c>
      <c r="K582" s="364"/>
      <c r="L582" s="364"/>
      <c r="M582" s="364"/>
    </row>
    <row r="583" spans="1:13" s="327" customFormat="1" ht="24.75" customHeight="1">
      <c r="A583" s="73" t="s">
        <v>387</v>
      </c>
      <c r="B583" s="70" t="s">
        <v>16</v>
      </c>
      <c r="C583" s="74" t="s">
        <v>74</v>
      </c>
      <c r="D583" s="70" t="s">
        <v>320</v>
      </c>
      <c r="E583" s="70" t="s">
        <v>113</v>
      </c>
      <c r="F583" s="359">
        <f t="shared" si="87"/>
        <v>542</v>
      </c>
      <c r="G583" s="359">
        <f t="shared" si="87"/>
        <v>0</v>
      </c>
      <c r="H583" s="72">
        <f t="shared" si="87"/>
        <v>542</v>
      </c>
      <c r="I583" s="359">
        <f t="shared" si="87"/>
        <v>172.7</v>
      </c>
      <c r="J583" s="403">
        <f t="shared" si="79"/>
        <v>0.3186346863468634</v>
      </c>
      <c r="K583" s="364"/>
      <c r="L583" s="364"/>
      <c r="M583" s="364"/>
    </row>
    <row r="584" spans="1:13" s="322" customFormat="1" ht="24.75" customHeight="1">
      <c r="A584" s="166" t="s">
        <v>526</v>
      </c>
      <c r="B584" s="70" t="s">
        <v>16</v>
      </c>
      <c r="C584" s="74" t="s">
        <v>74</v>
      </c>
      <c r="D584" s="70" t="s">
        <v>320</v>
      </c>
      <c r="E584" s="70" t="s">
        <v>115</v>
      </c>
      <c r="F584" s="359">
        <f t="shared" si="87"/>
        <v>542</v>
      </c>
      <c r="G584" s="359">
        <f t="shared" si="87"/>
        <v>0</v>
      </c>
      <c r="H584" s="72">
        <f t="shared" si="87"/>
        <v>542</v>
      </c>
      <c r="I584" s="359">
        <f t="shared" si="87"/>
        <v>172.7</v>
      </c>
      <c r="J584" s="403">
        <f t="shared" si="79"/>
        <v>0.3186346863468634</v>
      </c>
      <c r="K584" s="353"/>
      <c r="L584" s="353"/>
      <c r="M584" s="353"/>
    </row>
    <row r="585" spans="1:13" s="322" customFormat="1" ht="24.75" customHeight="1">
      <c r="A585" s="166" t="s">
        <v>527</v>
      </c>
      <c r="B585" s="70" t="s">
        <v>16</v>
      </c>
      <c r="C585" s="74" t="s">
        <v>74</v>
      </c>
      <c r="D585" s="70" t="s">
        <v>320</v>
      </c>
      <c r="E585" s="70" t="s">
        <v>117</v>
      </c>
      <c r="F585" s="359">
        <f>'Пр3 ведом'!G155</f>
        <v>542</v>
      </c>
      <c r="G585" s="359">
        <f>'Пр3 ведом'!H155</f>
        <v>0</v>
      </c>
      <c r="H585" s="72">
        <f>'Пр3 ведом'!I155</f>
        <v>542</v>
      </c>
      <c r="I585" s="359">
        <f>'Пр3 ведом'!J155</f>
        <v>172.7</v>
      </c>
      <c r="J585" s="403">
        <f t="shared" si="79"/>
        <v>0.3186346863468634</v>
      </c>
      <c r="K585" s="353"/>
      <c r="L585" s="353"/>
      <c r="M585" s="353"/>
    </row>
    <row r="586" spans="1:13" s="322" customFormat="1" ht="22.5" customHeight="1">
      <c r="A586" s="73" t="s">
        <v>269</v>
      </c>
      <c r="B586" s="70" t="s">
        <v>16</v>
      </c>
      <c r="C586" s="74" t="s">
        <v>74</v>
      </c>
      <c r="D586" s="70" t="s">
        <v>348</v>
      </c>
      <c r="E586" s="70"/>
      <c r="F586" s="359">
        <f>F587+F601</f>
        <v>3331.5999999999995</v>
      </c>
      <c r="G586" s="359">
        <f>G587+G601</f>
        <v>0</v>
      </c>
      <c r="H586" s="72">
        <f>H587+H601</f>
        <v>3331.5999999999995</v>
      </c>
      <c r="I586" s="359">
        <f>I587+I601</f>
        <v>904.8480000000001</v>
      </c>
      <c r="J586" s="403">
        <f t="shared" si="79"/>
        <v>0.2715956297274583</v>
      </c>
      <c r="K586" s="353"/>
      <c r="L586" s="353"/>
      <c r="M586" s="353"/>
    </row>
    <row r="587" spans="1:13" s="322" customFormat="1" ht="27.75" customHeight="1">
      <c r="A587" s="73" t="s">
        <v>347</v>
      </c>
      <c r="B587" s="70" t="s">
        <v>16</v>
      </c>
      <c r="C587" s="74" t="s">
        <v>74</v>
      </c>
      <c r="D587" s="70" t="s">
        <v>349</v>
      </c>
      <c r="E587" s="70" t="s">
        <v>10</v>
      </c>
      <c r="F587" s="359">
        <f>F588+F593+F597</f>
        <v>3231.5999999999995</v>
      </c>
      <c r="G587" s="359">
        <f>G588+G593+G597</f>
        <v>0</v>
      </c>
      <c r="H587" s="72">
        <f>H588+H593+H597</f>
        <v>3231.5999999999995</v>
      </c>
      <c r="I587" s="359">
        <f>I588+I593+I597</f>
        <v>904.8480000000001</v>
      </c>
      <c r="J587" s="403">
        <f t="shared" si="79"/>
        <v>0.2800000000000001</v>
      </c>
      <c r="K587" s="353"/>
      <c r="L587" s="353"/>
      <c r="M587" s="353"/>
    </row>
    <row r="588" spans="1:13" s="322" customFormat="1" ht="22.5" customHeight="1">
      <c r="A588" s="203" t="s">
        <v>304</v>
      </c>
      <c r="B588" s="70">
        <v>10</v>
      </c>
      <c r="C588" s="74" t="s">
        <v>74</v>
      </c>
      <c r="D588" s="70" t="s">
        <v>350</v>
      </c>
      <c r="E588" s="70" t="s">
        <v>10</v>
      </c>
      <c r="F588" s="359">
        <f aca="true" t="shared" si="88" ref="F588:I589">F589</f>
        <v>2922.2</v>
      </c>
      <c r="G588" s="359">
        <f t="shared" si="88"/>
        <v>0</v>
      </c>
      <c r="H588" s="72">
        <f t="shared" si="88"/>
        <v>2922.2</v>
      </c>
      <c r="I588" s="359">
        <f t="shared" si="88"/>
        <v>801.399</v>
      </c>
      <c r="J588" s="403">
        <f t="shared" si="79"/>
        <v>0.27424508931626856</v>
      </c>
      <c r="K588" s="353"/>
      <c r="L588" s="353"/>
      <c r="M588" s="353"/>
    </row>
    <row r="589" spans="1:13" s="322" customFormat="1" ht="45">
      <c r="A589" s="73" t="s">
        <v>105</v>
      </c>
      <c r="B589" s="70">
        <v>10</v>
      </c>
      <c r="C589" s="74" t="s">
        <v>74</v>
      </c>
      <c r="D589" s="70" t="s">
        <v>350</v>
      </c>
      <c r="E589" s="70" t="s">
        <v>106</v>
      </c>
      <c r="F589" s="359">
        <f t="shared" si="88"/>
        <v>2922.2</v>
      </c>
      <c r="G589" s="359">
        <f t="shared" si="88"/>
        <v>0</v>
      </c>
      <c r="H589" s="72">
        <f t="shared" si="88"/>
        <v>2922.2</v>
      </c>
      <c r="I589" s="359">
        <f t="shared" si="88"/>
        <v>801.399</v>
      </c>
      <c r="J589" s="403">
        <f t="shared" si="79"/>
        <v>0.27424508931626856</v>
      </c>
      <c r="K589" s="353"/>
      <c r="L589" s="353"/>
      <c r="M589" s="353"/>
    </row>
    <row r="590" spans="1:13" s="322" customFormat="1" ht="20.25" customHeight="1">
      <c r="A590" s="73" t="s">
        <v>107</v>
      </c>
      <c r="B590" s="70">
        <v>10</v>
      </c>
      <c r="C590" s="74" t="s">
        <v>74</v>
      </c>
      <c r="D590" s="70" t="s">
        <v>350</v>
      </c>
      <c r="E590" s="70" t="s">
        <v>108</v>
      </c>
      <c r="F590" s="359">
        <f>F591+F592</f>
        <v>2922.2</v>
      </c>
      <c r="G590" s="359">
        <f>G591+G592</f>
        <v>0</v>
      </c>
      <c r="H590" s="72">
        <f>H591+H592</f>
        <v>2922.2</v>
      </c>
      <c r="I590" s="359">
        <f>I591+I592</f>
        <v>801.399</v>
      </c>
      <c r="J590" s="403">
        <f t="shared" si="79"/>
        <v>0.27424508931626856</v>
      </c>
      <c r="K590" s="353"/>
      <c r="L590" s="353"/>
      <c r="M590" s="353"/>
    </row>
    <row r="591" spans="1:13" s="322" customFormat="1" ht="12.75" customHeight="1">
      <c r="A591" s="198" t="s">
        <v>385</v>
      </c>
      <c r="B591" s="70">
        <v>10</v>
      </c>
      <c r="C591" s="74" t="s">
        <v>74</v>
      </c>
      <c r="D591" s="70" t="s">
        <v>350</v>
      </c>
      <c r="E591" s="70" t="s">
        <v>110</v>
      </c>
      <c r="F591" s="359">
        <f>'Пр3 ведом'!G161</f>
        <v>2244.4</v>
      </c>
      <c r="G591" s="359">
        <f>'Пр3 ведом'!H161</f>
        <v>0</v>
      </c>
      <c r="H591" s="72">
        <f>'Пр3 ведом'!I161</f>
        <v>2244.4</v>
      </c>
      <c r="I591" s="359">
        <f>'Пр3 ведом'!J161</f>
        <v>580.941</v>
      </c>
      <c r="J591" s="403">
        <f t="shared" si="79"/>
        <v>0.25884022455890215</v>
      </c>
      <c r="K591" s="353"/>
      <c r="L591" s="353"/>
      <c r="M591" s="353"/>
    </row>
    <row r="592" spans="1:13" s="322" customFormat="1" ht="31.5" customHeight="1">
      <c r="A592" s="198" t="s">
        <v>386</v>
      </c>
      <c r="B592" s="70">
        <v>10</v>
      </c>
      <c r="C592" s="74" t="s">
        <v>74</v>
      </c>
      <c r="D592" s="70" t="s">
        <v>350</v>
      </c>
      <c r="E592" s="70">
        <v>129</v>
      </c>
      <c r="F592" s="359">
        <f>'Пр3 ведом'!G162</f>
        <v>677.8</v>
      </c>
      <c r="G592" s="359">
        <f>'Пр3 ведом'!H162</f>
        <v>0</v>
      </c>
      <c r="H592" s="72">
        <f>'Пр3 ведом'!I162</f>
        <v>677.8</v>
      </c>
      <c r="I592" s="359">
        <f>'Пр3 ведом'!J162</f>
        <v>220.458</v>
      </c>
      <c r="J592" s="403">
        <f t="shared" si="79"/>
        <v>0.32525523753319563</v>
      </c>
      <c r="K592" s="353"/>
      <c r="L592" s="353"/>
      <c r="M592" s="353"/>
    </row>
    <row r="593" spans="1:13" s="322" customFormat="1" ht="21.75" customHeight="1">
      <c r="A593" s="73" t="s">
        <v>387</v>
      </c>
      <c r="B593" s="70">
        <v>10</v>
      </c>
      <c r="C593" s="74" t="s">
        <v>74</v>
      </c>
      <c r="D593" s="70" t="s">
        <v>351</v>
      </c>
      <c r="E593" s="70" t="s">
        <v>113</v>
      </c>
      <c r="F593" s="359">
        <f>F594</f>
        <v>289.2</v>
      </c>
      <c r="G593" s="359">
        <f>G594</f>
        <v>0</v>
      </c>
      <c r="H593" s="72">
        <f>H594</f>
        <v>289.2</v>
      </c>
      <c r="I593" s="359">
        <f>I594</f>
        <v>102.39699999999999</v>
      </c>
      <c r="J593" s="403">
        <f t="shared" si="79"/>
        <v>0.3540698478561549</v>
      </c>
      <c r="K593" s="353"/>
      <c r="L593" s="353"/>
      <c r="M593" s="353"/>
    </row>
    <row r="594" spans="1:13" s="322" customFormat="1" ht="21.75" customHeight="1">
      <c r="A594" s="166" t="s">
        <v>526</v>
      </c>
      <c r="B594" s="70">
        <v>10</v>
      </c>
      <c r="C594" s="74" t="s">
        <v>74</v>
      </c>
      <c r="D594" s="70" t="s">
        <v>351</v>
      </c>
      <c r="E594" s="70" t="s">
        <v>115</v>
      </c>
      <c r="F594" s="359">
        <f>F596+F595</f>
        <v>289.2</v>
      </c>
      <c r="G594" s="359">
        <f>G596+G595</f>
        <v>0</v>
      </c>
      <c r="H594" s="72">
        <f>H596+H595</f>
        <v>289.2</v>
      </c>
      <c r="I594" s="359">
        <f>I596+I595</f>
        <v>102.39699999999999</v>
      </c>
      <c r="J594" s="403">
        <f aca="true" t="shared" si="89" ref="J594:J645">I594/H594*100%</f>
        <v>0.3540698478561549</v>
      </c>
      <c r="K594" s="353"/>
      <c r="L594" s="353"/>
      <c r="M594" s="353"/>
    </row>
    <row r="595" spans="1:13" s="322" customFormat="1" ht="21.75" customHeight="1">
      <c r="A595" s="166" t="s">
        <v>540</v>
      </c>
      <c r="B595" s="70">
        <v>10</v>
      </c>
      <c r="C595" s="74" t="s">
        <v>74</v>
      </c>
      <c r="D595" s="70" t="s">
        <v>351</v>
      </c>
      <c r="E595" s="70">
        <v>242</v>
      </c>
      <c r="F595" s="359">
        <f>'Пр3 ведом'!G165</f>
        <v>88</v>
      </c>
      <c r="G595" s="359">
        <f>'Пр3 ведом'!H165</f>
        <v>0</v>
      </c>
      <c r="H595" s="72">
        <f>'Пр3 ведом'!I165</f>
        <v>88</v>
      </c>
      <c r="I595" s="359">
        <f>'Пр3 ведом'!J165</f>
        <v>37.306</v>
      </c>
      <c r="J595" s="403">
        <f t="shared" si="89"/>
        <v>0.42393181818181813</v>
      </c>
      <c r="K595" s="353"/>
      <c r="L595" s="353"/>
      <c r="M595" s="353"/>
    </row>
    <row r="596" spans="1:13" s="322" customFormat="1" ht="21.75" customHeight="1">
      <c r="A596" s="166" t="s">
        <v>527</v>
      </c>
      <c r="B596" s="70">
        <v>10</v>
      </c>
      <c r="C596" s="74" t="s">
        <v>74</v>
      </c>
      <c r="D596" s="70" t="s">
        <v>351</v>
      </c>
      <c r="E596" s="70" t="s">
        <v>117</v>
      </c>
      <c r="F596" s="359">
        <f>'Пр3 ведом'!G166</f>
        <v>201.2</v>
      </c>
      <c r="G596" s="359">
        <f>'Пр3 ведом'!H166</f>
        <v>0</v>
      </c>
      <c r="H596" s="72">
        <f>'Пр3 ведом'!I166</f>
        <v>201.2</v>
      </c>
      <c r="I596" s="359">
        <f>'Пр3 ведом'!J166</f>
        <v>65.091</v>
      </c>
      <c r="J596" s="403">
        <f t="shared" si="89"/>
        <v>0.32351391650099404</v>
      </c>
      <c r="K596" s="353"/>
      <c r="L596" s="353"/>
      <c r="M596" s="353"/>
    </row>
    <row r="597" spans="1:13" s="322" customFormat="1" ht="13.5" customHeight="1">
      <c r="A597" s="73" t="s">
        <v>118</v>
      </c>
      <c r="B597" s="70">
        <v>10</v>
      </c>
      <c r="C597" s="74" t="s">
        <v>74</v>
      </c>
      <c r="D597" s="70" t="s">
        <v>351</v>
      </c>
      <c r="E597" s="70" t="s">
        <v>48</v>
      </c>
      <c r="F597" s="359">
        <f>F598</f>
        <v>20.2</v>
      </c>
      <c r="G597" s="359">
        <f>G598</f>
        <v>0</v>
      </c>
      <c r="H597" s="72">
        <f>H598</f>
        <v>20.2</v>
      </c>
      <c r="I597" s="359">
        <f>I598</f>
        <v>1.052</v>
      </c>
      <c r="J597" s="403">
        <f t="shared" si="89"/>
        <v>0.052079207920792084</v>
      </c>
      <c r="K597" s="353"/>
      <c r="L597" s="353"/>
      <c r="M597" s="353"/>
    </row>
    <row r="598" spans="1:13" s="322" customFormat="1" ht="13.5" customHeight="1">
      <c r="A598" s="166" t="s">
        <v>532</v>
      </c>
      <c r="B598" s="70">
        <v>10</v>
      </c>
      <c r="C598" s="74" t="s">
        <v>74</v>
      </c>
      <c r="D598" s="70" t="s">
        <v>351</v>
      </c>
      <c r="E598" s="70" t="s">
        <v>119</v>
      </c>
      <c r="F598" s="359">
        <f>F599+F600</f>
        <v>20.2</v>
      </c>
      <c r="G598" s="359">
        <f>G599+G600</f>
        <v>0</v>
      </c>
      <c r="H598" s="72">
        <f>H599+H600</f>
        <v>20.2</v>
      </c>
      <c r="I598" s="359">
        <f>I599+I600</f>
        <v>1.052</v>
      </c>
      <c r="J598" s="403">
        <f t="shared" si="89"/>
        <v>0.052079207920792084</v>
      </c>
      <c r="K598" s="353"/>
      <c r="L598" s="353"/>
      <c r="M598" s="353"/>
    </row>
    <row r="599" spans="1:13" s="322" customFormat="1" ht="13.5" customHeight="1">
      <c r="A599" s="73" t="s">
        <v>17</v>
      </c>
      <c r="B599" s="70">
        <v>10</v>
      </c>
      <c r="C599" s="74" t="s">
        <v>74</v>
      </c>
      <c r="D599" s="70" t="s">
        <v>351</v>
      </c>
      <c r="E599" s="70" t="s">
        <v>120</v>
      </c>
      <c r="F599" s="359">
        <f>'Пр3 ведом'!G169</f>
        <v>15.2</v>
      </c>
      <c r="G599" s="359">
        <f>'Пр3 ведом'!H169</f>
        <v>0</v>
      </c>
      <c r="H599" s="72">
        <f>'Пр3 ведом'!I169</f>
        <v>15.2</v>
      </c>
      <c r="I599" s="359">
        <f>'Пр3 ведом'!J169</f>
        <v>1.052</v>
      </c>
      <c r="J599" s="403">
        <f t="shared" si="89"/>
        <v>0.06921052631578949</v>
      </c>
      <c r="K599" s="353"/>
      <c r="L599" s="353"/>
      <c r="M599" s="353"/>
    </row>
    <row r="600" spans="1:13" s="322" customFormat="1" ht="13.5" customHeight="1">
      <c r="A600" s="166" t="s">
        <v>533</v>
      </c>
      <c r="B600" s="70">
        <v>10</v>
      </c>
      <c r="C600" s="74" t="s">
        <v>74</v>
      </c>
      <c r="D600" s="70" t="s">
        <v>351</v>
      </c>
      <c r="E600" s="70">
        <v>852</v>
      </c>
      <c r="F600" s="359">
        <f>'Пр3 ведом'!G170</f>
        <v>5</v>
      </c>
      <c r="G600" s="359">
        <f>'Пр3 ведом'!H170</f>
        <v>0</v>
      </c>
      <c r="H600" s="72">
        <f>'Пр3 ведом'!I170</f>
        <v>5</v>
      </c>
      <c r="I600" s="359">
        <f>'Пр3 ведом'!J170</f>
        <v>0</v>
      </c>
      <c r="J600" s="403">
        <f t="shared" si="89"/>
        <v>0</v>
      </c>
      <c r="K600" s="353"/>
      <c r="L600" s="353"/>
      <c r="M600" s="353"/>
    </row>
    <row r="601" spans="1:13" s="322" customFormat="1" ht="24.75" customHeight="1">
      <c r="A601" s="201" t="s">
        <v>413</v>
      </c>
      <c r="B601" s="70">
        <v>10</v>
      </c>
      <c r="C601" s="74" t="s">
        <v>74</v>
      </c>
      <c r="D601" s="70" t="s">
        <v>414</v>
      </c>
      <c r="E601" s="70"/>
      <c r="F601" s="359">
        <f aca="true" t="shared" si="90" ref="F601:I603">F602</f>
        <v>100</v>
      </c>
      <c r="G601" s="359">
        <f t="shared" si="90"/>
        <v>0</v>
      </c>
      <c r="H601" s="72">
        <f t="shared" si="90"/>
        <v>100</v>
      </c>
      <c r="I601" s="359">
        <f t="shared" si="90"/>
        <v>0</v>
      </c>
      <c r="J601" s="403">
        <f t="shared" si="89"/>
        <v>0</v>
      </c>
      <c r="K601" s="353"/>
      <c r="L601" s="353"/>
      <c r="M601" s="353"/>
    </row>
    <row r="602" spans="1:13" s="322" customFormat="1" ht="24.75" customHeight="1">
      <c r="A602" s="73" t="s">
        <v>387</v>
      </c>
      <c r="B602" s="70">
        <v>10</v>
      </c>
      <c r="C602" s="74" t="s">
        <v>74</v>
      </c>
      <c r="D602" s="70" t="s">
        <v>414</v>
      </c>
      <c r="E602" s="70" t="s">
        <v>113</v>
      </c>
      <c r="F602" s="359">
        <f t="shared" si="90"/>
        <v>100</v>
      </c>
      <c r="G602" s="359">
        <f t="shared" si="90"/>
        <v>0</v>
      </c>
      <c r="H602" s="72">
        <f t="shared" si="90"/>
        <v>100</v>
      </c>
      <c r="I602" s="359">
        <f t="shared" si="90"/>
        <v>0</v>
      </c>
      <c r="J602" s="403">
        <f t="shared" si="89"/>
        <v>0</v>
      </c>
      <c r="K602" s="353"/>
      <c r="L602" s="353"/>
      <c r="M602" s="353"/>
    </row>
    <row r="603" spans="1:13" s="322" customFormat="1" ht="24.75" customHeight="1">
      <c r="A603" s="166" t="s">
        <v>526</v>
      </c>
      <c r="B603" s="70">
        <v>10</v>
      </c>
      <c r="C603" s="74" t="s">
        <v>74</v>
      </c>
      <c r="D603" s="70" t="s">
        <v>414</v>
      </c>
      <c r="E603" s="70" t="s">
        <v>115</v>
      </c>
      <c r="F603" s="359">
        <f t="shared" si="90"/>
        <v>100</v>
      </c>
      <c r="G603" s="359">
        <f t="shared" si="90"/>
        <v>0</v>
      </c>
      <c r="H603" s="72">
        <f t="shared" si="90"/>
        <v>100</v>
      </c>
      <c r="I603" s="359">
        <f t="shared" si="90"/>
        <v>0</v>
      </c>
      <c r="J603" s="403">
        <f t="shared" si="89"/>
        <v>0</v>
      </c>
      <c r="K603" s="353"/>
      <c r="L603" s="353"/>
      <c r="M603" s="353"/>
    </row>
    <row r="604" spans="1:13" s="322" customFormat="1" ht="24.75" customHeight="1">
      <c r="A604" s="166" t="s">
        <v>527</v>
      </c>
      <c r="B604" s="70">
        <v>10</v>
      </c>
      <c r="C604" s="74" t="s">
        <v>74</v>
      </c>
      <c r="D604" s="70" t="s">
        <v>414</v>
      </c>
      <c r="E604" s="70" t="s">
        <v>117</v>
      </c>
      <c r="F604" s="359">
        <f>'Пр3 ведом'!G174</f>
        <v>100</v>
      </c>
      <c r="G604" s="359">
        <f>'Пр3 ведом'!H174</f>
        <v>0</v>
      </c>
      <c r="H604" s="72">
        <f>'Пр3 ведом'!I174</f>
        <v>100</v>
      </c>
      <c r="I604" s="359">
        <f>'Пр3 ведом'!J174</f>
        <v>0</v>
      </c>
      <c r="J604" s="403">
        <f t="shared" si="89"/>
        <v>0</v>
      </c>
      <c r="K604" s="353"/>
      <c r="L604" s="353"/>
      <c r="M604" s="353"/>
    </row>
    <row r="605" spans="1:13" s="322" customFormat="1" ht="12" customHeight="1">
      <c r="A605" s="194" t="s">
        <v>146</v>
      </c>
      <c r="B605" s="92">
        <v>11</v>
      </c>
      <c r="C605" s="74"/>
      <c r="D605" s="70"/>
      <c r="E605" s="70"/>
      <c r="F605" s="358">
        <f aca="true" t="shared" si="91" ref="F605:I606">F606</f>
        <v>300</v>
      </c>
      <c r="G605" s="358">
        <f t="shared" si="91"/>
        <v>0</v>
      </c>
      <c r="H605" s="195">
        <f t="shared" si="91"/>
        <v>300</v>
      </c>
      <c r="I605" s="358">
        <f t="shared" si="91"/>
        <v>95.331</v>
      </c>
      <c r="J605" s="500">
        <f t="shared" si="89"/>
        <v>0.31777</v>
      </c>
      <c r="K605" s="353"/>
      <c r="L605" s="353"/>
      <c r="M605" s="353"/>
    </row>
    <row r="606" spans="1:13" s="322" customFormat="1" ht="12.75">
      <c r="A606" s="194" t="s">
        <v>153</v>
      </c>
      <c r="B606" s="92" t="s">
        <v>86</v>
      </c>
      <c r="C606" s="93" t="s">
        <v>79</v>
      </c>
      <c r="D606" s="92" t="s">
        <v>9</v>
      </c>
      <c r="E606" s="92" t="s">
        <v>10</v>
      </c>
      <c r="F606" s="379">
        <f t="shared" si="91"/>
        <v>300</v>
      </c>
      <c r="G606" s="379">
        <f t="shared" si="91"/>
        <v>0</v>
      </c>
      <c r="H606" s="224">
        <f t="shared" si="91"/>
        <v>300</v>
      </c>
      <c r="I606" s="379">
        <f t="shared" si="91"/>
        <v>95.331</v>
      </c>
      <c r="J606" s="500">
        <f t="shared" si="89"/>
        <v>0.31777</v>
      </c>
      <c r="K606" s="353"/>
      <c r="L606" s="353"/>
      <c r="M606" s="353"/>
    </row>
    <row r="607" spans="1:13" s="322" customFormat="1" ht="34.5" customHeight="1">
      <c r="A607" s="194" t="s">
        <v>673</v>
      </c>
      <c r="B607" s="70" t="s">
        <v>86</v>
      </c>
      <c r="C607" s="74" t="s">
        <v>79</v>
      </c>
      <c r="D607" s="70" t="s">
        <v>447</v>
      </c>
      <c r="E607" s="70"/>
      <c r="F607" s="380">
        <f>F610</f>
        <v>300</v>
      </c>
      <c r="G607" s="380">
        <f>G610</f>
        <v>0</v>
      </c>
      <c r="H607" s="221">
        <f>H610</f>
        <v>300</v>
      </c>
      <c r="I607" s="380">
        <f>I610</f>
        <v>95.331</v>
      </c>
      <c r="J607" s="403">
        <f t="shared" si="89"/>
        <v>0.31777</v>
      </c>
      <c r="K607" s="353"/>
      <c r="L607" s="353"/>
      <c r="M607" s="353"/>
    </row>
    <row r="608" spans="1:13" s="322" customFormat="1" ht="16.5" customHeight="1" hidden="1">
      <c r="A608" s="73" t="s">
        <v>142</v>
      </c>
      <c r="B608" s="70" t="s">
        <v>86</v>
      </c>
      <c r="C608" s="74" t="s">
        <v>79</v>
      </c>
      <c r="D608" s="70" t="s">
        <v>449</v>
      </c>
      <c r="E608" s="70">
        <v>110</v>
      </c>
      <c r="F608" s="359">
        <f>F609</f>
        <v>0</v>
      </c>
      <c r="G608" s="359">
        <f>G609</f>
        <v>0</v>
      </c>
      <c r="H608" s="72">
        <f>H609</f>
        <v>0</v>
      </c>
      <c r="I608" s="359">
        <f>I609</f>
        <v>0</v>
      </c>
      <c r="J608" s="403" t="e">
        <f t="shared" si="89"/>
        <v>#DIV/0!</v>
      </c>
      <c r="K608" s="353"/>
      <c r="L608" s="353"/>
      <c r="M608" s="353"/>
    </row>
    <row r="609" spans="1:13" s="322" customFormat="1" ht="22.5" customHeight="1" hidden="1">
      <c r="A609" s="166" t="s">
        <v>582</v>
      </c>
      <c r="B609" s="70" t="s">
        <v>86</v>
      </c>
      <c r="C609" s="74" t="s">
        <v>79</v>
      </c>
      <c r="D609" s="70" t="s">
        <v>449</v>
      </c>
      <c r="E609" s="70">
        <v>112</v>
      </c>
      <c r="F609" s="359">
        <f>'Пр 11 ведом'!G612</f>
        <v>0</v>
      </c>
      <c r="G609" s="359">
        <f>'Пр 11 ведом'!H612</f>
        <v>0</v>
      </c>
      <c r="H609" s="72">
        <f>'Пр 11 ведом'!I612</f>
        <v>0</v>
      </c>
      <c r="I609" s="359">
        <f>'Пр 11 ведом'!J612</f>
        <v>0</v>
      </c>
      <c r="J609" s="403" t="e">
        <f t="shared" si="89"/>
        <v>#DIV/0!</v>
      </c>
      <c r="K609" s="353"/>
      <c r="L609" s="353"/>
      <c r="M609" s="353"/>
    </row>
    <row r="610" spans="1:13" s="322" customFormat="1" ht="39" customHeight="1">
      <c r="A610" s="73" t="s">
        <v>448</v>
      </c>
      <c r="B610" s="70" t="s">
        <v>86</v>
      </c>
      <c r="C610" s="74" t="s">
        <v>79</v>
      </c>
      <c r="D610" s="70" t="s">
        <v>449</v>
      </c>
      <c r="E610" s="70"/>
      <c r="F610" s="380">
        <f aca="true" t="shared" si="92" ref="F610:I612">F611</f>
        <v>300</v>
      </c>
      <c r="G610" s="380">
        <f t="shared" si="92"/>
        <v>0</v>
      </c>
      <c r="H610" s="221">
        <f t="shared" si="92"/>
        <v>300</v>
      </c>
      <c r="I610" s="380">
        <f t="shared" si="92"/>
        <v>95.331</v>
      </c>
      <c r="J610" s="403">
        <f t="shared" si="89"/>
        <v>0.31777</v>
      </c>
      <c r="K610" s="353"/>
      <c r="L610" s="353"/>
      <c r="M610" s="353"/>
    </row>
    <row r="611" spans="1:13" s="322" customFormat="1" ht="28.5" customHeight="1">
      <c r="A611" s="73" t="s">
        <v>387</v>
      </c>
      <c r="B611" s="70" t="s">
        <v>86</v>
      </c>
      <c r="C611" s="74" t="s">
        <v>79</v>
      </c>
      <c r="D611" s="70" t="s">
        <v>449</v>
      </c>
      <c r="E611" s="70">
        <v>200</v>
      </c>
      <c r="F611" s="380">
        <f t="shared" si="92"/>
        <v>300</v>
      </c>
      <c r="G611" s="380">
        <f t="shared" si="92"/>
        <v>0</v>
      </c>
      <c r="H611" s="221">
        <f t="shared" si="92"/>
        <v>300</v>
      </c>
      <c r="I611" s="380">
        <f t="shared" si="92"/>
        <v>95.331</v>
      </c>
      <c r="J611" s="403">
        <f t="shared" si="89"/>
        <v>0.31777</v>
      </c>
      <c r="K611" s="353"/>
      <c r="L611" s="353"/>
      <c r="M611" s="353"/>
    </row>
    <row r="612" spans="1:13" s="322" customFormat="1" ht="24.75" customHeight="1">
      <c r="A612" s="73" t="s">
        <v>526</v>
      </c>
      <c r="B612" s="70" t="s">
        <v>86</v>
      </c>
      <c r="C612" s="74" t="s">
        <v>79</v>
      </c>
      <c r="D612" s="70" t="s">
        <v>449</v>
      </c>
      <c r="E612" s="70">
        <v>240</v>
      </c>
      <c r="F612" s="380">
        <f t="shared" si="92"/>
        <v>300</v>
      </c>
      <c r="G612" s="380">
        <f t="shared" si="92"/>
        <v>0</v>
      </c>
      <c r="H612" s="221">
        <f t="shared" si="92"/>
        <v>300</v>
      </c>
      <c r="I612" s="380">
        <f t="shared" si="92"/>
        <v>95.331</v>
      </c>
      <c r="J612" s="403">
        <f t="shared" si="89"/>
        <v>0.31777</v>
      </c>
      <c r="K612" s="353"/>
      <c r="L612" s="353"/>
      <c r="M612" s="353"/>
    </row>
    <row r="613" spans="1:13" s="322" customFormat="1" ht="24.75" customHeight="1">
      <c r="A613" s="166" t="s">
        <v>527</v>
      </c>
      <c r="B613" s="70" t="s">
        <v>86</v>
      </c>
      <c r="C613" s="74" t="s">
        <v>79</v>
      </c>
      <c r="D613" s="70" t="s">
        <v>449</v>
      </c>
      <c r="E613" s="70">
        <v>244</v>
      </c>
      <c r="F613" s="380">
        <f>'Пр3 ведом'!G631</f>
        <v>300</v>
      </c>
      <c r="G613" s="380">
        <f>'Пр3 ведом'!H631</f>
        <v>0</v>
      </c>
      <c r="H613" s="221">
        <f>'Пр3 ведом'!I631</f>
        <v>300</v>
      </c>
      <c r="I613" s="380">
        <f>'Пр3 ведом'!J631</f>
        <v>95.331</v>
      </c>
      <c r="J613" s="403">
        <f t="shared" si="89"/>
        <v>0.31777</v>
      </c>
      <c r="K613" s="353"/>
      <c r="L613" s="353"/>
      <c r="M613" s="353"/>
    </row>
    <row r="614" spans="1:13" s="327" customFormat="1" ht="12.75">
      <c r="A614" s="194" t="s">
        <v>477</v>
      </c>
      <c r="B614" s="92">
        <v>12</v>
      </c>
      <c r="C614" s="93"/>
      <c r="D614" s="92"/>
      <c r="E614" s="92"/>
      <c r="F614" s="379">
        <f aca="true" t="shared" si="93" ref="F614:I619">F615</f>
        <v>152.4</v>
      </c>
      <c r="G614" s="379">
        <f t="shared" si="93"/>
        <v>0</v>
      </c>
      <c r="H614" s="224">
        <f t="shared" si="93"/>
        <v>152.4</v>
      </c>
      <c r="I614" s="379">
        <f t="shared" si="93"/>
        <v>45</v>
      </c>
      <c r="J614" s="500">
        <f t="shared" si="89"/>
        <v>0.2952755905511811</v>
      </c>
      <c r="K614" s="364"/>
      <c r="L614" s="364"/>
      <c r="M614" s="364"/>
    </row>
    <row r="615" spans="1:13" s="327" customFormat="1" ht="14.25" customHeight="1">
      <c r="A615" s="194" t="s">
        <v>478</v>
      </c>
      <c r="B615" s="92">
        <v>12</v>
      </c>
      <c r="C615" s="93" t="s">
        <v>76</v>
      </c>
      <c r="D615" s="92"/>
      <c r="E615" s="92"/>
      <c r="F615" s="379">
        <f>F616</f>
        <v>152.4</v>
      </c>
      <c r="G615" s="379">
        <f>G616</f>
        <v>0</v>
      </c>
      <c r="H615" s="224">
        <f>H616</f>
        <v>152.4</v>
      </c>
      <c r="I615" s="379">
        <f>I616</f>
        <v>45</v>
      </c>
      <c r="J615" s="500">
        <f t="shared" si="89"/>
        <v>0.2952755905511811</v>
      </c>
      <c r="K615" s="364"/>
      <c r="L615" s="364"/>
      <c r="M615" s="364"/>
    </row>
    <row r="616" spans="1:13" s="322" customFormat="1" ht="33" customHeight="1">
      <c r="A616" s="194" t="s">
        <v>674</v>
      </c>
      <c r="B616" s="92">
        <v>12</v>
      </c>
      <c r="C616" s="93" t="s">
        <v>76</v>
      </c>
      <c r="D616" s="92" t="s">
        <v>481</v>
      </c>
      <c r="E616" s="92"/>
      <c r="F616" s="380">
        <f t="shared" si="93"/>
        <v>152.4</v>
      </c>
      <c r="G616" s="380">
        <f t="shared" si="93"/>
        <v>0</v>
      </c>
      <c r="H616" s="221">
        <f t="shared" si="93"/>
        <v>152.4</v>
      </c>
      <c r="I616" s="380">
        <f t="shared" si="93"/>
        <v>45</v>
      </c>
      <c r="J616" s="403">
        <f t="shared" si="89"/>
        <v>0.2952755905511811</v>
      </c>
      <c r="K616" s="353"/>
      <c r="L616" s="353"/>
      <c r="M616" s="353"/>
    </row>
    <row r="617" spans="1:13" s="322" customFormat="1" ht="19.5" customHeight="1">
      <c r="A617" s="73" t="s">
        <v>480</v>
      </c>
      <c r="B617" s="70">
        <v>12</v>
      </c>
      <c r="C617" s="74" t="s">
        <v>76</v>
      </c>
      <c r="D617" s="70" t="s">
        <v>482</v>
      </c>
      <c r="E617" s="70"/>
      <c r="F617" s="380">
        <f t="shared" si="93"/>
        <v>152.4</v>
      </c>
      <c r="G617" s="380">
        <f t="shared" si="93"/>
        <v>0</v>
      </c>
      <c r="H617" s="221">
        <f t="shared" si="93"/>
        <v>152.4</v>
      </c>
      <c r="I617" s="380">
        <f t="shared" si="93"/>
        <v>45</v>
      </c>
      <c r="J617" s="403">
        <f t="shared" si="89"/>
        <v>0.2952755905511811</v>
      </c>
      <c r="K617" s="353"/>
      <c r="L617" s="353"/>
      <c r="M617" s="353"/>
    </row>
    <row r="618" spans="1:13" s="322" customFormat="1" ht="23.25" customHeight="1">
      <c r="A618" s="73" t="s">
        <v>387</v>
      </c>
      <c r="B618" s="70">
        <v>12</v>
      </c>
      <c r="C618" s="74" t="s">
        <v>76</v>
      </c>
      <c r="D618" s="70" t="s">
        <v>482</v>
      </c>
      <c r="E618" s="70">
        <v>200</v>
      </c>
      <c r="F618" s="380">
        <f t="shared" si="93"/>
        <v>152.4</v>
      </c>
      <c r="G618" s="380">
        <f t="shared" si="93"/>
        <v>0</v>
      </c>
      <c r="H618" s="221">
        <f t="shared" si="93"/>
        <v>152.4</v>
      </c>
      <c r="I618" s="380">
        <f t="shared" si="93"/>
        <v>45</v>
      </c>
      <c r="J618" s="403">
        <f t="shared" si="89"/>
        <v>0.2952755905511811</v>
      </c>
      <c r="K618" s="353"/>
      <c r="L618" s="353"/>
      <c r="M618" s="353"/>
    </row>
    <row r="619" spans="1:13" s="322" customFormat="1" ht="23.25" customHeight="1">
      <c r="A619" s="73" t="s">
        <v>526</v>
      </c>
      <c r="B619" s="70">
        <v>12</v>
      </c>
      <c r="C619" s="74" t="s">
        <v>76</v>
      </c>
      <c r="D619" s="70" t="s">
        <v>482</v>
      </c>
      <c r="E619" s="70">
        <v>240</v>
      </c>
      <c r="F619" s="380">
        <f t="shared" si="93"/>
        <v>152.4</v>
      </c>
      <c r="G619" s="380">
        <f t="shared" si="93"/>
        <v>0</v>
      </c>
      <c r="H619" s="221">
        <f t="shared" si="93"/>
        <v>152.4</v>
      </c>
      <c r="I619" s="380">
        <f t="shared" si="93"/>
        <v>45</v>
      </c>
      <c r="J619" s="403">
        <f t="shared" si="89"/>
        <v>0.2952755905511811</v>
      </c>
      <c r="K619" s="353"/>
      <c r="L619" s="353"/>
      <c r="M619" s="353"/>
    </row>
    <row r="620" spans="1:13" s="322" customFormat="1" ht="23.25" customHeight="1">
      <c r="A620" s="166" t="s">
        <v>527</v>
      </c>
      <c r="B620" s="70">
        <v>12</v>
      </c>
      <c r="C620" s="74" t="s">
        <v>76</v>
      </c>
      <c r="D620" s="70" t="s">
        <v>482</v>
      </c>
      <c r="E620" s="70">
        <v>244</v>
      </c>
      <c r="F620" s="380">
        <f>'Пр3 ведом'!G638</f>
        <v>152.4</v>
      </c>
      <c r="G620" s="380">
        <f>'Пр3 ведом'!H638</f>
        <v>0</v>
      </c>
      <c r="H620" s="221">
        <f>'Пр3 ведом'!I638</f>
        <v>152.4</v>
      </c>
      <c r="I620" s="380">
        <f>'Пр3 ведом'!J638</f>
        <v>45</v>
      </c>
      <c r="J620" s="403">
        <f t="shared" si="89"/>
        <v>0.2952755905511811</v>
      </c>
      <c r="K620" s="353"/>
      <c r="L620" s="353"/>
      <c r="M620" s="353"/>
    </row>
    <row r="621" spans="1:13" s="75" customFormat="1" ht="21">
      <c r="A621" s="225" t="s">
        <v>625</v>
      </c>
      <c r="B621" s="92">
        <v>13</v>
      </c>
      <c r="C621" s="93"/>
      <c r="D621" s="92"/>
      <c r="E621" s="92"/>
      <c r="F621" s="379">
        <f>F622</f>
        <v>20</v>
      </c>
      <c r="G621" s="379">
        <f>G622</f>
        <v>0</v>
      </c>
      <c r="H621" s="224">
        <f>H622</f>
        <v>20</v>
      </c>
      <c r="I621" s="379">
        <f>I622</f>
        <v>0</v>
      </c>
      <c r="J621" s="403">
        <f t="shared" si="89"/>
        <v>0</v>
      </c>
      <c r="K621" s="352"/>
      <c r="L621" s="352"/>
      <c r="M621" s="352"/>
    </row>
    <row r="622" spans="1:13" s="75" customFormat="1" ht="21">
      <c r="A622" s="225" t="s">
        <v>626</v>
      </c>
      <c r="B622" s="92">
        <v>13</v>
      </c>
      <c r="C622" s="93" t="s">
        <v>12</v>
      </c>
      <c r="D622" s="92"/>
      <c r="E622" s="92"/>
      <c r="F622" s="380">
        <f>F624</f>
        <v>20</v>
      </c>
      <c r="G622" s="380">
        <f>G624</f>
        <v>0</v>
      </c>
      <c r="H622" s="221">
        <f>H624</f>
        <v>20</v>
      </c>
      <c r="I622" s="380">
        <f>I624</f>
        <v>0</v>
      </c>
      <c r="J622" s="403">
        <f t="shared" si="89"/>
        <v>0</v>
      </c>
      <c r="K622" s="352"/>
      <c r="L622" s="352"/>
      <c r="M622" s="352"/>
    </row>
    <row r="623" spans="1:13" s="75" customFormat="1" ht="31.5">
      <c r="A623" s="194" t="s">
        <v>660</v>
      </c>
      <c r="B623" s="92">
        <v>13</v>
      </c>
      <c r="C623" s="93" t="s">
        <v>12</v>
      </c>
      <c r="D623" s="92" t="s">
        <v>273</v>
      </c>
      <c r="E623" s="92"/>
      <c r="F623" s="380"/>
      <c r="G623" s="380"/>
      <c r="H623" s="221"/>
      <c r="I623" s="380"/>
      <c r="J623" s="403"/>
      <c r="K623" s="352"/>
      <c r="L623" s="352"/>
      <c r="M623" s="352"/>
    </row>
    <row r="624" spans="1:13" s="75" customFormat="1" ht="11.25">
      <c r="A624" s="73" t="s">
        <v>610</v>
      </c>
      <c r="B624" s="70">
        <v>13</v>
      </c>
      <c r="C624" s="74" t="s">
        <v>12</v>
      </c>
      <c r="D624" s="70" t="s">
        <v>513</v>
      </c>
      <c r="E624" s="92"/>
      <c r="F624" s="380">
        <f aca="true" t="shared" si="94" ref="F624:I626">F625</f>
        <v>20</v>
      </c>
      <c r="G624" s="380">
        <f t="shared" si="94"/>
        <v>0</v>
      </c>
      <c r="H624" s="221">
        <f t="shared" si="94"/>
        <v>20</v>
      </c>
      <c r="I624" s="380">
        <f t="shared" si="94"/>
        <v>0</v>
      </c>
      <c r="J624" s="403">
        <f t="shared" si="89"/>
        <v>0</v>
      </c>
      <c r="K624" s="352"/>
      <c r="L624" s="352"/>
      <c r="M624" s="352"/>
    </row>
    <row r="625" spans="1:13" s="75" customFormat="1" ht="47.25" customHeight="1">
      <c r="A625" s="201" t="s">
        <v>512</v>
      </c>
      <c r="B625" s="70">
        <v>13</v>
      </c>
      <c r="C625" s="74" t="s">
        <v>12</v>
      </c>
      <c r="D625" s="70" t="s">
        <v>511</v>
      </c>
      <c r="E625" s="70"/>
      <c r="F625" s="380">
        <f t="shared" si="94"/>
        <v>20</v>
      </c>
      <c r="G625" s="380">
        <f t="shared" si="94"/>
        <v>0</v>
      </c>
      <c r="H625" s="221">
        <f t="shared" si="94"/>
        <v>20</v>
      </c>
      <c r="I625" s="380">
        <f t="shared" si="94"/>
        <v>0</v>
      </c>
      <c r="J625" s="403">
        <f t="shared" si="89"/>
        <v>0</v>
      </c>
      <c r="K625" s="352"/>
      <c r="L625" s="352"/>
      <c r="M625" s="352"/>
    </row>
    <row r="626" spans="1:13" s="75" customFormat="1" ht="11.25">
      <c r="A626" s="201" t="s">
        <v>491</v>
      </c>
      <c r="B626" s="70">
        <v>13</v>
      </c>
      <c r="C626" s="74" t="s">
        <v>12</v>
      </c>
      <c r="D626" s="70" t="s">
        <v>511</v>
      </c>
      <c r="E626" s="70">
        <v>700</v>
      </c>
      <c r="F626" s="380">
        <f t="shared" si="94"/>
        <v>20</v>
      </c>
      <c r="G626" s="380">
        <f t="shared" si="94"/>
        <v>0</v>
      </c>
      <c r="H626" s="221">
        <f t="shared" si="94"/>
        <v>20</v>
      </c>
      <c r="I626" s="380">
        <f t="shared" si="94"/>
        <v>0</v>
      </c>
      <c r="J626" s="403">
        <f t="shared" si="89"/>
        <v>0</v>
      </c>
      <c r="K626" s="352"/>
      <c r="L626" s="352"/>
      <c r="M626" s="352"/>
    </row>
    <row r="627" spans="1:13" s="75" customFormat="1" ht="11.25">
      <c r="A627" s="201" t="s">
        <v>492</v>
      </c>
      <c r="B627" s="70">
        <v>13</v>
      </c>
      <c r="C627" s="74" t="s">
        <v>12</v>
      </c>
      <c r="D627" s="70" t="s">
        <v>511</v>
      </c>
      <c r="E627" s="70">
        <v>730</v>
      </c>
      <c r="F627" s="380">
        <f>'Пр3 ведом'!G349</f>
        <v>20</v>
      </c>
      <c r="G627" s="380">
        <f>'Пр3 ведом'!H349</f>
        <v>0</v>
      </c>
      <c r="H627" s="221">
        <f>'Пр3 ведом'!I349</f>
        <v>20</v>
      </c>
      <c r="I627" s="380">
        <f>'Пр3 ведом'!J349</f>
        <v>0</v>
      </c>
      <c r="J627" s="403">
        <f t="shared" si="89"/>
        <v>0</v>
      </c>
      <c r="K627" s="352"/>
      <c r="L627" s="352"/>
      <c r="M627" s="352"/>
    </row>
    <row r="628" spans="1:13" s="322" customFormat="1" ht="32.25">
      <c r="A628" s="207" t="s">
        <v>638</v>
      </c>
      <c r="B628" s="92" t="s">
        <v>95</v>
      </c>
      <c r="C628" s="93" t="s">
        <v>8</v>
      </c>
      <c r="D628" s="92" t="s">
        <v>9</v>
      </c>
      <c r="E628" s="92" t="s">
        <v>10</v>
      </c>
      <c r="F628" s="358">
        <f>F629+F639+F635</f>
        <v>14946.1</v>
      </c>
      <c r="G628" s="358">
        <f>G629+G639+G635</f>
        <v>0</v>
      </c>
      <c r="H628" s="195">
        <f>H629+H639+H635</f>
        <v>14946.1</v>
      </c>
      <c r="I628" s="358">
        <f>I629+I639+I635</f>
        <v>3461.147</v>
      </c>
      <c r="J628" s="500">
        <f t="shared" si="89"/>
        <v>0.23157526043583274</v>
      </c>
      <c r="K628" s="353"/>
      <c r="L628" s="353"/>
      <c r="M628" s="353"/>
    </row>
    <row r="629" spans="1:13" s="327" customFormat="1" ht="31.5">
      <c r="A629" s="194" t="s">
        <v>61</v>
      </c>
      <c r="B629" s="92" t="s">
        <v>95</v>
      </c>
      <c r="C629" s="93" t="s">
        <v>12</v>
      </c>
      <c r="D629" s="92" t="s">
        <v>9</v>
      </c>
      <c r="E629" s="92" t="s">
        <v>10</v>
      </c>
      <c r="F629" s="358">
        <f>F630</f>
        <v>14188.5</v>
      </c>
      <c r="G629" s="358">
        <f aca="true" t="shared" si="95" ref="F629:I633">G630</f>
        <v>0</v>
      </c>
      <c r="H629" s="195">
        <f t="shared" si="95"/>
        <v>14188.5</v>
      </c>
      <c r="I629" s="358">
        <f t="shared" si="95"/>
        <v>3318</v>
      </c>
      <c r="J629" s="500">
        <f t="shared" si="89"/>
        <v>0.23385135849455546</v>
      </c>
      <c r="K629" s="364"/>
      <c r="L629" s="364"/>
      <c r="M629" s="364"/>
    </row>
    <row r="630" spans="1:13" s="322" customFormat="1" ht="15.75" customHeight="1">
      <c r="A630" s="73" t="s">
        <v>62</v>
      </c>
      <c r="B630" s="70" t="s">
        <v>95</v>
      </c>
      <c r="C630" s="74" t="s">
        <v>12</v>
      </c>
      <c r="D630" s="70" t="s">
        <v>283</v>
      </c>
      <c r="E630" s="70" t="s">
        <v>10</v>
      </c>
      <c r="F630" s="359">
        <f>F631</f>
        <v>14188.5</v>
      </c>
      <c r="G630" s="359">
        <f t="shared" si="95"/>
        <v>0</v>
      </c>
      <c r="H630" s="72">
        <f t="shared" si="95"/>
        <v>14188.5</v>
      </c>
      <c r="I630" s="359">
        <f t="shared" si="95"/>
        <v>3318</v>
      </c>
      <c r="J630" s="403">
        <f t="shared" si="89"/>
        <v>0.23385135849455546</v>
      </c>
      <c r="K630" s="353"/>
      <c r="L630" s="353"/>
      <c r="M630" s="353"/>
    </row>
    <row r="631" spans="1:13" s="322" customFormat="1" ht="20.25" customHeight="1">
      <c r="A631" s="201" t="s">
        <v>176</v>
      </c>
      <c r="B631" s="70" t="s">
        <v>95</v>
      </c>
      <c r="C631" s="74" t="s">
        <v>12</v>
      </c>
      <c r="D631" s="70" t="s">
        <v>284</v>
      </c>
      <c r="E631" s="70" t="s">
        <v>10</v>
      </c>
      <c r="F631" s="359">
        <f t="shared" si="95"/>
        <v>14188.5</v>
      </c>
      <c r="G631" s="359">
        <f t="shared" si="95"/>
        <v>0</v>
      </c>
      <c r="H631" s="72">
        <f t="shared" si="95"/>
        <v>14188.5</v>
      </c>
      <c r="I631" s="359">
        <f t="shared" si="95"/>
        <v>3318</v>
      </c>
      <c r="J631" s="403">
        <f t="shared" si="89"/>
        <v>0.23385135849455546</v>
      </c>
      <c r="K631" s="353"/>
      <c r="L631" s="353"/>
      <c r="M631" s="353"/>
    </row>
    <row r="632" spans="1:13" s="322" customFormat="1" ht="14.25" customHeight="1">
      <c r="A632" s="201" t="s">
        <v>96</v>
      </c>
      <c r="B632" s="70" t="s">
        <v>95</v>
      </c>
      <c r="C632" s="74" t="s">
        <v>12</v>
      </c>
      <c r="D632" s="70" t="s">
        <v>284</v>
      </c>
      <c r="E632" s="70" t="s">
        <v>43</v>
      </c>
      <c r="F632" s="359">
        <f t="shared" si="95"/>
        <v>14188.5</v>
      </c>
      <c r="G632" s="359">
        <f t="shared" si="95"/>
        <v>0</v>
      </c>
      <c r="H632" s="72">
        <f t="shared" si="95"/>
        <v>14188.5</v>
      </c>
      <c r="I632" s="359">
        <f t="shared" si="95"/>
        <v>3318</v>
      </c>
      <c r="J632" s="403">
        <f t="shared" si="89"/>
        <v>0.23385135849455546</v>
      </c>
      <c r="K632" s="353"/>
      <c r="L632" s="353"/>
      <c r="M632" s="353"/>
    </row>
    <row r="633" spans="1:13" s="322" customFormat="1" ht="12" customHeight="1">
      <c r="A633" s="73" t="s">
        <v>158</v>
      </c>
      <c r="B633" s="70" t="s">
        <v>95</v>
      </c>
      <c r="C633" s="74" t="s">
        <v>12</v>
      </c>
      <c r="D633" s="70" t="s">
        <v>284</v>
      </c>
      <c r="E633" s="70" t="s">
        <v>31</v>
      </c>
      <c r="F633" s="359">
        <f>F634</f>
        <v>14188.5</v>
      </c>
      <c r="G633" s="359">
        <f t="shared" si="95"/>
        <v>0</v>
      </c>
      <c r="H633" s="72">
        <f t="shared" si="95"/>
        <v>14188.5</v>
      </c>
      <c r="I633" s="359">
        <f t="shared" si="95"/>
        <v>3318</v>
      </c>
      <c r="J633" s="403">
        <f t="shared" si="89"/>
        <v>0.23385135849455546</v>
      </c>
      <c r="K633" s="353"/>
      <c r="L633" s="353"/>
      <c r="M633" s="353"/>
    </row>
    <row r="634" spans="1:13" s="322" customFormat="1" ht="12" customHeight="1">
      <c r="A634" s="166" t="s">
        <v>529</v>
      </c>
      <c r="B634" s="70" t="s">
        <v>95</v>
      </c>
      <c r="C634" s="74" t="s">
        <v>12</v>
      </c>
      <c r="D634" s="70" t="s">
        <v>284</v>
      </c>
      <c r="E634" s="70" t="s">
        <v>32</v>
      </c>
      <c r="F634" s="359">
        <f>'Пр3 ведом'!G356</f>
        <v>14188.5</v>
      </c>
      <c r="G634" s="359">
        <f>'Пр3 ведом'!H356</f>
        <v>0</v>
      </c>
      <c r="H634" s="72">
        <f>'Пр3 ведом'!I356</f>
        <v>14188.5</v>
      </c>
      <c r="I634" s="359">
        <f>'Пр3 ведом'!J356</f>
        <v>3318</v>
      </c>
      <c r="J634" s="403">
        <f t="shared" si="89"/>
        <v>0.23385135849455546</v>
      </c>
      <c r="K634" s="353"/>
      <c r="L634" s="353"/>
      <c r="M634" s="353"/>
    </row>
    <row r="635" spans="1:13" s="322" customFormat="1" ht="12.75">
      <c r="A635" s="194" t="s">
        <v>162</v>
      </c>
      <c r="B635" s="92" t="s">
        <v>95</v>
      </c>
      <c r="C635" s="93" t="s">
        <v>76</v>
      </c>
      <c r="D635" s="92"/>
      <c r="E635" s="92"/>
      <c r="F635" s="358">
        <f>F636</f>
        <v>615</v>
      </c>
      <c r="G635" s="358">
        <f aca="true" t="shared" si="96" ref="F635:I637">G636</f>
        <v>0</v>
      </c>
      <c r="H635" s="195">
        <f t="shared" si="96"/>
        <v>615</v>
      </c>
      <c r="I635" s="358">
        <f t="shared" si="96"/>
        <v>143.147</v>
      </c>
      <c r="J635" s="403">
        <f t="shared" si="89"/>
        <v>0.23275934959349592</v>
      </c>
      <c r="K635" s="353"/>
      <c r="L635" s="353"/>
      <c r="M635" s="353"/>
    </row>
    <row r="636" spans="1:13" s="322" customFormat="1" ht="13.5" customHeight="1">
      <c r="A636" s="201" t="s">
        <v>96</v>
      </c>
      <c r="B636" s="70" t="s">
        <v>95</v>
      </c>
      <c r="C636" s="74" t="s">
        <v>76</v>
      </c>
      <c r="D636" s="70" t="s">
        <v>283</v>
      </c>
      <c r="E636" s="70" t="s">
        <v>43</v>
      </c>
      <c r="F636" s="359">
        <f t="shared" si="96"/>
        <v>615</v>
      </c>
      <c r="G636" s="359">
        <f t="shared" si="96"/>
        <v>0</v>
      </c>
      <c r="H636" s="72">
        <f t="shared" si="96"/>
        <v>615</v>
      </c>
      <c r="I636" s="359">
        <f t="shared" si="96"/>
        <v>143.147</v>
      </c>
      <c r="J636" s="403">
        <f t="shared" si="89"/>
        <v>0.23275934959349592</v>
      </c>
      <c r="K636" s="353"/>
      <c r="L636" s="353"/>
      <c r="M636" s="353"/>
    </row>
    <row r="637" spans="1:13" s="322" customFormat="1" ht="13.5" customHeight="1">
      <c r="A637" s="73" t="s">
        <v>158</v>
      </c>
      <c r="B637" s="70" t="s">
        <v>95</v>
      </c>
      <c r="C637" s="74" t="s">
        <v>76</v>
      </c>
      <c r="D637" s="70" t="s">
        <v>285</v>
      </c>
      <c r="E637" s="70" t="s">
        <v>31</v>
      </c>
      <c r="F637" s="359">
        <f t="shared" si="96"/>
        <v>615</v>
      </c>
      <c r="G637" s="359">
        <f t="shared" si="96"/>
        <v>0</v>
      </c>
      <c r="H637" s="72">
        <f t="shared" si="96"/>
        <v>615</v>
      </c>
      <c r="I637" s="359">
        <f t="shared" si="96"/>
        <v>143.147</v>
      </c>
      <c r="J637" s="403">
        <f t="shared" si="89"/>
        <v>0.23275934959349592</v>
      </c>
      <c r="K637" s="353"/>
      <c r="L637" s="353"/>
      <c r="M637" s="353"/>
    </row>
    <row r="638" spans="1:13" s="322" customFormat="1" ht="12.75" customHeight="1">
      <c r="A638" s="166" t="s">
        <v>529</v>
      </c>
      <c r="B638" s="70" t="s">
        <v>95</v>
      </c>
      <c r="C638" s="74" t="s">
        <v>76</v>
      </c>
      <c r="D638" s="70" t="s">
        <v>285</v>
      </c>
      <c r="E638" s="70" t="s">
        <v>32</v>
      </c>
      <c r="F638" s="359">
        <f>'Пр3 ведом'!G360</f>
        <v>615</v>
      </c>
      <c r="G638" s="359">
        <f>'Пр3 ведом'!H360</f>
        <v>0</v>
      </c>
      <c r="H638" s="72">
        <f>'Пр3 ведом'!I360</f>
        <v>615</v>
      </c>
      <c r="I638" s="72">
        <f>'Пр3 ведом'!J360</f>
        <v>143.147</v>
      </c>
      <c r="J638" s="403">
        <f t="shared" si="89"/>
        <v>0.23275934959349592</v>
      </c>
      <c r="K638" s="353"/>
      <c r="L638" s="353"/>
      <c r="M638" s="353"/>
    </row>
    <row r="639" spans="1:13" s="322" customFormat="1" ht="13.5" customHeight="1">
      <c r="A639" s="194" t="s">
        <v>63</v>
      </c>
      <c r="B639" s="92">
        <v>14</v>
      </c>
      <c r="C639" s="93" t="s">
        <v>14</v>
      </c>
      <c r="D639" s="92"/>
      <c r="E639" s="92"/>
      <c r="F639" s="358">
        <f>+F640</f>
        <v>142.6</v>
      </c>
      <c r="G639" s="358">
        <f aca="true" t="shared" si="97" ref="F639:I644">+G640</f>
        <v>0</v>
      </c>
      <c r="H639" s="195">
        <f t="shared" si="97"/>
        <v>142.6</v>
      </c>
      <c r="I639" s="358">
        <f t="shared" si="97"/>
        <v>0</v>
      </c>
      <c r="J639" s="403">
        <f t="shared" si="89"/>
        <v>0</v>
      </c>
      <c r="K639" s="353"/>
      <c r="L639" s="353"/>
      <c r="M639" s="353"/>
    </row>
    <row r="640" spans="1:13" s="322" customFormat="1" ht="15" customHeight="1">
      <c r="A640" s="201" t="s">
        <v>96</v>
      </c>
      <c r="B640" s="319" t="s">
        <v>95</v>
      </c>
      <c r="C640" s="319" t="s">
        <v>14</v>
      </c>
      <c r="D640" s="319" t="s">
        <v>283</v>
      </c>
      <c r="E640" s="319" t="s">
        <v>10</v>
      </c>
      <c r="F640" s="360">
        <f t="shared" si="97"/>
        <v>142.6</v>
      </c>
      <c r="G640" s="360">
        <f t="shared" si="97"/>
        <v>0</v>
      </c>
      <c r="H640" s="231">
        <f t="shared" si="97"/>
        <v>142.6</v>
      </c>
      <c r="I640" s="360">
        <f t="shared" si="97"/>
        <v>0</v>
      </c>
      <c r="J640" s="403">
        <f t="shared" si="89"/>
        <v>0</v>
      </c>
      <c r="K640" s="353"/>
      <c r="L640" s="353"/>
      <c r="M640" s="353"/>
    </row>
    <row r="641" spans="1:13" s="322" customFormat="1" ht="45">
      <c r="A641" s="201" t="s">
        <v>97</v>
      </c>
      <c r="B641" s="319" t="s">
        <v>95</v>
      </c>
      <c r="C641" s="319" t="s">
        <v>14</v>
      </c>
      <c r="D641" s="319" t="s">
        <v>286</v>
      </c>
      <c r="E641" s="319" t="s">
        <v>10</v>
      </c>
      <c r="F641" s="360">
        <f t="shared" si="97"/>
        <v>142.6</v>
      </c>
      <c r="G641" s="360">
        <f t="shared" si="97"/>
        <v>0</v>
      </c>
      <c r="H641" s="231">
        <f t="shared" si="97"/>
        <v>142.6</v>
      </c>
      <c r="I641" s="360">
        <f t="shared" si="97"/>
        <v>0</v>
      </c>
      <c r="J641" s="403">
        <f t="shared" si="89"/>
        <v>0</v>
      </c>
      <c r="K641" s="353"/>
      <c r="L641" s="353"/>
      <c r="M641" s="353"/>
    </row>
    <row r="642" spans="1:13" s="322" customFormat="1" ht="62.25" customHeight="1">
      <c r="A642" s="201" t="s">
        <v>164</v>
      </c>
      <c r="B642" s="319" t="s">
        <v>95</v>
      </c>
      <c r="C642" s="319" t="s">
        <v>14</v>
      </c>
      <c r="D642" s="319" t="s">
        <v>286</v>
      </c>
      <c r="E642" s="319" t="s">
        <v>10</v>
      </c>
      <c r="F642" s="360">
        <f t="shared" si="97"/>
        <v>142.6</v>
      </c>
      <c r="G642" s="360">
        <f t="shared" si="97"/>
        <v>0</v>
      </c>
      <c r="H642" s="231">
        <f t="shared" si="97"/>
        <v>142.6</v>
      </c>
      <c r="I642" s="360">
        <f t="shared" si="97"/>
        <v>0</v>
      </c>
      <c r="J642" s="403">
        <f t="shared" si="89"/>
        <v>0</v>
      </c>
      <c r="K642" s="353"/>
      <c r="L642" s="353"/>
      <c r="M642" s="353"/>
    </row>
    <row r="643" spans="1:13" s="322" customFormat="1" ht="16.5" customHeight="1">
      <c r="A643" s="201" t="s">
        <v>96</v>
      </c>
      <c r="B643" s="319" t="s">
        <v>95</v>
      </c>
      <c r="C643" s="319" t="s">
        <v>14</v>
      </c>
      <c r="D643" s="319" t="s">
        <v>286</v>
      </c>
      <c r="E643" s="319" t="s">
        <v>43</v>
      </c>
      <c r="F643" s="360">
        <f t="shared" si="97"/>
        <v>142.6</v>
      </c>
      <c r="G643" s="360">
        <f t="shared" si="97"/>
        <v>0</v>
      </c>
      <c r="H643" s="231">
        <f t="shared" si="97"/>
        <v>142.6</v>
      </c>
      <c r="I643" s="360">
        <f t="shared" si="97"/>
        <v>0</v>
      </c>
      <c r="J643" s="403">
        <f t="shared" si="89"/>
        <v>0</v>
      </c>
      <c r="K643" s="353"/>
      <c r="L643" s="353"/>
      <c r="M643" s="353"/>
    </row>
    <row r="644" spans="1:13" s="322" customFormat="1" ht="16.5" customHeight="1">
      <c r="A644" s="73" t="s">
        <v>158</v>
      </c>
      <c r="B644" s="319" t="s">
        <v>95</v>
      </c>
      <c r="C644" s="319" t="s">
        <v>14</v>
      </c>
      <c r="D644" s="319" t="s">
        <v>286</v>
      </c>
      <c r="E644" s="319" t="s">
        <v>44</v>
      </c>
      <c r="F644" s="360">
        <f t="shared" si="97"/>
        <v>142.6</v>
      </c>
      <c r="G644" s="360">
        <f t="shared" si="97"/>
        <v>0</v>
      </c>
      <c r="H644" s="231">
        <f t="shared" si="97"/>
        <v>142.6</v>
      </c>
      <c r="I644" s="360">
        <f t="shared" si="97"/>
        <v>0</v>
      </c>
      <c r="J644" s="403">
        <f t="shared" si="89"/>
        <v>0</v>
      </c>
      <c r="K644" s="353"/>
      <c r="L644" s="353"/>
      <c r="M644" s="353"/>
    </row>
    <row r="645" spans="1:13" s="322" customFormat="1" ht="38.25" customHeight="1">
      <c r="A645" s="166" t="s">
        <v>530</v>
      </c>
      <c r="B645" s="319" t="s">
        <v>95</v>
      </c>
      <c r="C645" s="319" t="s">
        <v>14</v>
      </c>
      <c r="D645" s="319" t="s">
        <v>286</v>
      </c>
      <c r="E645" s="319" t="s">
        <v>52</v>
      </c>
      <c r="F645" s="360">
        <f>'Пр3 ведом'!G367</f>
        <v>142.6</v>
      </c>
      <c r="G645" s="360">
        <f>'Пр3 ведом'!H367</f>
        <v>0</v>
      </c>
      <c r="H645" s="231">
        <f>'Пр3 ведом'!I367</f>
        <v>142.6</v>
      </c>
      <c r="I645" s="231">
        <f>'Пр3 ведом'!J367</f>
        <v>0</v>
      </c>
      <c r="J645" s="403">
        <f t="shared" si="89"/>
        <v>0</v>
      </c>
      <c r="K645" s="353"/>
      <c r="L645" s="353"/>
      <c r="M645" s="353"/>
    </row>
    <row r="646" ht="12.75">
      <c r="J646" s="508"/>
    </row>
  </sheetData>
  <sheetProtection/>
  <mergeCells count="9">
    <mergeCell ref="E6:J6"/>
    <mergeCell ref="E7:J7"/>
    <mergeCell ref="A8:G8"/>
    <mergeCell ref="A9:G9"/>
    <mergeCell ref="E1:J1"/>
    <mergeCell ref="E2:J2"/>
    <mergeCell ref="E3:J3"/>
    <mergeCell ref="E4:J4"/>
    <mergeCell ref="E5:J5"/>
  </mergeCells>
  <printOptions/>
  <pageMargins left="0.25" right="0.25" top="0.75" bottom="0.75" header="0.3" footer="0.3"/>
  <pageSetup fitToHeight="0" fitToWidth="1" horizontalDpi="600" verticalDpi="600" orientation="portrait" paperSize="9" scale="91" r:id="rId1"/>
  <rowBreaks count="2" manualBreakCount="2">
    <brk id="299" max="9" man="1"/>
    <brk id="33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4"/>
  <sheetViews>
    <sheetView view="pageBreakPreview" zoomScaleSheetLayoutView="100" workbookViewId="0" topLeftCell="A376">
      <selection activeCell="F14" sqref="F14"/>
    </sheetView>
  </sheetViews>
  <sheetFormatPr defaultColWidth="9.140625" defaultRowHeight="12.75"/>
  <cols>
    <col min="1" max="1" width="47.7109375" style="25" customWidth="1"/>
    <col min="2" max="2" width="3.7109375" style="8" customWidth="1"/>
    <col min="3" max="3" width="5.421875" style="8" customWidth="1"/>
    <col min="4" max="4" width="11.57421875" style="8" customWidth="1"/>
    <col min="5" max="5" width="7.28125" style="26" customWidth="1"/>
    <col min="6" max="6" width="10.140625" style="62" customWidth="1"/>
    <col min="7" max="16384" width="9.140625" style="62" customWidth="1"/>
  </cols>
  <sheetData>
    <row r="1" spans="1:6" ht="12.75">
      <c r="A1" s="554" t="s">
        <v>547</v>
      </c>
      <c r="B1" s="554"/>
      <c r="C1" s="554"/>
      <c r="D1" s="554"/>
      <c r="E1" s="554"/>
      <c r="F1" s="554"/>
    </row>
    <row r="2" spans="1:6" ht="12.75">
      <c r="A2" s="554" t="s">
        <v>199</v>
      </c>
      <c r="B2" s="554"/>
      <c r="C2" s="554"/>
      <c r="D2" s="554"/>
      <c r="E2" s="554"/>
      <c r="F2" s="554"/>
    </row>
    <row r="3" spans="1:6" ht="12.75">
      <c r="A3" s="554" t="s">
        <v>200</v>
      </c>
      <c r="B3" s="554"/>
      <c r="C3" s="554"/>
      <c r="D3" s="554"/>
      <c r="E3" s="554"/>
      <c r="F3" s="554"/>
    </row>
    <row r="4" spans="1:6" ht="12.75">
      <c r="A4" s="554" t="s">
        <v>201</v>
      </c>
      <c r="B4" s="554"/>
      <c r="C4" s="554"/>
      <c r="D4" s="554"/>
      <c r="E4" s="554"/>
      <c r="F4" s="554"/>
    </row>
    <row r="5" spans="1:6" ht="12.75">
      <c r="A5" s="554" t="s">
        <v>561</v>
      </c>
      <c r="B5" s="554"/>
      <c r="C5" s="554"/>
      <c r="D5" s="554"/>
      <c r="E5" s="554"/>
      <c r="F5" s="554"/>
    </row>
    <row r="6" spans="1:6" ht="12.75">
      <c r="A6" s="554" t="s">
        <v>202</v>
      </c>
      <c r="B6" s="554"/>
      <c r="C6" s="554"/>
      <c r="D6" s="554"/>
      <c r="E6" s="554"/>
      <c r="F6" s="554"/>
    </row>
    <row r="7" spans="1:6" ht="12.75">
      <c r="A7" s="554" t="s">
        <v>201</v>
      </c>
      <c r="B7" s="554"/>
      <c r="C7" s="554"/>
      <c r="D7" s="554"/>
      <c r="E7" s="554"/>
      <c r="F7" s="554"/>
    </row>
    <row r="8" spans="1:6" ht="12.75">
      <c r="A8" s="554" t="s">
        <v>549</v>
      </c>
      <c r="B8" s="554"/>
      <c r="C8" s="554"/>
      <c r="D8" s="554"/>
      <c r="E8" s="554"/>
      <c r="F8" s="554"/>
    </row>
    <row r="10" spans="1:6" ht="24.75" customHeight="1">
      <c r="A10" s="553" t="s">
        <v>166</v>
      </c>
      <c r="B10" s="553"/>
      <c r="C10" s="553"/>
      <c r="D10" s="553"/>
      <c r="E10" s="553"/>
      <c r="F10" s="553"/>
    </row>
    <row r="11" spans="1:5" ht="12.75" customHeight="1">
      <c r="A11" s="553" t="s">
        <v>548</v>
      </c>
      <c r="B11" s="553"/>
      <c r="C11" s="553"/>
      <c r="D11" s="553"/>
      <c r="E11" s="553"/>
    </row>
    <row r="12" spans="5:6" ht="12.75">
      <c r="E12" s="9"/>
      <c r="F12" s="9" t="s">
        <v>1</v>
      </c>
    </row>
    <row r="13" spans="1:7" s="63" customFormat="1" ht="21">
      <c r="A13" s="228" t="s">
        <v>150</v>
      </c>
      <c r="B13" s="229" t="s">
        <v>3</v>
      </c>
      <c r="C13" s="230" t="s">
        <v>4</v>
      </c>
      <c r="D13" s="229" t="s">
        <v>5</v>
      </c>
      <c r="E13" s="229" t="s">
        <v>6</v>
      </c>
      <c r="F13" s="228" t="s">
        <v>182</v>
      </c>
      <c r="G13" s="109"/>
    </row>
    <row r="14" spans="1:10" s="68" customFormat="1" ht="12.75">
      <c r="A14" s="190" t="s">
        <v>7</v>
      </c>
      <c r="B14" s="191"/>
      <c r="C14" s="192"/>
      <c r="D14" s="191"/>
      <c r="E14" s="191"/>
      <c r="F14" s="193">
        <f>F15+F110+F124+F150+F242+F261+F394+F457+F465+F574+F584+F591+F597</f>
        <v>452878.1</v>
      </c>
      <c r="G14" s="110">
        <v>469064.2</v>
      </c>
      <c r="H14" s="79">
        <f>G14-F14</f>
        <v>16186.100000000035</v>
      </c>
      <c r="J14" s="79"/>
    </row>
    <row r="15" spans="1:8" s="63" customFormat="1" ht="12.75">
      <c r="A15" s="194" t="s">
        <v>11</v>
      </c>
      <c r="B15" s="92" t="s">
        <v>12</v>
      </c>
      <c r="C15" s="93" t="s">
        <v>8</v>
      </c>
      <c r="D15" s="92" t="s">
        <v>9</v>
      </c>
      <c r="E15" s="92" t="s">
        <v>10</v>
      </c>
      <c r="F15" s="195">
        <f>F16+F27+F38+F58+F88</f>
        <v>26185.600000000002</v>
      </c>
      <c r="G15" s="111"/>
      <c r="H15" s="69"/>
    </row>
    <row r="16" spans="1:8" s="63" customFormat="1" ht="21">
      <c r="A16" s="194" t="s">
        <v>75</v>
      </c>
      <c r="B16" s="92" t="s">
        <v>12</v>
      </c>
      <c r="C16" s="93" t="s">
        <v>76</v>
      </c>
      <c r="D16" s="92" t="s">
        <v>9</v>
      </c>
      <c r="E16" s="92" t="s">
        <v>10</v>
      </c>
      <c r="F16" s="195">
        <f>F17</f>
        <v>1018</v>
      </c>
      <c r="G16" s="111">
        <v>1018</v>
      </c>
      <c r="H16" s="69">
        <f>G16-F16</f>
        <v>0</v>
      </c>
    </row>
    <row r="17" spans="1:7" s="63" customFormat="1" ht="15.75" customHeight="1">
      <c r="A17" s="196" t="s">
        <v>154</v>
      </c>
      <c r="B17" s="70" t="s">
        <v>12</v>
      </c>
      <c r="C17" s="74" t="s">
        <v>76</v>
      </c>
      <c r="D17" s="70" t="s">
        <v>302</v>
      </c>
      <c r="E17" s="70" t="s">
        <v>10</v>
      </c>
      <c r="F17" s="72">
        <f>F18+F24</f>
        <v>1018</v>
      </c>
      <c r="G17" s="112"/>
    </row>
    <row r="18" spans="1:7" s="63" customFormat="1" ht="24.75" customHeight="1">
      <c r="A18" s="197" t="s">
        <v>304</v>
      </c>
      <c r="B18" s="70" t="s">
        <v>12</v>
      </c>
      <c r="C18" s="74" t="s">
        <v>76</v>
      </c>
      <c r="D18" s="70" t="s">
        <v>303</v>
      </c>
      <c r="E18" s="70"/>
      <c r="F18" s="72">
        <f>F19</f>
        <v>1018</v>
      </c>
      <c r="G18" s="112"/>
    </row>
    <row r="19" spans="1:7" s="68" customFormat="1" ht="45">
      <c r="A19" s="73" t="s">
        <v>105</v>
      </c>
      <c r="B19" s="70" t="s">
        <v>12</v>
      </c>
      <c r="C19" s="74" t="s">
        <v>76</v>
      </c>
      <c r="D19" s="70" t="s">
        <v>303</v>
      </c>
      <c r="E19" s="70" t="s">
        <v>106</v>
      </c>
      <c r="F19" s="72">
        <f>F20</f>
        <v>1018</v>
      </c>
      <c r="G19" s="112"/>
    </row>
    <row r="20" spans="1:7" s="63" customFormat="1" ht="23.25" customHeight="1">
      <c r="A20" s="73" t="s">
        <v>107</v>
      </c>
      <c r="B20" s="70" t="s">
        <v>12</v>
      </c>
      <c r="C20" s="74" t="s">
        <v>76</v>
      </c>
      <c r="D20" s="70" t="s">
        <v>303</v>
      </c>
      <c r="E20" s="70" t="s">
        <v>108</v>
      </c>
      <c r="F20" s="72">
        <f>F21+F23+F22</f>
        <v>1018</v>
      </c>
      <c r="G20" s="112"/>
    </row>
    <row r="21" spans="1:7" s="63" customFormat="1" ht="11.25" customHeight="1">
      <c r="A21" s="198" t="s">
        <v>385</v>
      </c>
      <c r="B21" s="70" t="s">
        <v>12</v>
      </c>
      <c r="C21" s="74" t="s">
        <v>76</v>
      </c>
      <c r="D21" s="70" t="s">
        <v>303</v>
      </c>
      <c r="E21" s="70" t="s">
        <v>110</v>
      </c>
      <c r="F21" s="72">
        <f>'Пр 11 ведом'!G631</f>
        <v>781.9</v>
      </c>
      <c r="G21" s="112"/>
    </row>
    <row r="22" spans="1:7" s="63" customFormat="1" ht="33.75" customHeight="1">
      <c r="A22" s="198" t="s">
        <v>386</v>
      </c>
      <c r="B22" s="70" t="s">
        <v>12</v>
      </c>
      <c r="C22" s="74" t="s">
        <v>76</v>
      </c>
      <c r="D22" s="70" t="s">
        <v>303</v>
      </c>
      <c r="E22" s="70">
        <v>129</v>
      </c>
      <c r="F22" s="72">
        <f>'Пр 11 ведом'!G632</f>
        <v>236.1</v>
      </c>
      <c r="G22" s="112"/>
    </row>
    <row r="23" spans="1:7" s="63" customFormat="1" ht="22.5" customHeight="1" hidden="1">
      <c r="A23" s="198" t="s">
        <v>525</v>
      </c>
      <c r="B23" s="70" t="s">
        <v>12</v>
      </c>
      <c r="C23" s="74" t="s">
        <v>76</v>
      </c>
      <c r="D23" s="70" t="s">
        <v>305</v>
      </c>
      <c r="E23" s="70" t="s">
        <v>112</v>
      </c>
      <c r="F23" s="72">
        <f>'Пр 11 ведом'!G633</f>
        <v>0</v>
      </c>
      <c r="G23" s="112"/>
    </row>
    <row r="24" spans="1:7" s="63" customFormat="1" ht="22.5" customHeight="1" hidden="1">
      <c r="A24" s="73" t="s">
        <v>387</v>
      </c>
      <c r="B24" s="70" t="s">
        <v>12</v>
      </c>
      <c r="C24" s="74" t="s">
        <v>76</v>
      </c>
      <c r="D24" s="70" t="s">
        <v>305</v>
      </c>
      <c r="E24" s="70" t="s">
        <v>113</v>
      </c>
      <c r="F24" s="72">
        <f>F25</f>
        <v>0</v>
      </c>
      <c r="G24" s="112"/>
    </row>
    <row r="25" spans="1:7" s="63" customFormat="1" ht="22.5" customHeight="1" hidden="1">
      <c r="A25" s="166" t="s">
        <v>526</v>
      </c>
      <c r="B25" s="70" t="s">
        <v>12</v>
      </c>
      <c r="C25" s="74" t="s">
        <v>76</v>
      </c>
      <c r="D25" s="70" t="s">
        <v>305</v>
      </c>
      <c r="E25" s="70" t="s">
        <v>115</v>
      </c>
      <c r="F25" s="72">
        <f>F26</f>
        <v>0</v>
      </c>
      <c r="G25" s="112"/>
    </row>
    <row r="26" spans="1:7" s="63" customFormat="1" ht="24" customHeight="1" hidden="1">
      <c r="A26" s="166" t="s">
        <v>527</v>
      </c>
      <c r="B26" s="70" t="s">
        <v>12</v>
      </c>
      <c r="C26" s="74" t="s">
        <v>76</v>
      </c>
      <c r="D26" s="70" t="s">
        <v>305</v>
      </c>
      <c r="E26" s="70" t="s">
        <v>117</v>
      </c>
      <c r="F26" s="72">
        <f>'Пр 11 ведом'!G636</f>
        <v>0</v>
      </c>
      <c r="G26" s="112"/>
    </row>
    <row r="27" spans="1:8" s="63" customFormat="1" ht="33.75" customHeight="1">
      <c r="A27" s="199" t="s">
        <v>13</v>
      </c>
      <c r="B27" s="92" t="s">
        <v>12</v>
      </c>
      <c r="C27" s="93" t="s">
        <v>14</v>
      </c>
      <c r="D27" s="92" t="s">
        <v>9</v>
      </c>
      <c r="E27" s="92" t="s">
        <v>10</v>
      </c>
      <c r="F27" s="195">
        <f>F28</f>
        <v>866.9</v>
      </c>
      <c r="G27" s="111">
        <v>866.9</v>
      </c>
      <c r="H27" s="69">
        <f>G27-F27</f>
        <v>0</v>
      </c>
    </row>
    <row r="28" spans="1:7" s="63" customFormat="1" ht="16.5" customHeight="1">
      <c r="A28" s="196" t="s">
        <v>307</v>
      </c>
      <c r="B28" s="70" t="s">
        <v>12</v>
      </c>
      <c r="C28" s="74" t="s">
        <v>14</v>
      </c>
      <c r="D28" s="70" t="s">
        <v>306</v>
      </c>
      <c r="E28" s="70" t="s">
        <v>10</v>
      </c>
      <c r="F28" s="72">
        <f>F29+F34</f>
        <v>866.9</v>
      </c>
      <c r="G28" s="112"/>
    </row>
    <row r="29" spans="1:7" s="63" customFormat="1" ht="45">
      <c r="A29" s="73" t="s">
        <v>105</v>
      </c>
      <c r="B29" s="70" t="s">
        <v>12</v>
      </c>
      <c r="C29" s="74" t="s">
        <v>14</v>
      </c>
      <c r="D29" s="70" t="s">
        <v>308</v>
      </c>
      <c r="E29" s="70" t="s">
        <v>106</v>
      </c>
      <c r="F29" s="72">
        <f>F30</f>
        <v>780.5</v>
      </c>
      <c r="G29" s="112"/>
    </row>
    <row r="30" spans="1:7" s="63" customFormat="1" ht="21.75" customHeight="1">
      <c r="A30" s="73" t="s">
        <v>107</v>
      </c>
      <c r="B30" s="70" t="s">
        <v>12</v>
      </c>
      <c r="C30" s="74" t="s">
        <v>14</v>
      </c>
      <c r="D30" s="70" t="s">
        <v>308</v>
      </c>
      <c r="E30" s="70" t="s">
        <v>108</v>
      </c>
      <c r="F30" s="72">
        <f>F31+F33+F32</f>
        <v>780.5</v>
      </c>
      <c r="G30" s="112"/>
    </row>
    <row r="31" spans="1:7" s="63" customFormat="1" ht="14.25" customHeight="1">
      <c r="A31" s="198" t="s">
        <v>385</v>
      </c>
      <c r="B31" s="70" t="s">
        <v>12</v>
      </c>
      <c r="C31" s="74" t="s">
        <v>14</v>
      </c>
      <c r="D31" s="70" t="s">
        <v>308</v>
      </c>
      <c r="E31" s="70" t="s">
        <v>110</v>
      </c>
      <c r="F31" s="72">
        <f>'Пр 11 ведом'!G641</f>
        <v>581.3</v>
      </c>
      <c r="G31" s="112"/>
    </row>
    <row r="32" spans="1:7" s="63" customFormat="1" ht="36" customHeight="1">
      <c r="A32" s="198" t="s">
        <v>386</v>
      </c>
      <c r="B32" s="70" t="s">
        <v>12</v>
      </c>
      <c r="C32" s="74" t="s">
        <v>14</v>
      </c>
      <c r="D32" s="70" t="s">
        <v>308</v>
      </c>
      <c r="E32" s="70">
        <v>129</v>
      </c>
      <c r="F32" s="72">
        <f>'Пр 11 ведом'!G642</f>
        <v>175.6</v>
      </c>
      <c r="G32" s="112"/>
    </row>
    <row r="33" spans="1:7" s="63" customFormat="1" ht="21.75" customHeight="1">
      <c r="A33" s="198" t="s">
        <v>525</v>
      </c>
      <c r="B33" s="70" t="s">
        <v>12</v>
      </c>
      <c r="C33" s="74" t="s">
        <v>14</v>
      </c>
      <c r="D33" s="70" t="s">
        <v>309</v>
      </c>
      <c r="E33" s="70" t="s">
        <v>112</v>
      </c>
      <c r="F33" s="72">
        <f>'Пр 11 ведом'!G643</f>
        <v>23.6</v>
      </c>
      <c r="G33" s="112"/>
    </row>
    <row r="34" spans="1:7" s="63" customFormat="1" ht="21.75" customHeight="1">
      <c r="A34" s="73" t="s">
        <v>387</v>
      </c>
      <c r="B34" s="70" t="s">
        <v>12</v>
      </c>
      <c r="C34" s="74" t="s">
        <v>14</v>
      </c>
      <c r="D34" s="70" t="s">
        <v>309</v>
      </c>
      <c r="E34" s="70" t="s">
        <v>113</v>
      </c>
      <c r="F34" s="72">
        <f>F35</f>
        <v>86.4</v>
      </c>
      <c r="G34" s="112"/>
    </row>
    <row r="35" spans="1:7" s="63" customFormat="1" ht="27" customHeight="1">
      <c r="A35" s="166" t="s">
        <v>526</v>
      </c>
      <c r="B35" s="70" t="s">
        <v>12</v>
      </c>
      <c r="C35" s="74" t="s">
        <v>14</v>
      </c>
      <c r="D35" s="70" t="s">
        <v>309</v>
      </c>
      <c r="E35" s="70" t="s">
        <v>115</v>
      </c>
      <c r="F35" s="72">
        <f>F37+F36</f>
        <v>86.4</v>
      </c>
      <c r="G35" s="112"/>
    </row>
    <row r="36" spans="1:7" s="63" customFormat="1" ht="27" customHeight="1">
      <c r="A36" s="166" t="s">
        <v>540</v>
      </c>
      <c r="B36" s="70" t="s">
        <v>12</v>
      </c>
      <c r="C36" s="74" t="s">
        <v>14</v>
      </c>
      <c r="D36" s="70" t="s">
        <v>309</v>
      </c>
      <c r="E36" s="70">
        <v>242</v>
      </c>
      <c r="F36" s="72">
        <f>'Пр 11 ведом'!G645</f>
        <v>15.2</v>
      </c>
      <c r="G36" s="112"/>
    </row>
    <row r="37" spans="1:7" s="63" customFormat="1" ht="27" customHeight="1">
      <c r="A37" s="166" t="s">
        <v>527</v>
      </c>
      <c r="B37" s="70" t="s">
        <v>12</v>
      </c>
      <c r="C37" s="74" t="s">
        <v>14</v>
      </c>
      <c r="D37" s="70" t="s">
        <v>309</v>
      </c>
      <c r="E37" s="70" t="s">
        <v>117</v>
      </c>
      <c r="F37" s="72">
        <f>'Пр 11 ведом'!G647</f>
        <v>71.2</v>
      </c>
      <c r="G37" s="112"/>
    </row>
    <row r="38" spans="1:8" s="63" customFormat="1" ht="31.5">
      <c r="A38" s="199" t="s">
        <v>151</v>
      </c>
      <c r="B38" s="92" t="s">
        <v>12</v>
      </c>
      <c r="C38" s="93" t="s">
        <v>15</v>
      </c>
      <c r="D38" s="92"/>
      <c r="E38" s="92"/>
      <c r="F38" s="195">
        <f>F44+F39</f>
        <v>16952.9</v>
      </c>
      <c r="G38" s="111">
        <v>16952.9</v>
      </c>
      <c r="H38" s="69">
        <f>G38-F38</f>
        <v>0</v>
      </c>
    </row>
    <row r="39" spans="1:7" s="63" customFormat="1" ht="12" customHeight="1">
      <c r="A39" s="200" t="s">
        <v>388</v>
      </c>
      <c r="B39" s="70" t="s">
        <v>12</v>
      </c>
      <c r="C39" s="74" t="s">
        <v>15</v>
      </c>
      <c r="D39" s="70" t="s">
        <v>290</v>
      </c>
      <c r="E39" s="70" t="s">
        <v>10</v>
      </c>
      <c r="F39" s="72">
        <f>F40</f>
        <v>996.3000000000001</v>
      </c>
      <c r="G39" s="112"/>
    </row>
    <row r="40" spans="1:7" s="63" customFormat="1" ht="45">
      <c r="A40" s="73" t="s">
        <v>105</v>
      </c>
      <c r="B40" s="70" t="s">
        <v>12</v>
      </c>
      <c r="C40" s="74" t="s">
        <v>15</v>
      </c>
      <c r="D40" s="70" t="s">
        <v>291</v>
      </c>
      <c r="E40" s="70" t="s">
        <v>106</v>
      </c>
      <c r="F40" s="72">
        <f>SUM(F41)</f>
        <v>996.3000000000001</v>
      </c>
      <c r="G40" s="112"/>
    </row>
    <row r="41" spans="1:7" s="63" customFormat="1" ht="24" customHeight="1">
      <c r="A41" s="73" t="s">
        <v>107</v>
      </c>
      <c r="B41" s="70" t="s">
        <v>12</v>
      </c>
      <c r="C41" s="74" t="s">
        <v>15</v>
      </c>
      <c r="D41" s="70" t="s">
        <v>291</v>
      </c>
      <c r="E41" s="70" t="s">
        <v>108</v>
      </c>
      <c r="F41" s="72">
        <f>SUM(F42:F43)</f>
        <v>996.3000000000001</v>
      </c>
      <c r="G41" s="112"/>
    </row>
    <row r="42" spans="1:7" s="63" customFormat="1" ht="15" customHeight="1">
      <c r="A42" s="198" t="s">
        <v>385</v>
      </c>
      <c r="B42" s="70" t="s">
        <v>12</v>
      </c>
      <c r="C42" s="74" t="s">
        <v>15</v>
      </c>
      <c r="D42" s="70" t="s">
        <v>291</v>
      </c>
      <c r="E42" s="70" t="s">
        <v>110</v>
      </c>
      <c r="F42" s="72">
        <f>'Пр 11 ведом'!G358</f>
        <v>765.2</v>
      </c>
      <c r="G42" s="112"/>
    </row>
    <row r="43" spans="1:7" s="63" customFormat="1" ht="31.5" customHeight="1">
      <c r="A43" s="198" t="s">
        <v>386</v>
      </c>
      <c r="B43" s="70" t="s">
        <v>12</v>
      </c>
      <c r="C43" s="74" t="s">
        <v>15</v>
      </c>
      <c r="D43" s="70" t="s">
        <v>291</v>
      </c>
      <c r="E43" s="70">
        <v>129</v>
      </c>
      <c r="F43" s="72">
        <f>'Пр 11 ведом'!G359</f>
        <v>231.1</v>
      </c>
      <c r="G43" s="112"/>
    </row>
    <row r="44" spans="1:7" s="68" customFormat="1" ht="22.5" customHeight="1">
      <c r="A44" s="196" t="s">
        <v>156</v>
      </c>
      <c r="B44" s="70" t="s">
        <v>12</v>
      </c>
      <c r="C44" s="74" t="s">
        <v>15</v>
      </c>
      <c r="D44" s="70" t="s">
        <v>288</v>
      </c>
      <c r="E44" s="70" t="s">
        <v>10</v>
      </c>
      <c r="F44" s="72">
        <f>F45+F49+F50+F54</f>
        <v>15956.6</v>
      </c>
      <c r="G44" s="112"/>
    </row>
    <row r="45" spans="1:7" s="63" customFormat="1" ht="45">
      <c r="A45" s="73" t="s">
        <v>105</v>
      </c>
      <c r="B45" s="70" t="s">
        <v>12</v>
      </c>
      <c r="C45" s="74" t="s">
        <v>15</v>
      </c>
      <c r="D45" s="70" t="s">
        <v>287</v>
      </c>
      <c r="E45" s="70" t="s">
        <v>106</v>
      </c>
      <c r="F45" s="72">
        <f>F46</f>
        <v>13242.1</v>
      </c>
      <c r="G45" s="112"/>
    </row>
    <row r="46" spans="1:7" s="63" customFormat="1" ht="20.25" customHeight="1">
      <c r="A46" s="73" t="s">
        <v>107</v>
      </c>
      <c r="B46" s="70" t="s">
        <v>12</v>
      </c>
      <c r="C46" s="74" t="s">
        <v>15</v>
      </c>
      <c r="D46" s="70" t="s">
        <v>287</v>
      </c>
      <c r="E46" s="70" t="s">
        <v>108</v>
      </c>
      <c r="F46" s="72">
        <f>F47+F48</f>
        <v>13242.1</v>
      </c>
      <c r="G46" s="112"/>
    </row>
    <row r="47" spans="1:7" s="63" customFormat="1" ht="12.75" customHeight="1">
      <c r="A47" s="198" t="s">
        <v>385</v>
      </c>
      <c r="B47" s="70" t="s">
        <v>12</v>
      </c>
      <c r="C47" s="74" t="s">
        <v>15</v>
      </c>
      <c r="D47" s="70" t="s">
        <v>287</v>
      </c>
      <c r="E47" s="70" t="s">
        <v>110</v>
      </c>
      <c r="F47" s="72">
        <f>'Пр 11 ведом'!G363</f>
        <v>10170.6</v>
      </c>
      <c r="G47" s="112"/>
    </row>
    <row r="48" spans="1:7" s="63" customFormat="1" ht="33" customHeight="1">
      <c r="A48" s="198" t="s">
        <v>386</v>
      </c>
      <c r="B48" s="70" t="s">
        <v>12</v>
      </c>
      <c r="C48" s="74" t="s">
        <v>15</v>
      </c>
      <c r="D48" s="70" t="s">
        <v>287</v>
      </c>
      <c r="E48" s="70">
        <v>129</v>
      </c>
      <c r="F48" s="72">
        <f>'Пр 11 ведом'!G364</f>
        <v>3071.5</v>
      </c>
      <c r="G48" s="112"/>
    </row>
    <row r="49" spans="1:7" s="63" customFormat="1" ht="21.75" customHeight="1">
      <c r="A49" s="198" t="s">
        <v>525</v>
      </c>
      <c r="B49" s="70" t="s">
        <v>12</v>
      </c>
      <c r="C49" s="74" t="s">
        <v>15</v>
      </c>
      <c r="D49" s="70" t="s">
        <v>289</v>
      </c>
      <c r="E49" s="70" t="s">
        <v>112</v>
      </c>
      <c r="F49" s="72">
        <f>'Пр 11 ведом'!G365</f>
        <v>25.4</v>
      </c>
      <c r="G49" s="112"/>
    </row>
    <row r="50" spans="1:7" s="63" customFormat="1" ht="21.75" customHeight="1">
      <c r="A50" s="73" t="s">
        <v>387</v>
      </c>
      <c r="B50" s="70" t="s">
        <v>12</v>
      </c>
      <c r="C50" s="74" t="s">
        <v>15</v>
      </c>
      <c r="D50" s="70" t="s">
        <v>289</v>
      </c>
      <c r="E50" s="70" t="s">
        <v>113</v>
      </c>
      <c r="F50" s="72">
        <f>F51</f>
        <v>2515.4</v>
      </c>
      <c r="G50" s="112"/>
    </row>
    <row r="51" spans="1:7" s="63" customFormat="1" ht="21.75" customHeight="1">
      <c r="A51" s="166" t="s">
        <v>526</v>
      </c>
      <c r="B51" s="70" t="s">
        <v>12</v>
      </c>
      <c r="C51" s="74" t="s">
        <v>15</v>
      </c>
      <c r="D51" s="70" t="s">
        <v>289</v>
      </c>
      <c r="E51" s="70" t="s">
        <v>115</v>
      </c>
      <c r="F51" s="72">
        <f>F53+F52</f>
        <v>2515.4</v>
      </c>
      <c r="G51" s="112"/>
    </row>
    <row r="52" spans="1:7" s="63" customFormat="1" ht="21.75" customHeight="1">
      <c r="A52" s="166" t="s">
        <v>540</v>
      </c>
      <c r="B52" s="70" t="s">
        <v>12</v>
      </c>
      <c r="C52" s="74" t="s">
        <v>15</v>
      </c>
      <c r="D52" s="70" t="s">
        <v>289</v>
      </c>
      <c r="E52" s="70">
        <v>242</v>
      </c>
      <c r="F52" s="72">
        <f>'Пр 11 ведом'!G368</f>
        <v>274.4</v>
      </c>
      <c r="G52" s="112"/>
    </row>
    <row r="53" spans="1:7" s="63" customFormat="1" ht="21.75" customHeight="1">
      <c r="A53" s="166" t="s">
        <v>527</v>
      </c>
      <c r="B53" s="70" t="s">
        <v>12</v>
      </c>
      <c r="C53" s="74" t="s">
        <v>15</v>
      </c>
      <c r="D53" s="70" t="s">
        <v>289</v>
      </c>
      <c r="E53" s="70" t="s">
        <v>117</v>
      </c>
      <c r="F53" s="72">
        <f>'Пр 11 ведом'!G369</f>
        <v>2241</v>
      </c>
      <c r="G53" s="112"/>
    </row>
    <row r="54" spans="1:7" s="63" customFormat="1" ht="13.5" customHeight="1">
      <c r="A54" s="73" t="s">
        <v>118</v>
      </c>
      <c r="B54" s="70" t="s">
        <v>12</v>
      </c>
      <c r="C54" s="74" t="s">
        <v>15</v>
      </c>
      <c r="D54" s="70" t="s">
        <v>289</v>
      </c>
      <c r="E54" s="70" t="s">
        <v>48</v>
      </c>
      <c r="F54" s="72">
        <f>F55</f>
        <v>173.7</v>
      </c>
      <c r="G54" s="112"/>
    </row>
    <row r="55" spans="1:7" s="63" customFormat="1" ht="24.75" customHeight="1">
      <c r="A55" s="166" t="s">
        <v>532</v>
      </c>
      <c r="B55" s="70" t="s">
        <v>12</v>
      </c>
      <c r="C55" s="74" t="s">
        <v>15</v>
      </c>
      <c r="D55" s="70" t="s">
        <v>289</v>
      </c>
      <c r="E55" s="70" t="s">
        <v>119</v>
      </c>
      <c r="F55" s="72">
        <f>F56+F57</f>
        <v>173.7</v>
      </c>
      <c r="G55" s="112"/>
    </row>
    <row r="56" spans="1:7" s="68" customFormat="1" ht="17.25" customHeight="1">
      <c r="A56" s="73" t="s">
        <v>17</v>
      </c>
      <c r="B56" s="70" t="s">
        <v>12</v>
      </c>
      <c r="C56" s="74" t="s">
        <v>15</v>
      </c>
      <c r="D56" s="70" t="s">
        <v>289</v>
      </c>
      <c r="E56" s="70" t="s">
        <v>120</v>
      </c>
      <c r="F56" s="72">
        <f>'Пр 11 ведом'!G372</f>
        <v>15.5</v>
      </c>
      <c r="G56" s="112"/>
    </row>
    <row r="57" spans="1:7" s="68" customFormat="1" ht="17.25" customHeight="1">
      <c r="A57" s="166" t="s">
        <v>533</v>
      </c>
      <c r="B57" s="70" t="s">
        <v>12</v>
      </c>
      <c r="C57" s="74" t="s">
        <v>15</v>
      </c>
      <c r="D57" s="70" t="s">
        <v>289</v>
      </c>
      <c r="E57" s="70">
        <v>852</v>
      </c>
      <c r="F57" s="72">
        <f>'Пр 11 ведом'!G373</f>
        <v>158.2</v>
      </c>
      <c r="G57" s="112"/>
    </row>
    <row r="58" spans="1:8" s="63" customFormat="1" ht="31.5">
      <c r="A58" s="194" t="s">
        <v>73</v>
      </c>
      <c r="B58" s="92" t="s">
        <v>12</v>
      </c>
      <c r="C58" s="93" t="s">
        <v>74</v>
      </c>
      <c r="D58" s="92" t="s">
        <v>9</v>
      </c>
      <c r="E58" s="92" t="s">
        <v>10</v>
      </c>
      <c r="F58" s="195">
        <f>F59+F75</f>
        <v>6848.8</v>
      </c>
      <c r="G58" s="111">
        <v>6848.8</v>
      </c>
      <c r="H58" s="69">
        <f>G58-F58</f>
        <v>0</v>
      </c>
    </row>
    <row r="59" spans="1:7" s="63" customFormat="1" ht="34.5" customHeight="1">
      <c r="A59" s="196" t="s">
        <v>277</v>
      </c>
      <c r="B59" s="70" t="s">
        <v>12</v>
      </c>
      <c r="C59" s="74" t="s">
        <v>74</v>
      </c>
      <c r="D59" s="70" t="s">
        <v>273</v>
      </c>
      <c r="E59" s="70" t="s">
        <v>10</v>
      </c>
      <c r="F59" s="72">
        <f>F60</f>
        <v>5029.8</v>
      </c>
      <c r="G59" s="112"/>
    </row>
    <row r="60" spans="1:7" s="63" customFormat="1" ht="45">
      <c r="A60" s="73" t="s">
        <v>278</v>
      </c>
      <c r="B60" s="70" t="s">
        <v>12</v>
      </c>
      <c r="C60" s="74" t="s">
        <v>74</v>
      </c>
      <c r="D60" s="70" t="s">
        <v>274</v>
      </c>
      <c r="E60" s="70" t="s">
        <v>10</v>
      </c>
      <c r="F60" s="72">
        <f>F61</f>
        <v>5029.8</v>
      </c>
      <c r="G60" s="112"/>
    </row>
    <row r="61" spans="1:7" s="68" customFormat="1" ht="27.75" customHeight="1">
      <c r="A61" s="73" t="s">
        <v>276</v>
      </c>
      <c r="B61" s="70" t="s">
        <v>12</v>
      </c>
      <c r="C61" s="74" t="s">
        <v>74</v>
      </c>
      <c r="D61" s="70" t="s">
        <v>275</v>
      </c>
      <c r="E61" s="70"/>
      <c r="F61" s="72">
        <f>F62+F66+F67+F71</f>
        <v>5029.8</v>
      </c>
      <c r="G61" s="112"/>
    </row>
    <row r="62" spans="1:7" s="68" customFormat="1" ht="45">
      <c r="A62" s="73" t="s">
        <v>105</v>
      </c>
      <c r="B62" s="70" t="s">
        <v>12</v>
      </c>
      <c r="C62" s="74" t="s">
        <v>74</v>
      </c>
      <c r="D62" s="70" t="s">
        <v>275</v>
      </c>
      <c r="E62" s="70" t="s">
        <v>106</v>
      </c>
      <c r="F62" s="72">
        <f>F63</f>
        <v>4374.2</v>
      </c>
      <c r="G62" s="112"/>
    </row>
    <row r="63" spans="1:7" s="63" customFormat="1" ht="23.25" customHeight="1">
      <c r="A63" s="73" t="s">
        <v>107</v>
      </c>
      <c r="B63" s="70" t="s">
        <v>12</v>
      </c>
      <c r="C63" s="74" t="s">
        <v>74</v>
      </c>
      <c r="D63" s="70" t="s">
        <v>279</v>
      </c>
      <c r="E63" s="70" t="s">
        <v>108</v>
      </c>
      <c r="F63" s="72">
        <f>F64+F65</f>
        <v>4374.2</v>
      </c>
      <c r="G63" s="112"/>
    </row>
    <row r="64" spans="1:7" s="63" customFormat="1" ht="16.5" customHeight="1">
      <c r="A64" s="198" t="s">
        <v>385</v>
      </c>
      <c r="B64" s="70" t="s">
        <v>12</v>
      </c>
      <c r="C64" s="74" t="s">
        <v>74</v>
      </c>
      <c r="D64" s="70" t="s">
        <v>279</v>
      </c>
      <c r="E64" s="70" t="s">
        <v>110</v>
      </c>
      <c r="F64" s="72">
        <f>'Пр 11 ведом'!G307</f>
        <v>3359.6</v>
      </c>
      <c r="G64" s="112"/>
    </row>
    <row r="65" spans="1:7" s="63" customFormat="1" ht="31.5" customHeight="1">
      <c r="A65" s="198" t="s">
        <v>386</v>
      </c>
      <c r="B65" s="70" t="s">
        <v>12</v>
      </c>
      <c r="C65" s="74" t="s">
        <v>74</v>
      </c>
      <c r="D65" s="70" t="s">
        <v>279</v>
      </c>
      <c r="E65" s="70">
        <v>129</v>
      </c>
      <c r="F65" s="72">
        <f>'Пр 11 ведом'!G308</f>
        <v>1014.6</v>
      </c>
      <c r="G65" s="112"/>
    </row>
    <row r="66" spans="1:7" s="63" customFormat="1" ht="24" customHeight="1">
      <c r="A66" s="198" t="s">
        <v>525</v>
      </c>
      <c r="B66" s="70" t="s">
        <v>12</v>
      </c>
      <c r="C66" s="74" t="s">
        <v>74</v>
      </c>
      <c r="D66" s="70" t="s">
        <v>280</v>
      </c>
      <c r="E66" s="70" t="s">
        <v>112</v>
      </c>
      <c r="F66" s="72">
        <f>'Пр 11 ведом'!G309</f>
        <v>39.7</v>
      </c>
      <c r="G66" s="112"/>
    </row>
    <row r="67" spans="1:7" s="63" customFormat="1" ht="24" customHeight="1">
      <c r="A67" s="73" t="s">
        <v>387</v>
      </c>
      <c r="B67" s="70" t="s">
        <v>12</v>
      </c>
      <c r="C67" s="74" t="s">
        <v>74</v>
      </c>
      <c r="D67" s="70" t="s">
        <v>280</v>
      </c>
      <c r="E67" s="70" t="s">
        <v>113</v>
      </c>
      <c r="F67" s="72">
        <f>F68</f>
        <v>615.3</v>
      </c>
      <c r="G67" s="112"/>
    </row>
    <row r="68" spans="1:7" s="63" customFormat="1" ht="21" customHeight="1">
      <c r="A68" s="166" t="s">
        <v>526</v>
      </c>
      <c r="B68" s="70" t="s">
        <v>12</v>
      </c>
      <c r="C68" s="74" t="s">
        <v>74</v>
      </c>
      <c r="D68" s="70" t="s">
        <v>280</v>
      </c>
      <c r="E68" s="70" t="s">
        <v>115</v>
      </c>
      <c r="F68" s="72">
        <f>F70+F69</f>
        <v>615.3</v>
      </c>
      <c r="G68" s="112"/>
    </row>
    <row r="69" spans="1:7" s="63" customFormat="1" ht="21" customHeight="1">
      <c r="A69" s="166" t="s">
        <v>540</v>
      </c>
      <c r="B69" s="70" t="s">
        <v>12</v>
      </c>
      <c r="C69" s="74" t="s">
        <v>74</v>
      </c>
      <c r="D69" s="70" t="s">
        <v>280</v>
      </c>
      <c r="E69" s="70">
        <v>242</v>
      </c>
      <c r="F69" s="72">
        <f>'Пр 11 ведом'!G312</f>
        <v>401.2</v>
      </c>
      <c r="G69" s="112"/>
    </row>
    <row r="70" spans="1:7" s="63" customFormat="1" ht="21" customHeight="1">
      <c r="A70" s="166" t="s">
        <v>527</v>
      </c>
      <c r="B70" s="70" t="s">
        <v>12</v>
      </c>
      <c r="C70" s="74" t="s">
        <v>74</v>
      </c>
      <c r="D70" s="70" t="s">
        <v>280</v>
      </c>
      <c r="E70" s="70" t="s">
        <v>117</v>
      </c>
      <c r="F70" s="72">
        <f>'Пр 11 ведом'!G313</f>
        <v>214.1</v>
      </c>
      <c r="G70" s="112"/>
    </row>
    <row r="71" spans="1:7" s="63" customFormat="1" ht="21" customHeight="1">
      <c r="A71" s="73" t="s">
        <v>118</v>
      </c>
      <c r="B71" s="70" t="s">
        <v>12</v>
      </c>
      <c r="C71" s="74" t="s">
        <v>74</v>
      </c>
      <c r="D71" s="70" t="s">
        <v>280</v>
      </c>
      <c r="E71" s="70" t="s">
        <v>48</v>
      </c>
      <c r="F71" s="72">
        <f>F72</f>
        <v>0.6</v>
      </c>
      <c r="G71" s="112"/>
    </row>
    <row r="72" spans="1:7" s="63" customFormat="1" ht="21" customHeight="1">
      <c r="A72" s="166" t="s">
        <v>532</v>
      </c>
      <c r="B72" s="70" t="s">
        <v>12</v>
      </c>
      <c r="C72" s="74" t="s">
        <v>74</v>
      </c>
      <c r="D72" s="70" t="s">
        <v>280</v>
      </c>
      <c r="E72" s="70" t="s">
        <v>119</v>
      </c>
      <c r="F72" s="72">
        <f>F73+F74</f>
        <v>0.6</v>
      </c>
      <c r="G72" s="112"/>
    </row>
    <row r="73" spans="1:7" s="63" customFormat="1" ht="13.5" customHeight="1">
      <c r="A73" s="73" t="s">
        <v>17</v>
      </c>
      <c r="B73" s="70" t="s">
        <v>12</v>
      </c>
      <c r="C73" s="74" t="s">
        <v>74</v>
      </c>
      <c r="D73" s="70" t="s">
        <v>280</v>
      </c>
      <c r="E73" s="70" t="s">
        <v>120</v>
      </c>
      <c r="F73" s="72">
        <f>'Пр 11 ведом'!G316</f>
        <v>0</v>
      </c>
      <c r="G73" s="112"/>
    </row>
    <row r="74" spans="1:7" s="63" customFormat="1" ht="13.5" customHeight="1">
      <c r="A74" s="166" t="s">
        <v>533</v>
      </c>
      <c r="B74" s="70" t="s">
        <v>12</v>
      </c>
      <c r="C74" s="74" t="s">
        <v>74</v>
      </c>
      <c r="D74" s="70" t="s">
        <v>280</v>
      </c>
      <c r="E74" s="70" t="s">
        <v>122</v>
      </c>
      <c r="F74" s="72">
        <f>'Пр 11 ведом'!G317</f>
        <v>0.6</v>
      </c>
      <c r="G74" s="112"/>
    </row>
    <row r="75" spans="1:7" s="68" customFormat="1" ht="16.5" customHeight="1">
      <c r="A75" s="197" t="s">
        <v>311</v>
      </c>
      <c r="B75" s="70" t="s">
        <v>12</v>
      </c>
      <c r="C75" s="74" t="s">
        <v>74</v>
      </c>
      <c r="D75" s="70" t="s">
        <v>310</v>
      </c>
      <c r="E75" s="70" t="s">
        <v>10</v>
      </c>
      <c r="F75" s="72">
        <f>F76+F81+F85</f>
        <v>1819</v>
      </c>
      <c r="G75" s="112"/>
    </row>
    <row r="76" spans="1:7" s="26" customFormat="1" ht="45">
      <c r="A76" s="73" t="s">
        <v>105</v>
      </c>
      <c r="B76" s="70" t="s">
        <v>12</v>
      </c>
      <c r="C76" s="74" t="s">
        <v>74</v>
      </c>
      <c r="D76" s="74" t="s">
        <v>312</v>
      </c>
      <c r="E76" s="70" t="s">
        <v>106</v>
      </c>
      <c r="F76" s="72">
        <f>F77</f>
        <v>1752.4</v>
      </c>
      <c r="G76" s="112"/>
    </row>
    <row r="77" spans="1:7" s="26" customFormat="1" ht="23.25" customHeight="1">
      <c r="A77" s="73" t="s">
        <v>107</v>
      </c>
      <c r="B77" s="70" t="s">
        <v>12</v>
      </c>
      <c r="C77" s="74" t="s">
        <v>74</v>
      </c>
      <c r="D77" s="74" t="s">
        <v>312</v>
      </c>
      <c r="E77" s="70" t="s">
        <v>108</v>
      </c>
      <c r="F77" s="72">
        <f>F78+F80+F79</f>
        <v>1752.4</v>
      </c>
      <c r="G77" s="112"/>
    </row>
    <row r="78" spans="1:7" s="26" customFormat="1" ht="13.5" customHeight="1">
      <c r="A78" s="198" t="s">
        <v>385</v>
      </c>
      <c r="B78" s="70" t="s">
        <v>12</v>
      </c>
      <c r="C78" s="74" t="s">
        <v>74</v>
      </c>
      <c r="D78" s="74" t="s">
        <v>312</v>
      </c>
      <c r="E78" s="70" t="s">
        <v>110</v>
      </c>
      <c r="F78" s="72">
        <f>'Пр 11 ведом'!G653</f>
        <v>1335.6</v>
      </c>
      <c r="G78" s="112"/>
    </row>
    <row r="79" spans="1:7" s="63" customFormat="1" ht="33.75" customHeight="1">
      <c r="A79" s="198" t="s">
        <v>386</v>
      </c>
      <c r="B79" s="70" t="s">
        <v>12</v>
      </c>
      <c r="C79" s="74" t="s">
        <v>74</v>
      </c>
      <c r="D79" s="74" t="s">
        <v>312</v>
      </c>
      <c r="E79" s="70">
        <v>129</v>
      </c>
      <c r="F79" s="72">
        <f>'Пр 11 ведом'!G654</f>
        <v>403.4</v>
      </c>
      <c r="G79" s="112"/>
    </row>
    <row r="80" spans="1:7" s="63" customFormat="1" ht="22.5" customHeight="1">
      <c r="A80" s="198" t="s">
        <v>525</v>
      </c>
      <c r="B80" s="70" t="s">
        <v>12</v>
      </c>
      <c r="C80" s="74" t="s">
        <v>74</v>
      </c>
      <c r="D80" s="74" t="s">
        <v>313</v>
      </c>
      <c r="E80" s="70">
        <v>122</v>
      </c>
      <c r="F80" s="72">
        <f>'Пр 11 ведом'!G655</f>
        <v>13.4</v>
      </c>
      <c r="G80" s="112"/>
    </row>
    <row r="81" spans="1:7" s="26" customFormat="1" ht="24.75" customHeight="1">
      <c r="A81" s="73" t="s">
        <v>387</v>
      </c>
      <c r="B81" s="70" t="s">
        <v>12</v>
      </c>
      <c r="C81" s="74" t="s">
        <v>74</v>
      </c>
      <c r="D81" s="74" t="s">
        <v>313</v>
      </c>
      <c r="E81" s="70" t="s">
        <v>113</v>
      </c>
      <c r="F81" s="72">
        <f>F82</f>
        <v>64.8</v>
      </c>
      <c r="G81" s="112"/>
    </row>
    <row r="82" spans="1:7" s="26" customFormat="1" ht="27.75" customHeight="1">
      <c r="A82" s="166" t="s">
        <v>526</v>
      </c>
      <c r="B82" s="70" t="s">
        <v>12</v>
      </c>
      <c r="C82" s="74" t="s">
        <v>74</v>
      </c>
      <c r="D82" s="74" t="s">
        <v>313</v>
      </c>
      <c r="E82" s="70" t="s">
        <v>115</v>
      </c>
      <c r="F82" s="72">
        <f>F84+F83</f>
        <v>64.8</v>
      </c>
      <c r="G82" s="112"/>
    </row>
    <row r="83" spans="1:7" s="26" customFormat="1" ht="27.75" customHeight="1">
      <c r="A83" s="166" t="s">
        <v>540</v>
      </c>
      <c r="B83" s="70" t="s">
        <v>12</v>
      </c>
      <c r="C83" s="74" t="s">
        <v>74</v>
      </c>
      <c r="D83" s="74" t="s">
        <v>313</v>
      </c>
      <c r="E83" s="70">
        <v>242</v>
      </c>
      <c r="F83" s="72">
        <f>'Пр 11 ведом'!G658</f>
        <v>41.4</v>
      </c>
      <c r="G83" s="112"/>
    </row>
    <row r="84" spans="1:7" s="26" customFormat="1" ht="27.75" customHeight="1">
      <c r="A84" s="166" t="s">
        <v>527</v>
      </c>
      <c r="B84" s="70" t="s">
        <v>12</v>
      </c>
      <c r="C84" s="74" t="s">
        <v>74</v>
      </c>
      <c r="D84" s="74" t="s">
        <v>313</v>
      </c>
      <c r="E84" s="70" t="s">
        <v>117</v>
      </c>
      <c r="F84" s="72">
        <f>'Пр 11 ведом'!G659</f>
        <v>23.4</v>
      </c>
      <c r="G84" s="112"/>
    </row>
    <row r="85" spans="1:7" s="63" customFormat="1" ht="14.25" customHeight="1">
      <c r="A85" s="73" t="s">
        <v>118</v>
      </c>
      <c r="B85" s="70" t="s">
        <v>12</v>
      </c>
      <c r="C85" s="74" t="s">
        <v>74</v>
      </c>
      <c r="D85" s="74" t="s">
        <v>313</v>
      </c>
      <c r="E85" s="70" t="s">
        <v>48</v>
      </c>
      <c r="F85" s="72">
        <f>F86</f>
        <v>1.8</v>
      </c>
      <c r="G85" s="112"/>
    </row>
    <row r="86" spans="1:7" s="63" customFormat="1" ht="20.25" customHeight="1">
      <c r="A86" s="166" t="s">
        <v>532</v>
      </c>
      <c r="B86" s="70" t="s">
        <v>12</v>
      </c>
      <c r="C86" s="74" t="s">
        <v>74</v>
      </c>
      <c r="D86" s="74" t="s">
        <v>313</v>
      </c>
      <c r="E86" s="70" t="s">
        <v>119</v>
      </c>
      <c r="F86" s="72">
        <f>F87</f>
        <v>1.8</v>
      </c>
      <c r="G86" s="112"/>
    </row>
    <row r="87" spans="1:7" s="68" customFormat="1" ht="20.25" customHeight="1">
      <c r="A87" s="73" t="s">
        <v>17</v>
      </c>
      <c r="B87" s="70" t="s">
        <v>12</v>
      </c>
      <c r="C87" s="74" t="s">
        <v>74</v>
      </c>
      <c r="D87" s="74" t="s">
        <v>313</v>
      </c>
      <c r="E87" s="70" t="s">
        <v>120</v>
      </c>
      <c r="F87" s="72">
        <f>'Пр 11 ведом'!G662</f>
        <v>1.8</v>
      </c>
      <c r="G87" s="112"/>
    </row>
    <row r="88" spans="1:8" s="68" customFormat="1" ht="12.75">
      <c r="A88" s="173" t="s">
        <v>152</v>
      </c>
      <c r="B88" s="92" t="s">
        <v>12</v>
      </c>
      <c r="C88" s="93" t="s">
        <v>18</v>
      </c>
      <c r="D88" s="70"/>
      <c r="E88" s="70"/>
      <c r="F88" s="195">
        <f>F98+F101+F97+F90</f>
        <v>499</v>
      </c>
      <c r="G88" s="111">
        <v>499</v>
      </c>
      <c r="H88" s="69">
        <f>G88-F88</f>
        <v>0</v>
      </c>
    </row>
    <row r="89" spans="1:8" s="68" customFormat="1" ht="33.75">
      <c r="A89" s="73" t="s">
        <v>475</v>
      </c>
      <c r="B89" s="70" t="s">
        <v>12</v>
      </c>
      <c r="C89" s="74" t="s">
        <v>18</v>
      </c>
      <c r="D89" s="70" t="s">
        <v>476</v>
      </c>
      <c r="E89" s="70"/>
      <c r="F89" s="72">
        <f>F90</f>
        <v>40</v>
      </c>
      <c r="G89" s="111"/>
      <c r="H89" s="69"/>
    </row>
    <row r="90" spans="1:8" s="68" customFormat="1" ht="33.75">
      <c r="A90" s="73" t="s">
        <v>502</v>
      </c>
      <c r="B90" s="70" t="s">
        <v>12</v>
      </c>
      <c r="C90" s="74" t="s">
        <v>18</v>
      </c>
      <c r="D90" s="70" t="s">
        <v>503</v>
      </c>
      <c r="E90" s="72">
        <f>F91</f>
        <v>40</v>
      </c>
      <c r="F90" s="72">
        <f>F91</f>
        <v>40</v>
      </c>
      <c r="G90" s="111"/>
      <c r="H90" s="69"/>
    </row>
    <row r="91" spans="1:8" s="68" customFormat="1" ht="22.5">
      <c r="A91" s="73" t="s">
        <v>387</v>
      </c>
      <c r="B91" s="70" t="s">
        <v>12</v>
      </c>
      <c r="C91" s="74" t="s">
        <v>18</v>
      </c>
      <c r="D91" s="70" t="s">
        <v>503</v>
      </c>
      <c r="E91" s="70" t="s">
        <v>113</v>
      </c>
      <c r="F91" s="72">
        <f>F92</f>
        <v>40</v>
      </c>
      <c r="G91" s="111"/>
      <c r="H91" s="69"/>
    </row>
    <row r="92" spans="1:8" s="68" customFormat="1" ht="22.5">
      <c r="A92" s="166" t="s">
        <v>526</v>
      </c>
      <c r="B92" s="70" t="s">
        <v>12</v>
      </c>
      <c r="C92" s="74" t="s">
        <v>18</v>
      </c>
      <c r="D92" s="70" t="s">
        <v>503</v>
      </c>
      <c r="E92" s="70" t="s">
        <v>115</v>
      </c>
      <c r="F92" s="72">
        <f>F93</f>
        <v>40</v>
      </c>
      <c r="G92" s="111"/>
      <c r="H92" s="69"/>
    </row>
    <row r="93" spans="1:8" s="68" customFormat="1" ht="22.5">
      <c r="A93" s="166" t="s">
        <v>527</v>
      </c>
      <c r="B93" s="70" t="s">
        <v>12</v>
      </c>
      <c r="C93" s="74" t="s">
        <v>18</v>
      </c>
      <c r="D93" s="70" t="s">
        <v>503</v>
      </c>
      <c r="E93" s="70" t="s">
        <v>117</v>
      </c>
      <c r="F93" s="72">
        <f>'Пр 11 ведом'!G379</f>
        <v>40</v>
      </c>
      <c r="G93" s="111"/>
      <c r="H93" s="69"/>
    </row>
    <row r="94" spans="1:7" s="26" customFormat="1" ht="22.5">
      <c r="A94" s="131" t="s">
        <v>507</v>
      </c>
      <c r="B94" s="70" t="s">
        <v>12</v>
      </c>
      <c r="C94" s="74" t="s">
        <v>18</v>
      </c>
      <c r="D94" s="70" t="s">
        <v>506</v>
      </c>
      <c r="E94" s="70"/>
      <c r="F94" s="72">
        <f>F95</f>
        <v>80</v>
      </c>
      <c r="G94" s="112"/>
    </row>
    <row r="95" spans="1:7" s="26" customFormat="1" ht="22.5">
      <c r="A95" s="73" t="s">
        <v>387</v>
      </c>
      <c r="B95" s="70" t="s">
        <v>12</v>
      </c>
      <c r="C95" s="74" t="s">
        <v>18</v>
      </c>
      <c r="D95" s="70" t="s">
        <v>506</v>
      </c>
      <c r="E95" s="70" t="s">
        <v>113</v>
      </c>
      <c r="F95" s="72">
        <f>F96</f>
        <v>80</v>
      </c>
      <c r="G95" s="112"/>
    </row>
    <row r="96" spans="1:7" s="26" customFormat="1" ht="22.5">
      <c r="A96" s="166" t="s">
        <v>526</v>
      </c>
      <c r="B96" s="70" t="s">
        <v>12</v>
      </c>
      <c r="C96" s="74" t="s">
        <v>18</v>
      </c>
      <c r="D96" s="70" t="s">
        <v>506</v>
      </c>
      <c r="E96" s="70" t="s">
        <v>115</v>
      </c>
      <c r="F96" s="72">
        <f>F97</f>
        <v>80</v>
      </c>
      <c r="G96" s="112"/>
    </row>
    <row r="97" spans="1:7" s="26" customFormat="1" ht="22.5">
      <c r="A97" s="166" t="s">
        <v>527</v>
      </c>
      <c r="B97" s="70" t="s">
        <v>12</v>
      </c>
      <c r="C97" s="74" t="s">
        <v>18</v>
      </c>
      <c r="D97" s="70" t="s">
        <v>506</v>
      </c>
      <c r="E97" s="70" t="s">
        <v>117</v>
      </c>
      <c r="F97" s="72">
        <f>'Пр 11 ведом'!G383</f>
        <v>80</v>
      </c>
      <c r="G97" s="112"/>
    </row>
    <row r="98" spans="1:7" s="26" customFormat="1" ht="36" customHeight="1">
      <c r="A98" s="198" t="s">
        <v>167</v>
      </c>
      <c r="B98" s="70" t="s">
        <v>12</v>
      </c>
      <c r="C98" s="74" t="s">
        <v>18</v>
      </c>
      <c r="D98" s="70" t="s">
        <v>281</v>
      </c>
      <c r="E98" s="70"/>
      <c r="F98" s="72">
        <f>F99</f>
        <v>7</v>
      </c>
      <c r="G98" s="112"/>
    </row>
    <row r="99" spans="1:7" s="26" customFormat="1" ht="15.75" customHeight="1">
      <c r="A99" s="201" t="s">
        <v>96</v>
      </c>
      <c r="B99" s="70" t="s">
        <v>12</v>
      </c>
      <c r="C99" s="74" t="s">
        <v>18</v>
      </c>
      <c r="D99" s="70" t="s">
        <v>281</v>
      </c>
      <c r="E99" s="70">
        <v>500</v>
      </c>
      <c r="F99" s="72">
        <f>F100</f>
        <v>7</v>
      </c>
      <c r="G99" s="112"/>
    </row>
    <row r="100" spans="1:7" s="26" customFormat="1" ht="15.75" customHeight="1">
      <c r="A100" s="73" t="s">
        <v>55</v>
      </c>
      <c r="B100" s="70" t="s">
        <v>12</v>
      </c>
      <c r="C100" s="74" t="s">
        <v>18</v>
      </c>
      <c r="D100" s="70" t="s">
        <v>281</v>
      </c>
      <c r="E100" s="70">
        <v>530</v>
      </c>
      <c r="F100" s="72">
        <f>'Пр 11 ведом'!G386+'Пр 11 ведом'!G321</f>
        <v>7</v>
      </c>
      <c r="G100" s="112"/>
    </row>
    <row r="101" spans="1:7" s="63" customFormat="1" ht="32.25" customHeight="1">
      <c r="A101" s="202" t="s">
        <v>380</v>
      </c>
      <c r="B101" s="70" t="s">
        <v>12</v>
      </c>
      <c r="C101" s="74" t="s">
        <v>18</v>
      </c>
      <c r="D101" s="70" t="s">
        <v>292</v>
      </c>
      <c r="E101" s="70" t="s">
        <v>10</v>
      </c>
      <c r="F101" s="72">
        <f>F102+F108</f>
        <v>372</v>
      </c>
      <c r="G101" s="112"/>
    </row>
    <row r="102" spans="1:7" s="63" customFormat="1" ht="45">
      <c r="A102" s="73" t="s">
        <v>105</v>
      </c>
      <c r="B102" s="70" t="s">
        <v>12</v>
      </c>
      <c r="C102" s="74" t="s">
        <v>18</v>
      </c>
      <c r="D102" s="70" t="s">
        <v>292</v>
      </c>
      <c r="E102" s="70" t="s">
        <v>106</v>
      </c>
      <c r="F102" s="72">
        <f>F103</f>
        <v>341.8</v>
      </c>
      <c r="G102" s="112"/>
    </row>
    <row r="103" spans="1:7" s="63" customFormat="1" ht="22.5" customHeight="1">
      <c r="A103" s="73" t="s">
        <v>107</v>
      </c>
      <c r="B103" s="70" t="s">
        <v>12</v>
      </c>
      <c r="C103" s="74" t="s">
        <v>18</v>
      </c>
      <c r="D103" s="70" t="s">
        <v>292</v>
      </c>
      <c r="E103" s="70" t="s">
        <v>108</v>
      </c>
      <c r="F103" s="72">
        <f>F104+F105+F106</f>
        <v>341.8</v>
      </c>
      <c r="G103" s="112"/>
    </row>
    <row r="104" spans="1:7" s="63" customFormat="1" ht="22.5" customHeight="1">
      <c r="A104" s="198" t="s">
        <v>385</v>
      </c>
      <c r="B104" s="70" t="s">
        <v>12</v>
      </c>
      <c r="C104" s="74" t="s">
        <v>18</v>
      </c>
      <c r="D104" s="70" t="s">
        <v>292</v>
      </c>
      <c r="E104" s="70" t="s">
        <v>110</v>
      </c>
      <c r="F104" s="72">
        <f>'Пр 11 ведом'!G390</f>
        <v>260.6</v>
      </c>
      <c r="G104" s="112"/>
    </row>
    <row r="105" spans="1:7" s="63" customFormat="1" ht="22.5" customHeight="1">
      <c r="A105" s="198" t="s">
        <v>525</v>
      </c>
      <c r="B105" s="70" t="s">
        <v>12</v>
      </c>
      <c r="C105" s="74" t="s">
        <v>18</v>
      </c>
      <c r="D105" s="70" t="s">
        <v>292</v>
      </c>
      <c r="E105" s="70">
        <v>122</v>
      </c>
      <c r="F105" s="72">
        <f>'Пр 11 ведом'!G391</f>
        <v>2.5</v>
      </c>
      <c r="G105" s="112"/>
    </row>
    <row r="106" spans="1:7" s="63" customFormat="1" ht="33" customHeight="1">
      <c r="A106" s="198" t="s">
        <v>386</v>
      </c>
      <c r="B106" s="70" t="s">
        <v>12</v>
      </c>
      <c r="C106" s="74" t="s">
        <v>18</v>
      </c>
      <c r="D106" s="70" t="s">
        <v>292</v>
      </c>
      <c r="E106" s="70">
        <v>129</v>
      </c>
      <c r="F106" s="72">
        <f>'Пр 11 ведом'!G392</f>
        <v>78.7</v>
      </c>
      <c r="G106" s="112"/>
    </row>
    <row r="107" spans="1:7" s="63" customFormat="1" ht="21" customHeight="1">
      <c r="A107" s="73" t="s">
        <v>387</v>
      </c>
      <c r="B107" s="70" t="s">
        <v>12</v>
      </c>
      <c r="C107" s="74" t="s">
        <v>18</v>
      </c>
      <c r="D107" s="70" t="s">
        <v>292</v>
      </c>
      <c r="E107" s="70">
        <v>200</v>
      </c>
      <c r="F107" s="72">
        <f>F108</f>
        <v>30.2</v>
      </c>
      <c r="G107" s="112"/>
    </row>
    <row r="108" spans="1:7" s="26" customFormat="1" ht="21" customHeight="1">
      <c r="A108" s="166" t="s">
        <v>526</v>
      </c>
      <c r="B108" s="70" t="s">
        <v>12</v>
      </c>
      <c r="C108" s="74" t="s">
        <v>18</v>
      </c>
      <c r="D108" s="70" t="s">
        <v>292</v>
      </c>
      <c r="E108" s="70" t="s">
        <v>115</v>
      </c>
      <c r="F108" s="72">
        <f>F109</f>
        <v>30.2</v>
      </c>
      <c r="G108" s="112"/>
    </row>
    <row r="109" spans="1:7" s="26" customFormat="1" ht="21" customHeight="1">
      <c r="A109" s="166" t="s">
        <v>527</v>
      </c>
      <c r="B109" s="70" t="s">
        <v>12</v>
      </c>
      <c r="C109" s="74" t="s">
        <v>18</v>
      </c>
      <c r="D109" s="70" t="s">
        <v>292</v>
      </c>
      <c r="E109" s="70" t="s">
        <v>117</v>
      </c>
      <c r="F109" s="72">
        <f>'Пр 11 ведом'!G395</f>
        <v>30.2</v>
      </c>
      <c r="G109" s="112"/>
    </row>
    <row r="110" spans="1:8" s="63" customFormat="1" ht="12.75">
      <c r="A110" s="194" t="s">
        <v>159</v>
      </c>
      <c r="B110" s="93" t="s">
        <v>76</v>
      </c>
      <c r="C110" s="93"/>
      <c r="D110" s="92"/>
      <c r="E110" s="92"/>
      <c r="F110" s="195">
        <f>F111</f>
        <v>731</v>
      </c>
      <c r="G110" s="111">
        <v>731</v>
      </c>
      <c r="H110" s="69">
        <f>G110-F110</f>
        <v>0</v>
      </c>
    </row>
    <row r="111" spans="1:7" s="63" customFormat="1" ht="12.75">
      <c r="A111" s="194" t="s">
        <v>160</v>
      </c>
      <c r="B111" s="93" t="s">
        <v>76</v>
      </c>
      <c r="C111" s="93" t="s">
        <v>14</v>
      </c>
      <c r="D111" s="93"/>
      <c r="E111" s="93"/>
      <c r="F111" s="195">
        <f>F112</f>
        <v>731</v>
      </c>
      <c r="G111" s="111"/>
    </row>
    <row r="112" spans="1:7" s="68" customFormat="1" ht="12.75">
      <c r="A112" s="194" t="s">
        <v>181</v>
      </c>
      <c r="B112" s="93" t="s">
        <v>76</v>
      </c>
      <c r="C112" s="93" t="s">
        <v>14</v>
      </c>
      <c r="D112" s="94" t="s">
        <v>239</v>
      </c>
      <c r="E112" s="92"/>
      <c r="F112" s="195">
        <f>F113</f>
        <v>731</v>
      </c>
      <c r="G112" s="111"/>
    </row>
    <row r="113" spans="1:7" s="26" customFormat="1" ht="33.75">
      <c r="A113" s="203" t="s">
        <v>378</v>
      </c>
      <c r="B113" s="74" t="s">
        <v>76</v>
      </c>
      <c r="C113" s="74" t="s">
        <v>14</v>
      </c>
      <c r="D113" s="74" t="s">
        <v>282</v>
      </c>
      <c r="E113" s="70"/>
      <c r="F113" s="72">
        <f>F114+F119+F122</f>
        <v>731</v>
      </c>
      <c r="G113" s="112"/>
    </row>
    <row r="114" spans="1:7" s="63" customFormat="1" ht="45">
      <c r="A114" s="73" t="s">
        <v>105</v>
      </c>
      <c r="B114" s="74" t="s">
        <v>76</v>
      </c>
      <c r="C114" s="74" t="s">
        <v>14</v>
      </c>
      <c r="D114" s="74" t="s">
        <v>282</v>
      </c>
      <c r="E114" s="70" t="s">
        <v>106</v>
      </c>
      <c r="F114" s="72">
        <f>F115</f>
        <v>187</v>
      </c>
      <c r="G114" s="112"/>
    </row>
    <row r="115" spans="1:7" s="63" customFormat="1" ht="12" customHeight="1">
      <c r="A115" s="73" t="s">
        <v>142</v>
      </c>
      <c r="B115" s="74" t="s">
        <v>76</v>
      </c>
      <c r="C115" s="74" t="s">
        <v>14</v>
      </c>
      <c r="D115" s="74" t="s">
        <v>282</v>
      </c>
      <c r="E115" s="70">
        <v>110</v>
      </c>
      <c r="F115" s="72">
        <f>F116+F117+F118</f>
        <v>187</v>
      </c>
      <c r="G115" s="112"/>
    </row>
    <row r="116" spans="1:7" s="63" customFormat="1" ht="12" customHeight="1">
      <c r="A116" s="204" t="s">
        <v>581</v>
      </c>
      <c r="B116" s="74" t="s">
        <v>76</v>
      </c>
      <c r="C116" s="74" t="s">
        <v>14</v>
      </c>
      <c r="D116" s="74" t="s">
        <v>282</v>
      </c>
      <c r="E116" s="70">
        <v>111</v>
      </c>
      <c r="F116" s="72">
        <f>'Пр 11 ведом'!G402</f>
        <v>143.6</v>
      </c>
      <c r="G116" s="112"/>
    </row>
    <row r="117" spans="1:7" s="63" customFormat="1" ht="22.5" customHeight="1" hidden="1">
      <c r="A117" s="166" t="s">
        <v>582</v>
      </c>
      <c r="B117" s="74" t="s">
        <v>76</v>
      </c>
      <c r="C117" s="74" t="s">
        <v>14</v>
      </c>
      <c r="D117" s="74" t="s">
        <v>282</v>
      </c>
      <c r="E117" s="70">
        <v>112</v>
      </c>
      <c r="F117" s="72">
        <f>'Пр 11 ведом'!G403</f>
        <v>0</v>
      </c>
      <c r="G117" s="112"/>
    </row>
    <row r="118" spans="1:7" s="63" customFormat="1" ht="21" customHeight="1">
      <c r="A118" s="198" t="s">
        <v>580</v>
      </c>
      <c r="B118" s="74" t="s">
        <v>76</v>
      </c>
      <c r="C118" s="74" t="s">
        <v>14</v>
      </c>
      <c r="D118" s="74" t="s">
        <v>282</v>
      </c>
      <c r="E118" s="70">
        <v>119</v>
      </c>
      <c r="F118" s="72">
        <f>'Пр 11 ведом'!G404</f>
        <v>43.4</v>
      </c>
      <c r="G118" s="112"/>
    </row>
    <row r="119" spans="1:7" s="63" customFormat="1" ht="21" customHeight="1">
      <c r="A119" s="73" t="s">
        <v>387</v>
      </c>
      <c r="B119" s="74" t="s">
        <v>76</v>
      </c>
      <c r="C119" s="74" t="s">
        <v>14</v>
      </c>
      <c r="D119" s="74" t="s">
        <v>282</v>
      </c>
      <c r="E119" s="70">
        <v>200</v>
      </c>
      <c r="F119" s="72">
        <f>F120</f>
        <v>4.8</v>
      </c>
      <c r="G119" s="112"/>
    </row>
    <row r="120" spans="1:7" s="75" customFormat="1" ht="21" customHeight="1">
      <c r="A120" s="166" t="s">
        <v>526</v>
      </c>
      <c r="B120" s="74" t="s">
        <v>76</v>
      </c>
      <c r="C120" s="74" t="s">
        <v>14</v>
      </c>
      <c r="D120" s="74" t="s">
        <v>282</v>
      </c>
      <c r="E120" s="70" t="s">
        <v>115</v>
      </c>
      <c r="F120" s="72">
        <f>F121</f>
        <v>4.8</v>
      </c>
      <c r="G120" s="122"/>
    </row>
    <row r="121" spans="1:7" s="26" customFormat="1" ht="24" customHeight="1">
      <c r="A121" s="166" t="s">
        <v>527</v>
      </c>
      <c r="B121" s="74" t="s">
        <v>76</v>
      </c>
      <c r="C121" s="74" t="s">
        <v>14</v>
      </c>
      <c r="D121" s="74" t="s">
        <v>282</v>
      </c>
      <c r="E121" s="70" t="s">
        <v>117</v>
      </c>
      <c r="F121" s="72">
        <f>'Пр 11 ведом'!G407</f>
        <v>4.8</v>
      </c>
      <c r="G121" s="112"/>
    </row>
    <row r="122" spans="1:7" s="63" customFormat="1" ht="12.75">
      <c r="A122" s="73" t="s">
        <v>96</v>
      </c>
      <c r="B122" s="74" t="s">
        <v>76</v>
      </c>
      <c r="C122" s="74" t="s">
        <v>14</v>
      </c>
      <c r="D122" s="74" t="s">
        <v>282</v>
      </c>
      <c r="E122" s="74" t="s">
        <v>43</v>
      </c>
      <c r="F122" s="72">
        <f>F123</f>
        <v>539.2</v>
      </c>
      <c r="G122" s="112"/>
    </row>
    <row r="123" spans="1:6" s="68" customFormat="1" ht="12.75">
      <c r="A123" s="73" t="s">
        <v>55</v>
      </c>
      <c r="B123" s="74" t="s">
        <v>76</v>
      </c>
      <c r="C123" s="74" t="s">
        <v>14</v>
      </c>
      <c r="D123" s="74" t="s">
        <v>282</v>
      </c>
      <c r="E123" s="74" t="s">
        <v>161</v>
      </c>
      <c r="F123" s="72">
        <f>'Пр 11 ведом'!G327</f>
        <v>539.2</v>
      </c>
    </row>
    <row r="124" spans="1:8" s="28" customFormat="1" ht="21">
      <c r="A124" s="194" t="s">
        <v>123</v>
      </c>
      <c r="B124" s="92" t="s">
        <v>14</v>
      </c>
      <c r="C124" s="93" t="s">
        <v>8</v>
      </c>
      <c r="D124" s="92" t="s">
        <v>9</v>
      </c>
      <c r="E124" s="92" t="s">
        <v>10</v>
      </c>
      <c r="F124" s="195">
        <f>F125+F140</f>
        <v>1578.1</v>
      </c>
      <c r="G124" s="111">
        <v>1578.1</v>
      </c>
      <c r="H124" s="134">
        <f>G124-F124</f>
        <v>0</v>
      </c>
    </row>
    <row r="125" spans="1:7" s="28" customFormat="1" ht="22.5">
      <c r="A125" s="73" t="s">
        <v>169</v>
      </c>
      <c r="B125" s="70" t="s">
        <v>14</v>
      </c>
      <c r="C125" s="74" t="s">
        <v>98</v>
      </c>
      <c r="D125" s="92"/>
      <c r="E125" s="92"/>
      <c r="F125" s="72">
        <f>F126+F135</f>
        <v>1478.1</v>
      </c>
      <c r="G125" s="112"/>
    </row>
    <row r="126" spans="1:7" s="28" customFormat="1" ht="12.75" customHeight="1">
      <c r="A126" s="205" t="s">
        <v>294</v>
      </c>
      <c r="B126" s="70" t="s">
        <v>14</v>
      </c>
      <c r="C126" s="74" t="s">
        <v>98</v>
      </c>
      <c r="D126" s="70" t="s">
        <v>293</v>
      </c>
      <c r="E126" s="92"/>
      <c r="F126" s="72">
        <f>F127+F131</f>
        <v>1098.1</v>
      </c>
      <c r="G126" s="112"/>
    </row>
    <row r="127" spans="1:7" s="26" customFormat="1" ht="45">
      <c r="A127" s="73" t="s">
        <v>105</v>
      </c>
      <c r="B127" s="70" t="s">
        <v>14</v>
      </c>
      <c r="C127" s="74" t="s">
        <v>98</v>
      </c>
      <c r="D127" s="70" t="s">
        <v>293</v>
      </c>
      <c r="E127" s="70" t="s">
        <v>106</v>
      </c>
      <c r="F127" s="72">
        <f>F128</f>
        <v>985.1</v>
      </c>
      <c r="G127" s="112"/>
    </row>
    <row r="128" spans="1:7" s="26" customFormat="1" ht="12.75" customHeight="1">
      <c r="A128" s="73" t="s">
        <v>142</v>
      </c>
      <c r="B128" s="70" t="s">
        <v>14</v>
      </c>
      <c r="C128" s="74" t="s">
        <v>98</v>
      </c>
      <c r="D128" s="70" t="s">
        <v>293</v>
      </c>
      <c r="E128" s="70">
        <v>110</v>
      </c>
      <c r="F128" s="72">
        <f>F129+F130</f>
        <v>985.1</v>
      </c>
      <c r="G128" s="112"/>
    </row>
    <row r="129" spans="1:7" s="26" customFormat="1" ht="9.75" customHeight="1">
      <c r="A129" s="204" t="s">
        <v>581</v>
      </c>
      <c r="B129" s="70" t="s">
        <v>14</v>
      </c>
      <c r="C129" s="74" t="s">
        <v>98</v>
      </c>
      <c r="D129" s="70" t="s">
        <v>293</v>
      </c>
      <c r="E129" s="70">
        <v>111</v>
      </c>
      <c r="F129" s="72">
        <f>'Пр 11 ведом'!G413</f>
        <v>756.6</v>
      </c>
      <c r="G129" s="112"/>
    </row>
    <row r="130" spans="1:7" s="26" customFormat="1" ht="31.5" customHeight="1">
      <c r="A130" s="198" t="s">
        <v>580</v>
      </c>
      <c r="B130" s="70" t="s">
        <v>14</v>
      </c>
      <c r="C130" s="74" t="s">
        <v>98</v>
      </c>
      <c r="D130" s="70" t="s">
        <v>293</v>
      </c>
      <c r="E130" s="70">
        <v>119</v>
      </c>
      <c r="F130" s="72">
        <f>'Пр 11 ведом'!G414</f>
        <v>228.5</v>
      </c>
      <c r="G130" s="112"/>
    </row>
    <row r="131" spans="1:7" s="26" customFormat="1" ht="31.5" customHeight="1">
      <c r="A131" s="73" t="s">
        <v>387</v>
      </c>
      <c r="B131" s="70" t="s">
        <v>14</v>
      </c>
      <c r="C131" s="74" t="s">
        <v>98</v>
      </c>
      <c r="D131" s="70" t="s">
        <v>293</v>
      </c>
      <c r="E131" s="70">
        <v>200</v>
      </c>
      <c r="F131" s="72">
        <f>F132</f>
        <v>113</v>
      </c>
      <c r="G131" s="112"/>
    </row>
    <row r="132" spans="1:7" s="26" customFormat="1" ht="31.5" customHeight="1">
      <c r="A132" s="166" t="s">
        <v>526</v>
      </c>
      <c r="B132" s="70" t="s">
        <v>14</v>
      </c>
      <c r="C132" s="74" t="s">
        <v>98</v>
      </c>
      <c r="D132" s="70" t="s">
        <v>293</v>
      </c>
      <c r="E132" s="70">
        <v>240</v>
      </c>
      <c r="F132" s="72">
        <f>F133+F134</f>
        <v>113</v>
      </c>
      <c r="G132" s="112"/>
    </row>
    <row r="133" spans="1:7" s="26" customFormat="1" ht="31.5" customHeight="1">
      <c r="A133" s="166" t="s">
        <v>540</v>
      </c>
      <c r="B133" s="70" t="s">
        <v>14</v>
      </c>
      <c r="C133" s="74" t="s">
        <v>98</v>
      </c>
      <c r="D133" s="70" t="s">
        <v>293</v>
      </c>
      <c r="E133" s="70">
        <v>242</v>
      </c>
      <c r="F133" s="72">
        <f>'Пр 11 ведом'!G417</f>
        <v>58</v>
      </c>
      <c r="G133" s="112"/>
    </row>
    <row r="134" spans="1:7" s="26" customFormat="1" ht="31.5" customHeight="1">
      <c r="A134" s="166" t="s">
        <v>527</v>
      </c>
      <c r="B134" s="70" t="s">
        <v>14</v>
      </c>
      <c r="C134" s="74" t="s">
        <v>98</v>
      </c>
      <c r="D134" s="70" t="s">
        <v>293</v>
      </c>
      <c r="E134" s="70">
        <v>244</v>
      </c>
      <c r="F134" s="72">
        <f>'Пр 11 ведом'!G418</f>
        <v>55</v>
      </c>
      <c r="G134" s="112"/>
    </row>
    <row r="135" spans="1:7" s="26" customFormat="1" ht="34.5" customHeight="1">
      <c r="A135" s="206" t="s">
        <v>401</v>
      </c>
      <c r="B135" s="70" t="s">
        <v>14</v>
      </c>
      <c r="C135" s="74" t="s">
        <v>98</v>
      </c>
      <c r="D135" s="70" t="s">
        <v>456</v>
      </c>
      <c r="E135" s="70"/>
      <c r="F135" s="72">
        <f>F136</f>
        <v>380</v>
      </c>
      <c r="G135" s="112"/>
    </row>
    <row r="136" spans="1:7" s="26" customFormat="1" ht="45">
      <c r="A136" s="206" t="s">
        <v>455</v>
      </c>
      <c r="B136" s="70" t="s">
        <v>14</v>
      </c>
      <c r="C136" s="74" t="s">
        <v>98</v>
      </c>
      <c r="D136" s="70" t="s">
        <v>457</v>
      </c>
      <c r="E136" s="70"/>
      <c r="F136" s="72">
        <f>F137</f>
        <v>380</v>
      </c>
      <c r="G136" s="112"/>
    </row>
    <row r="137" spans="1:7" s="63" customFormat="1" ht="25.5" customHeight="1">
      <c r="A137" s="73" t="s">
        <v>387</v>
      </c>
      <c r="B137" s="70" t="s">
        <v>14</v>
      </c>
      <c r="C137" s="74" t="s">
        <v>98</v>
      </c>
      <c r="D137" s="70" t="s">
        <v>457</v>
      </c>
      <c r="E137" s="130" t="s">
        <v>113</v>
      </c>
      <c r="F137" s="85">
        <f>+F138</f>
        <v>380</v>
      </c>
      <c r="G137" s="114"/>
    </row>
    <row r="138" spans="1:7" s="63" customFormat="1" ht="25.5" customHeight="1">
      <c r="A138" s="166" t="s">
        <v>526</v>
      </c>
      <c r="B138" s="70" t="s">
        <v>14</v>
      </c>
      <c r="C138" s="74" t="s">
        <v>98</v>
      </c>
      <c r="D138" s="70" t="s">
        <v>457</v>
      </c>
      <c r="E138" s="130" t="s">
        <v>115</v>
      </c>
      <c r="F138" s="85">
        <f>+F139</f>
        <v>380</v>
      </c>
      <c r="G138" s="114"/>
    </row>
    <row r="139" spans="1:7" s="63" customFormat="1" ht="25.5" customHeight="1">
      <c r="A139" s="166" t="s">
        <v>527</v>
      </c>
      <c r="B139" s="70" t="s">
        <v>14</v>
      </c>
      <c r="C139" s="74" t="s">
        <v>98</v>
      </c>
      <c r="D139" s="70" t="s">
        <v>457</v>
      </c>
      <c r="E139" s="130" t="s">
        <v>117</v>
      </c>
      <c r="F139" s="85">
        <f>'Пр 11 ведом'!G423</f>
        <v>380</v>
      </c>
      <c r="G139" s="114"/>
    </row>
    <row r="140" spans="1:8" s="63" customFormat="1" ht="21">
      <c r="A140" s="199" t="s">
        <v>0</v>
      </c>
      <c r="B140" s="92" t="s">
        <v>14</v>
      </c>
      <c r="C140" s="93" t="s">
        <v>95</v>
      </c>
      <c r="D140" s="92" t="s">
        <v>9</v>
      </c>
      <c r="E140" s="92" t="s">
        <v>10</v>
      </c>
      <c r="F140" s="195">
        <f>F141</f>
        <v>100</v>
      </c>
      <c r="G140" s="111">
        <v>100</v>
      </c>
      <c r="H140" s="69">
        <f>G140-F140</f>
        <v>0</v>
      </c>
    </row>
    <row r="141" spans="1:7" s="63" customFormat="1" ht="32.25" customHeight="1">
      <c r="A141" s="73" t="s">
        <v>458</v>
      </c>
      <c r="B141" s="70" t="s">
        <v>14</v>
      </c>
      <c r="C141" s="74" t="s">
        <v>95</v>
      </c>
      <c r="D141" s="70" t="s">
        <v>459</v>
      </c>
      <c r="E141" s="70" t="s">
        <v>10</v>
      </c>
      <c r="F141" s="72">
        <f>F142+F146</f>
        <v>100</v>
      </c>
      <c r="G141" s="112"/>
    </row>
    <row r="142" spans="1:7" s="63" customFormat="1" ht="29.25" customHeight="1">
      <c r="A142" s="132" t="s">
        <v>509</v>
      </c>
      <c r="B142" s="130" t="s">
        <v>14</v>
      </c>
      <c r="C142" s="130" t="s">
        <v>95</v>
      </c>
      <c r="D142" s="70" t="s">
        <v>460</v>
      </c>
      <c r="E142" s="130" t="s">
        <v>10</v>
      </c>
      <c r="F142" s="85">
        <f>+F143</f>
        <v>70</v>
      </c>
      <c r="G142" s="114"/>
    </row>
    <row r="143" spans="1:7" s="63" customFormat="1" ht="21.75" customHeight="1">
      <c r="A143" s="73" t="s">
        <v>387</v>
      </c>
      <c r="B143" s="130" t="s">
        <v>14</v>
      </c>
      <c r="C143" s="130" t="s">
        <v>95</v>
      </c>
      <c r="D143" s="70" t="s">
        <v>460</v>
      </c>
      <c r="E143" s="130" t="s">
        <v>113</v>
      </c>
      <c r="F143" s="85">
        <f>+F144</f>
        <v>70</v>
      </c>
      <c r="G143" s="114"/>
    </row>
    <row r="144" spans="1:7" s="63" customFormat="1" ht="21.75" customHeight="1">
      <c r="A144" s="166" t="s">
        <v>526</v>
      </c>
      <c r="B144" s="130" t="s">
        <v>14</v>
      </c>
      <c r="C144" s="130" t="s">
        <v>95</v>
      </c>
      <c r="D144" s="70" t="s">
        <v>460</v>
      </c>
      <c r="E144" s="130" t="s">
        <v>115</v>
      </c>
      <c r="F144" s="85">
        <f>+F145</f>
        <v>70</v>
      </c>
      <c r="G144" s="114"/>
    </row>
    <row r="145" spans="1:7" s="63" customFormat="1" ht="21.75" customHeight="1">
      <c r="A145" s="166" t="s">
        <v>527</v>
      </c>
      <c r="B145" s="130" t="s">
        <v>14</v>
      </c>
      <c r="C145" s="130" t="s">
        <v>95</v>
      </c>
      <c r="D145" s="70" t="s">
        <v>460</v>
      </c>
      <c r="E145" s="130" t="s">
        <v>117</v>
      </c>
      <c r="F145" s="85">
        <f>'Пр 11 ведом'!G429</f>
        <v>70</v>
      </c>
      <c r="G145" s="114"/>
    </row>
    <row r="146" spans="1:7" s="63" customFormat="1" ht="21.75" customHeight="1">
      <c r="A146" s="132" t="s">
        <v>510</v>
      </c>
      <c r="B146" s="130" t="s">
        <v>14</v>
      </c>
      <c r="C146" s="130" t="s">
        <v>95</v>
      </c>
      <c r="D146" s="70" t="s">
        <v>461</v>
      </c>
      <c r="E146" s="130" t="s">
        <v>10</v>
      </c>
      <c r="F146" s="85">
        <f>+F147</f>
        <v>30</v>
      </c>
      <c r="G146" s="114"/>
    </row>
    <row r="147" spans="1:7" s="63" customFormat="1" ht="21" customHeight="1">
      <c r="A147" s="73" t="s">
        <v>387</v>
      </c>
      <c r="B147" s="130" t="s">
        <v>14</v>
      </c>
      <c r="C147" s="130" t="s">
        <v>95</v>
      </c>
      <c r="D147" s="70" t="s">
        <v>461</v>
      </c>
      <c r="E147" s="130" t="s">
        <v>113</v>
      </c>
      <c r="F147" s="85">
        <f>+F148</f>
        <v>30</v>
      </c>
      <c r="G147" s="114"/>
    </row>
    <row r="148" spans="1:7" s="63" customFormat="1" ht="21" customHeight="1">
      <c r="A148" s="166" t="s">
        <v>526</v>
      </c>
      <c r="B148" s="130" t="s">
        <v>14</v>
      </c>
      <c r="C148" s="130" t="s">
        <v>95</v>
      </c>
      <c r="D148" s="70" t="s">
        <v>461</v>
      </c>
      <c r="E148" s="130" t="s">
        <v>115</v>
      </c>
      <c r="F148" s="85">
        <f>+F149</f>
        <v>30</v>
      </c>
      <c r="G148" s="114"/>
    </row>
    <row r="149" spans="1:7" s="63" customFormat="1" ht="21" customHeight="1">
      <c r="A149" s="166" t="s">
        <v>527</v>
      </c>
      <c r="B149" s="130" t="s">
        <v>14</v>
      </c>
      <c r="C149" s="130" t="s">
        <v>95</v>
      </c>
      <c r="D149" s="70" t="s">
        <v>461</v>
      </c>
      <c r="E149" s="130" t="s">
        <v>117</v>
      </c>
      <c r="F149" s="85">
        <f>'Пр 11 ведом'!G433</f>
        <v>30</v>
      </c>
      <c r="G149" s="114"/>
    </row>
    <row r="150" spans="1:8" s="68" customFormat="1" ht="12.75">
      <c r="A150" s="194" t="s">
        <v>49</v>
      </c>
      <c r="B150" s="92" t="s">
        <v>15</v>
      </c>
      <c r="C150" s="93" t="s">
        <v>8</v>
      </c>
      <c r="D150" s="92" t="s">
        <v>9</v>
      </c>
      <c r="E150" s="92" t="s">
        <v>10</v>
      </c>
      <c r="F150" s="195">
        <f>F151+F173+F167</f>
        <v>14010.9</v>
      </c>
      <c r="G150" s="111">
        <v>14010.9</v>
      </c>
      <c r="H150" s="134">
        <f>G150-F150</f>
        <v>0</v>
      </c>
    </row>
    <row r="151" spans="1:8" s="68" customFormat="1" ht="12.75">
      <c r="A151" s="194" t="s">
        <v>149</v>
      </c>
      <c r="B151" s="92" t="s">
        <v>15</v>
      </c>
      <c r="C151" s="93" t="s">
        <v>79</v>
      </c>
      <c r="D151" s="92" t="s">
        <v>9</v>
      </c>
      <c r="E151" s="92" t="s">
        <v>10</v>
      </c>
      <c r="F151" s="195">
        <f>F152</f>
        <v>2274</v>
      </c>
      <c r="G151" s="111">
        <v>2274</v>
      </c>
      <c r="H151" s="134">
        <f>G151-F151</f>
        <v>0</v>
      </c>
    </row>
    <row r="152" spans="1:8" s="68" customFormat="1" ht="24" customHeight="1">
      <c r="A152" s="73" t="s">
        <v>268</v>
      </c>
      <c r="B152" s="70" t="s">
        <v>15</v>
      </c>
      <c r="C152" s="74" t="s">
        <v>79</v>
      </c>
      <c r="D152" s="70" t="s">
        <v>267</v>
      </c>
      <c r="E152" s="70"/>
      <c r="F152" s="72">
        <f>F153</f>
        <v>2274</v>
      </c>
      <c r="G152" s="111"/>
      <c r="H152" s="129"/>
    </row>
    <row r="153" spans="1:7" s="68" customFormat="1" ht="24" customHeight="1">
      <c r="A153" s="196" t="s">
        <v>269</v>
      </c>
      <c r="B153" s="70" t="s">
        <v>15</v>
      </c>
      <c r="C153" s="74" t="s">
        <v>79</v>
      </c>
      <c r="D153" s="70" t="s">
        <v>266</v>
      </c>
      <c r="E153" s="70" t="s">
        <v>10</v>
      </c>
      <c r="F153" s="72">
        <f>F154</f>
        <v>2274</v>
      </c>
      <c r="G153" s="112"/>
    </row>
    <row r="154" spans="1:7" s="63" customFormat="1" ht="25.5" customHeight="1">
      <c r="A154" s="73" t="s">
        <v>270</v>
      </c>
      <c r="B154" s="70" t="s">
        <v>15</v>
      </c>
      <c r="C154" s="74" t="s">
        <v>79</v>
      </c>
      <c r="D154" s="70" t="s">
        <v>265</v>
      </c>
      <c r="E154" s="70" t="s">
        <v>10</v>
      </c>
      <c r="F154" s="72">
        <f>F155+F159+F163</f>
        <v>2274</v>
      </c>
      <c r="G154" s="112"/>
    </row>
    <row r="155" spans="1:7" s="63" customFormat="1" ht="45">
      <c r="A155" s="73" t="s">
        <v>105</v>
      </c>
      <c r="B155" s="70" t="s">
        <v>15</v>
      </c>
      <c r="C155" s="74" t="s">
        <v>79</v>
      </c>
      <c r="D155" s="70" t="s">
        <v>271</v>
      </c>
      <c r="E155" s="70" t="s">
        <v>106</v>
      </c>
      <c r="F155" s="72">
        <f>F156</f>
        <v>2129.3</v>
      </c>
      <c r="G155" s="112"/>
    </row>
    <row r="156" spans="1:7" s="63" customFormat="1" ht="21" customHeight="1">
      <c r="A156" s="73" t="s">
        <v>107</v>
      </c>
      <c r="B156" s="70" t="s">
        <v>15</v>
      </c>
      <c r="C156" s="74" t="s">
        <v>79</v>
      </c>
      <c r="D156" s="70" t="s">
        <v>271</v>
      </c>
      <c r="E156" s="70" t="s">
        <v>108</v>
      </c>
      <c r="F156" s="72">
        <f>F157+F158</f>
        <v>2129.3</v>
      </c>
      <c r="G156" s="112"/>
    </row>
    <row r="157" spans="1:7" s="63" customFormat="1" ht="12" customHeight="1">
      <c r="A157" s="198" t="s">
        <v>385</v>
      </c>
      <c r="B157" s="70" t="s">
        <v>15</v>
      </c>
      <c r="C157" s="74" t="s">
        <v>79</v>
      </c>
      <c r="D157" s="70" t="s">
        <v>271</v>
      </c>
      <c r="E157" s="70">
        <v>121</v>
      </c>
      <c r="F157" s="72">
        <f>'Пр 11 ведом'!G253</f>
        <v>1635.4</v>
      </c>
      <c r="G157" s="112"/>
    </row>
    <row r="158" spans="1:7" s="63" customFormat="1" ht="36" customHeight="1">
      <c r="A158" s="198" t="s">
        <v>386</v>
      </c>
      <c r="B158" s="70" t="s">
        <v>15</v>
      </c>
      <c r="C158" s="74" t="s">
        <v>79</v>
      </c>
      <c r="D158" s="70" t="s">
        <v>271</v>
      </c>
      <c r="E158" s="70">
        <v>129</v>
      </c>
      <c r="F158" s="72">
        <f>'Пр 11 ведом'!G254</f>
        <v>493.9</v>
      </c>
      <c r="G158" s="112"/>
    </row>
    <row r="159" spans="1:7" s="63" customFormat="1" ht="21" customHeight="1">
      <c r="A159" s="73" t="s">
        <v>387</v>
      </c>
      <c r="B159" s="70" t="s">
        <v>15</v>
      </c>
      <c r="C159" s="74" t="s">
        <v>79</v>
      </c>
      <c r="D159" s="70" t="s">
        <v>272</v>
      </c>
      <c r="E159" s="70" t="s">
        <v>113</v>
      </c>
      <c r="F159" s="72">
        <f>F160</f>
        <v>140</v>
      </c>
      <c r="G159" s="112"/>
    </row>
    <row r="160" spans="1:7" s="63" customFormat="1" ht="21" customHeight="1">
      <c r="A160" s="166" t="s">
        <v>526</v>
      </c>
      <c r="B160" s="70" t="s">
        <v>15</v>
      </c>
      <c r="C160" s="74" t="s">
        <v>79</v>
      </c>
      <c r="D160" s="70" t="s">
        <v>272</v>
      </c>
      <c r="E160" s="70" t="s">
        <v>115</v>
      </c>
      <c r="F160" s="72">
        <f>F162+F161</f>
        <v>140</v>
      </c>
      <c r="G160" s="112"/>
    </row>
    <row r="161" spans="1:7" s="63" customFormat="1" ht="21" customHeight="1">
      <c r="A161" s="166" t="s">
        <v>540</v>
      </c>
      <c r="B161" s="70" t="s">
        <v>15</v>
      </c>
      <c r="C161" s="74" t="s">
        <v>79</v>
      </c>
      <c r="D161" s="70" t="s">
        <v>272</v>
      </c>
      <c r="E161" s="70">
        <v>242</v>
      </c>
      <c r="F161" s="72">
        <f>'Пр 11 ведом'!G258</f>
        <v>32.6</v>
      </c>
      <c r="G161" s="112"/>
    </row>
    <row r="162" spans="1:7" s="63" customFormat="1" ht="21" customHeight="1">
      <c r="A162" s="166" t="s">
        <v>527</v>
      </c>
      <c r="B162" s="70" t="s">
        <v>15</v>
      </c>
      <c r="C162" s="74" t="s">
        <v>79</v>
      </c>
      <c r="D162" s="70" t="s">
        <v>272</v>
      </c>
      <c r="E162" s="70" t="s">
        <v>117</v>
      </c>
      <c r="F162" s="72">
        <f>'Пр 11 ведом'!G259</f>
        <v>107.4</v>
      </c>
      <c r="G162" s="112"/>
    </row>
    <row r="163" spans="1:7" s="63" customFormat="1" ht="21" customHeight="1">
      <c r="A163" s="73" t="s">
        <v>118</v>
      </c>
      <c r="B163" s="70" t="s">
        <v>15</v>
      </c>
      <c r="C163" s="74" t="s">
        <v>79</v>
      </c>
      <c r="D163" s="70" t="s">
        <v>272</v>
      </c>
      <c r="E163" s="70" t="s">
        <v>48</v>
      </c>
      <c r="F163" s="72">
        <f>F164</f>
        <v>4.7</v>
      </c>
      <c r="G163" s="112"/>
    </row>
    <row r="164" spans="1:7" s="63" customFormat="1" ht="21" customHeight="1">
      <c r="A164" s="166" t="s">
        <v>532</v>
      </c>
      <c r="B164" s="70" t="s">
        <v>15</v>
      </c>
      <c r="C164" s="74" t="s">
        <v>79</v>
      </c>
      <c r="D164" s="70" t="s">
        <v>272</v>
      </c>
      <c r="E164" s="70" t="s">
        <v>119</v>
      </c>
      <c r="F164" s="72">
        <f>F165+F166</f>
        <v>4.7</v>
      </c>
      <c r="G164" s="112"/>
    </row>
    <row r="165" spans="1:7" s="63" customFormat="1" ht="16.5" customHeight="1">
      <c r="A165" s="73" t="s">
        <v>17</v>
      </c>
      <c r="B165" s="70" t="s">
        <v>15</v>
      </c>
      <c r="C165" s="74" t="s">
        <v>79</v>
      </c>
      <c r="D165" s="70" t="s">
        <v>272</v>
      </c>
      <c r="E165" s="70" t="s">
        <v>120</v>
      </c>
      <c r="F165" s="72">
        <f>'Пр 11 ведом'!G262</f>
        <v>3.5</v>
      </c>
      <c r="G165" s="112"/>
    </row>
    <row r="166" spans="1:7" s="63" customFormat="1" ht="16.5" customHeight="1">
      <c r="A166" s="166" t="s">
        <v>533</v>
      </c>
      <c r="B166" s="70" t="s">
        <v>15</v>
      </c>
      <c r="C166" s="74" t="s">
        <v>79</v>
      </c>
      <c r="D166" s="70" t="s">
        <v>272</v>
      </c>
      <c r="E166" s="70" t="s">
        <v>122</v>
      </c>
      <c r="F166" s="72">
        <f>'Пр 11 ведом'!G263</f>
        <v>1.2</v>
      </c>
      <c r="G166" s="112"/>
    </row>
    <row r="167" spans="1:8" s="63" customFormat="1" ht="12.75">
      <c r="A167" s="207" t="s">
        <v>534</v>
      </c>
      <c r="B167" s="74" t="s">
        <v>15</v>
      </c>
      <c r="C167" s="74" t="s">
        <v>98</v>
      </c>
      <c r="D167" s="92"/>
      <c r="E167" s="92"/>
      <c r="F167" s="195">
        <f>F168</f>
        <v>9579</v>
      </c>
      <c r="G167" s="111">
        <v>9579</v>
      </c>
      <c r="H167" s="134">
        <f>G167-F167</f>
        <v>0</v>
      </c>
    </row>
    <row r="168" spans="1:7" s="63" customFormat="1" ht="21">
      <c r="A168" s="199" t="s">
        <v>462</v>
      </c>
      <c r="B168" s="74" t="s">
        <v>15</v>
      </c>
      <c r="C168" s="74" t="s">
        <v>98</v>
      </c>
      <c r="D168" s="92"/>
      <c r="E168" s="92"/>
      <c r="F168" s="195">
        <f>F169</f>
        <v>9579</v>
      </c>
      <c r="G168" s="111"/>
    </row>
    <row r="169" spans="1:7" s="7" customFormat="1" ht="135">
      <c r="A169" s="208" t="s">
        <v>463</v>
      </c>
      <c r="B169" s="74" t="s">
        <v>15</v>
      </c>
      <c r="C169" s="74" t="s">
        <v>98</v>
      </c>
      <c r="D169" s="70" t="s">
        <v>493</v>
      </c>
      <c r="E169" s="70"/>
      <c r="F169" s="72">
        <f>F170</f>
        <v>9579</v>
      </c>
      <c r="G169" s="122"/>
    </row>
    <row r="170" spans="1:7" s="7" customFormat="1" ht="26.25" customHeight="1">
      <c r="A170" s="73" t="s">
        <v>387</v>
      </c>
      <c r="B170" s="74" t="s">
        <v>15</v>
      </c>
      <c r="C170" s="74" t="s">
        <v>98</v>
      </c>
      <c r="D170" s="70" t="s">
        <v>493</v>
      </c>
      <c r="E170" s="70" t="s">
        <v>113</v>
      </c>
      <c r="F170" s="72">
        <f>F171</f>
        <v>9579</v>
      </c>
      <c r="G170" s="122"/>
    </row>
    <row r="171" spans="1:7" s="7" customFormat="1" ht="26.25" customHeight="1">
      <c r="A171" s="166" t="s">
        <v>526</v>
      </c>
      <c r="B171" s="74" t="s">
        <v>15</v>
      </c>
      <c r="C171" s="74" t="s">
        <v>98</v>
      </c>
      <c r="D171" s="70" t="s">
        <v>493</v>
      </c>
      <c r="E171" s="70" t="s">
        <v>115</v>
      </c>
      <c r="F171" s="72">
        <f>F172</f>
        <v>9579</v>
      </c>
      <c r="G171" s="122"/>
    </row>
    <row r="172" spans="1:7" s="7" customFormat="1" ht="26.25" customHeight="1">
      <c r="A172" s="166" t="s">
        <v>527</v>
      </c>
      <c r="B172" s="74" t="s">
        <v>15</v>
      </c>
      <c r="C172" s="74" t="s">
        <v>98</v>
      </c>
      <c r="D172" s="70" t="s">
        <v>493</v>
      </c>
      <c r="E172" s="70" t="s">
        <v>117</v>
      </c>
      <c r="F172" s="72">
        <f>'Пр 11 ведом'!G447</f>
        <v>9579</v>
      </c>
      <c r="G172" s="122"/>
    </row>
    <row r="173" spans="1:8" s="63" customFormat="1" ht="12.75">
      <c r="A173" s="194" t="s">
        <v>50</v>
      </c>
      <c r="B173" s="93" t="s">
        <v>15</v>
      </c>
      <c r="C173" s="93" t="s">
        <v>51</v>
      </c>
      <c r="D173" s="92"/>
      <c r="E173" s="92"/>
      <c r="F173" s="209">
        <f>F174+F208+F219+F228+F233</f>
        <v>2157.9</v>
      </c>
      <c r="G173" s="119">
        <v>2157.9</v>
      </c>
      <c r="H173" s="91">
        <f>G173-F173</f>
        <v>0</v>
      </c>
    </row>
    <row r="174" spans="1:7" s="63" customFormat="1" ht="21" customHeight="1">
      <c r="A174" s="73" t="s">
        <v>171</v>
      </c>
      <c r="B174" s="74" t="s">
        <v>15</v>
      </c>
      <c r="C174" s="74" t="s">
        <v>51</v>
      </c>
      <c r="D174" s="70" t="s">
        <v>267</v>
      </c>
      <c r="E174" s="70" t="s">
        <v>10</v>
      </c>
      <c r="F174" s="210">
        <f>F175+F203+F200</f>
        <v>817.3</v>
      </c>
      <c r="G174" s="120"/>
    </row>
    <row r="175" spans="1:7" s="63" customFormat="1" ht="21" customHeight="1">
      <c r="A175" s="73" t="s">
        <v>420</v>
      </c>
      <c r="B175" s="74" t="s">
        <v>15</v>
      </c>
      <c r="C175" s="74" t="s">
        <v>51</v>
      </c>
      <c r="D175" s="70" t="s">
        <v>427</v>
      </c>
      <c r="E175" s="70"/>
      <c r="F175" s="210">
        <f>F176+F180+F184+F188+F192+F196</f>
        <v>380</v>
      </c>
      <c r="G175" s="120"/>
    </row>
    <row r="176" spans="1:7" s="63" customFormat="1" ht="21" customHeight="1">
      <c r="A176" s="73" t="s">
        <v>421</v>
      </c>
      <c r="B176" s="74" t="s">
        <v>15</v>
      </c>
      <c r="C176" s="74" t="s">
        <v>51</v>
      </c>
      <c r="D176" s="70" t="s">
        <v>428</v>
      </c>
      <c r="E176" s="70"/>
      <c r="F176" s="210">
        <f>F177</f>
        <v>80</v>
      </c>
      <c r="G176" s="120"/>
    </row>
    <row r="177" spans="1:7" s="63" customFormat="1" ht="21.75" customHeight="1">
      <c r="A177" s="73" t="s">
        <v>387</v>
      </c>
      <c r="B177" s="74" t="s">
        <v>15</v>
      </c>
      <c r="C177" s="74" t="s">
        <v>51</v>
      </c>
      <c r="D177" s="70" t="s">
        <v>428</v>
      </c>
      <c r="E177" s="70" t="s">
        <v>113</v>
      </c>
      <c r="F177" s="210">
        <f>F178</f>
        <v>80</v>
      </c>
      <c r="G177" s="120"/>
    </row>
    <row r="178" spans="1:7" s="63" customFormat="1" ht="21.75" customHeight="1">
      <c r="A178" s="166" t="s">
        <v>526</v>
      </c>
      <c r="B178" s="74" t="s">
        <v>15</v>
      </c>
      <c r="C178" s="74" t="s">
        <v>51</v>
      </c>
      <c r="D178" s="70" t="s">
        <v>428</v>
      </c>
      <c r="E178" s="70" t="s">
        <v>115</v>
      </c>
      <c r="F178" s="210">
        <f>F179</f>
        <v>80</v>
      </c>
      <c r="G178" s="120"/>
    </row>
    <row r="179" spans="1:7" s="63" customFormat="1" ht="21.75" customHeight="1">
      <c r="A179" s="166" t="s">
        <v>527</v>
      </c>
      <c r="B179" s="74" t="s">
        <v>15</v>
      </c>
      <c r="C179" s="74" t="s">
        <v>51</v>
      </c>
      <c r="D179" s="70" t="s">
        <v>428</v>
      </c>
      <c r="E179" s="70">
        <v>244</v>
      </c>
      <c r="F179" s="210">
        <f>'Пр 11 ведом'!G270</f>
        <v>80</v>
      </c>
      <c r="G179" s="120"/>
    </row>
    <row r="180" spans="1:7" s="63" customFormat="1" ht="21" customHeight="1">
      <c r="A180" s="73" t="s">
        <v>422</v>
      </c>
      <c r="B180" s="74" t="s">
        <v>15</v>
      </c>
      <c r="C180" s="74" t="s">
        <v>51</v>
      </c>
      <c r="D180" s="70" t="s">
        <v>429</v>
      </c>
      <c r="E180" s="70"/>
      <c r="F180" s="210">
        <f>F181</f>
        <v>30</v>
      </c>
      <c r="G180" s="120"/>
    </row>
    <row r="181" spans="1:7" s="63" customFormat="1" ht="21" customHeight="1">
      <c r="A181" s="73" t="s">
        <v>387</v>
      </c>
      <c r="B181" s="74" t="s">
        <v>15</v>
      </c>
      <c r="C181" s="74" t="s">
        <v>51</v>
      </c>
      <c r="D181" s="70" t="s">
        <v>429</v>
      </c>
      <c r="E181" s="70" t="s">
        <v>113</v>
      </c>
      <c r="F181" s="210">
        <f>F182</f>
        <v>30</v>
      </c>
      <c r="G181" s="120"/>
    </row>
    <row r="182" spans="1:7" s="63" customFormat="1" ht="21" customHeight="1">
      <c r="A182" s="166" t="s">
        <v>526</v>
      </c>
      <c r="B182" s="74" t="s">
        <v>15</v>
      </c>
      <c r="C182" s="74" t="s">
        <v>51</v>
      </c>
      <c r="D182" s="70" t="s">
        <v>429</v>
      </c>
      <c r="E182" s="70" t="s">
        <v>115</v>
      </c>
      <c r="F182" s="210">
        <f>F183</f>
        <v>30</v>
      </c>
      <c r="G182" s="120"/>
    </row>
    <row r="183" spans="1:7" s="63" customFormat="1" ht="24" customHeight="1">
      <c r="A183" s="166" t="s">
        <v>527</v>
      </c>
      <c r="B183" s="74" t="s">
        <v>15</v>
      </c>
      <c r="C183" s="74" t="s">
        <v>51</v>
      </c>
      <c r="D183" s="70" t="s">
        <v>429</v>
      </c>
      <c r="E183" s="70" t="s">
        <v>117</v>
      </c>
      <c r="F183" s="210">
        <f>'Пр 11 ведом'!G274</f>
        <v>30</v>
      </c>
      <c r="G183" s="120"/>
    </row>
    <row r="184" spans="1:7" s="63" customFormat="1" ht="30.75" customHeight="1">
      <c r="A184" s="73" t="s">
        <v>423</v>
      </c>
      <c r="B184" s="74" t="s">
        <v>15</v>
      </c>
      <c r="C184" s="74" t="s">
        <v>51</v>
      </c>
      <c r="D184" s="70" t="s">
        <v>430</v>
      </c>
      <c r="E184" s="70"/>
      <c r="F184" s="210">
        <f>F185</f>
        <v>40</v>
      </c>
      <c r="G184" s="120"/>
    </row>
    <row r="185" spans="1:7" s="63" customFormat="1" ht="22.5" customHeight="1">
      <c r="A185" s="73" t="s">
        <v>387</v>
      </c>
      <c r="B185" s="74" t="s">
        <v>15</v>
      </c>
      <c r="C185" s="74" t="s">
        <v>51</v>
      </c>
      <c r="D185" s="70" t="s">
        <v>430</v>
      </c>
      <c r="E185" s="70" t="s">
        <v>113</v>
      </c>
      <c r="F185" s="210">
        <f>F186</f>
        <v>40</v>
      </c>
      <c r="G185" s="120"/>
    </row>
    <row r="186" spans="1:7" s="63" customFormat="1" ht="22.5" customHeight="1">
      <c r="A186" s="166" t="s">
        <v>526</v>
      </c>
      <c r="B186" s="74" t="s">
        <v>15</v>
      </c>
      <c r="C186" s="74" t="s">
        <v>51</v>
      </c>
      <c r="D186" s="70" t="s">
        <v>430</v>
      </c>
      <c r="E186" s="70" t="s">
        <v>115</v>
      </c>
      <c r="F186" s="210">
        <f>F187</f>
        <v>40</v>
      </c>
      <c r="G186" s="120"/>
    </row>
    <row r="187" spans="1:7" s="63" customFormat="1" ht="22.5" customHeight="1">
      <c r="A187" s="166" t="s">
        <v>527</v>
      </c>
      <c r="B187" s="74" t="s">
        <v>15</v>
      </c>
      <c r="C187" s="74" t="s">
        <v>51</v>
      </c>
      <c r="D187" s="70" t="s">
        <v>430</v>
      </c>
      <c r="E187" s="70" t="s">
        <v>117</v>
      </c>
      <c r="F187" s="210">
        <f>'Пр 11 ведом'!G278</f>
        <v>40</v>
      </c>
      <c r="G187" s="120"/>
    </row>
    <row r="188" spans="1:7" s="63" customFormat="1" ht="15.75" customHeight="1">
      <c r="A188" s="73" t="s">
        <v>424</v>
      </c>
      <c r="B188" s="74" t="s">
        <v>15</v>
      </c>
      <c r="C188" s="74" t="s">
        <v>51</v>
      </c>
      <c r="D188" s="70" t="s">
        <v>431</v>
      </c>
      <c r="E188" s="70"/>
      <c r="F188" s="210">
        <f>F189</f>
        <v>40</v>
      </c>
      <c r="G188" s="120"/>
    </row>
    <row r="189" spans="1:7" s="63" customFormat="1" ht="24" customHeight="1">
      <c r="A189" s="73" t="s">
        <v>387</v>
      </c>
      <c r="B189" s="74" t="s">
        <v>15</v>
      </c>
      <c r="C189" s="74" t="s">
        <v>51</v>
      </c>
      <c r="D189" s="70" t="s">
        <v>431</v>
      </c>
      <c r="E189" s="70" t="s">
        <v>113</v>
      </c>
      <c r="F189" s="210">
        <f>F190</f>
        <v>40</v>
      </c>
      <c r="G189" s="120"/>
    </row>
    <row r="190" spans="1:7" s="63" customFormat="1" ht="19.5" customHeight="1">
      <c r="A190" s="166" t="s">
        <v>526</v>
      </c>
      <c r="B190" s="74" t="s">
        <v>15</v>
      </c>
      <c r="C190" s="74" t="s">
        <v>51</v>
      </c>
      <c r="D190" s="70" t="s">
        <v>431</v>
      </c>
      <c r="E190" s="70" t="s">
        <v>115</v>
      </c>
      <c r="F190" s="210">
        <f>F191</f>
        <v>40</v>
      </c>
      <c r="G190" s="120"/>
    </row>
    <row r="191" spans="1:7" s="63" customFormat="1" ht="19.5" customHeight="1">
      <c r="A191" s="166" t="s">
        <v>527</v>
      </c>
      <c r="B191" s="74" t="s">
        <v>15</v>
      </c>
      <c r="C191" s="74" t="s">
        <v>51</v>
      </c>
      <c r="D191" s="70" t="s">
        <v>431</v>
      </c>
      <c r="E191" s="70" t="s">
        <v>117</v>
      </c>
      <c r="F191" s="210">
        <f>'Пр 11 ведом'!G282</f>
        <v>40</v>
      </c>
      <c r="G191" s="120"/>
    </row>
    <row r="192" spans="1:7" s="63" customFormat="1" ht="30.75" customHeight="1">
      <c r="A192" s="73" t="s">
        <v>425</v>
      </c>
      <c r="B192" s="74" t="s">
        <v>15</v>
      </c>
      <c r="C192" s="74" t="s">
        <v>51</v>
      </c>
      <c r="D192" s="70" t="s">
        <v>432</v>
      </c>
      <c r="E192" s="70"/>
      <c r="F192" s="210">
        <f>F193</f>
        <v>160</v>
      </c>
      <c r="G192" s="120"/>
    </row>
    <row r="193" spans="1:7" s="63" customFormat="1" ht="24" customHeight="1">
      <c r="A193" s="73" t="s">
        <v>387</v>
      </c>
      <c r="B193" s="74" t="s">
        <v>15</v>
      </c>
      <c r="C193" s="74" t="s">
        <v>51</v>
      </c>
      <c r="D193" s="70" t="s">
        <v>432</v>
      </c>
      <c r="E193" s="70" t="s">
        <v>113</v>
      </c>
      <c r="F193" s="210">
        <f>F194</f>
        <v>160</v>
      </c>
      <c r="G193" s="120"/>
    </row>
    <row r="194" spans="1:7" s="63" customFormat="1" ht="24" customHeight="1">
      <c r="A194" s="166" t="s">
        <v>526</v>
      </c>
      <c r="B194" s="74" t="s">
        <v>15</v>
      </c>
      <c r="C194" s="74" t="s">
        <v>51</v>
      </c>
      <c r="D194" s="70" t="s">
        <v>432</v>
      </c>
      <c r="E194" s="70" t="s">
        <v>115</v>
      </c>
      <c r="F194" s="210">
        <f>F195</f>
        <v>160</v>
      </c>
      <c r="G194" s="120"/>
    </row>
    <row r="195" spans="1:7" s="63" customFormat="1" ht="24" customHeight="1">
      <c r="A195" s="166" t="s">
        <v>527</v>
      </c>
      <c r="B195" s="74" t="s">
        <v>15</v>
      </c>
      <c r="C195" s="74" t="s">
        <v>51</v>
      </c>
      <c r="D195" s="70" t="s">
        <v>432</v>
      </c>
      <c r="E195" s="70" t="s">
        <v>117</v>
      </c>
      <c r="F195" s="210">
        <f>'Пр 11 ведом'!G286</f>
        <v>160</v>
      </c>
      <c r="G195" s="120"/>
    </row>
    <row r="196" spans="1:7" s="63" customFormat="1" ht="12.75" customHeight="1">
      <c r="A196" s="73" t="s">
        <v>426</v>
      </c>
      <c r="B196" s="74" t="s">
        <v>15</v>
      </c>
      <c r="C196" s="74" t="s">
        <v>51</v>
      </c>
      <c r="D196" s="70" t="s">
        <v>433</v>
      </c>
      <c r="E196" s="70"/>
      <c r="F196" s="210">
        <f>F197</f>
        <v>30</v>
      </c>
      <c r="G196" s="120"/>
    </row>
    <row r="197" spans="1:7" s="63" customFormat="1" ht="25.5" customHeight="1">
      <c r="A197" s="73" t="s">
        <v>387</v>
      </c>
      <c r="B197" s="74" t="s">
        <v>15</v>
      </c>
      <c r="C197" s="74" t="s">
        <v>51</v>
      </c>
      <c r="D197" s="70" t="s">
        <v>433</v>
      </c>
      <c r="E197" s="70" t="s">
        <v>113</v>
      </c>
      <c r="F197" s="210">
        <f>F198</f>
        <v>30</v>
      </c>
      <c r="G197" s="120"/>
    </row>
    <row r="198" spans="1:7" s="63" customFormat="1" ht="27" customHeight="1">
      <c r="A198" s="166" t="s">
        <v>526</v>
      </c>
      <c r="B198" s="74" t="s">
        <v>15</v>
      </c>
      <c r="C198" s="74" t="s">
        <v>51</v>
      </c>
      <c r="D198" s="70" t="s">
        <v>433</v>
      </c>
      <c r="E198" s="70" t="s">
        <v>115</v>
      </c>
      <c r="F198" s="210">
        <f>F199</f>
        <v>30</v>
      </c>
      <c r="G198" s="120"/>
    </row>
    <row r="199" spans="1:7" s="63" customFormat="1" ht="27" customHeight="1">
      <c r="A199" s="166" t="s">
        <v>527</v>
      </c>
      <c r="B199" s="74" t="s">
        <v>15</v>
      </c>
      <c r="C199" s="74" t="s">
        <v>51</v>
      </c>
      <c r="D199" s="70" t="s">
        <v>433</v>
      </c>
      <c r="E199" s="70" t="s">
        <v>117</v>
      </c>
      <c r="F199" s="210">
        <f>'Пр 11 ведом'!G290</f>
        <v>30</v>
      </c>
      <c r="G199" s="120"/>
    </row>
    <row r="200" spans="1:7" s="63" customFormat="1" ht="12.75">
      <c r="A200" s="73" t="s">
        <v>604</v>
      </c>
      <c r="B200" s="74" t="s">
        <v>15</v>
      </c>
      <c r="C200" s="74" t="s">
        <v>51</v>
      </c>
      <c r="D200" s="70" t="s">
        <v>605</v>
      </c>
      <c r="E200" s="70"/>
      <c r="F200" s="210">
        <f>F201</f>
        <v>300</v>
      </c>
      <c r="G200" s="120"/>
    </row>
    <row r="201" spans="1:7" s="63" customFormat="1" ht="12.75">
      <c r="A201" s="73" t="s">
        <v>118</v>
      </c>
      <c r="B201" s="74" t="s">
        <v>15</v>
      </c>
      <c r="C201" s="74" t="s">
        <v>51</v>
      </c>
      <c r="D201" s="70" t="s">
        <v>605</v>
      </c>
      <c r="E201" s="70">
        <v>800</v>
      </c>
      <c r="F201" s="210">
        <f>F202</f>
        <v>300</v>
      </c>
      <c r="G201" s="120"/>
    </row>
    <row r="202" spans="1:7" s="63" customFormat="1" ht="38.25" customHeight="1">
      <c r="A202" s="166" t="s">
        <v>544</v>
      </c>
      <c r="B202" s="74" t="s">
        <v>15</v>
      </c>
      <c r="C202" s="74" t="s">
        <v>51</v>
      </c>
      <c r="D202" s="70" t="s">
        <v>605</v>
      </c>
      <c r="E202" s="70">
        <v>810</v>
      </c>
      <c r="F202" s="210">
        <f>'Пр 11 ведом'!G293</f>
        <v>300</v>
      </c>
      <c r="G202" s="120"/>
    </row>
    <row r="203" spans="1:7" s="63" customFormat="1" ht="27" customHeight="1">
      <c r="A203" s="73" t="s">
        <v>434</v>
      </c>
      <c r="B203" s="74" t="s">
        <v>15</v>
      </c>
      <c r="C203" s="74" t="s">
        <v>51</v>
      </c>
      <c r="D203" s="70" t="s">
        <v>435</v>
      </c>
      <c r="E203" s="70"/>
      <c r="F203" s="210">
        <f>F204</f>
        <v>137.3</v>
      </c>
      <c r="G203" s="120"/>
    </row>
    <row r="204" spans="1:7" s="63" customFormat="1" ht="22.5" customHeight="1">
      <c r="A204" s="73" t="s">
        <v>436</v>
      </c>
      <c r="B204" s="74" t="s">
        <v>15</v>
      </c>
      <c r="C204" s="74" t="s">
        <v>51</v>
      </c>
      <c r="D204" s="70" t="s">
        <v>437</v>
      </c>
      <c r="E204" s="70"/>
      <c r="F204" s="210">
        <f>F205</f>
        <v>137.3</v>
      </c>
      <c r="G204" s="120"/>
    </row>
    <row r="205" spans="1:7" s="63" customFormat="1" ht="22.5" customHeight="1">
      <c r="A205" s="73" t="s">
        <v>387</v>
      </c>
      <c r="B205" s="74" t="s">
        <v>15</v>
      </c>
      <c r="C205" s="74" t="s">
        <v>51</v>
      </c>
      <c r="D205" s="70" t="s">
        <v>437</v>
      </c>
      <c r="E205" s="70" t="s">
        <v>113</v>
      </c>
      <c r="F205" s="210">
        <f>F206</f>
        <v>137.3</v>
      </c>
      <c r="G205" s="120"/>
    </row>
    <row r="206" spans="1:7" s="63" customFormat="1" ht="22.5" customHeight="1">
      <c r="A206" s="166" t="s">
        <v>526</v>
      </c>
      <c r="B206" s="74" t="s">
        <v>15</v>
      </c>
      <c r="C206" s="74" t="s">
        <v>51</v>
      </c>
      <c r="D206" s="70" t="s">
        <v>437</v>
      </c>
      <c r="E206" s="70" t="s">
        <v>115</v>
      </c>
      <c r="F206" s="210">
        <f>F207</f>
        <v>137.3</v>
      </c>
      <c r="G206" s="120"/>
    </row>
    <row r="207" spans="1:7" s="63" customFormat="1" ht="22.5" customHeight="1">
      <c r="A207" s="166" t="s">
        <v>527</v>
      </c>
      <c r="B207" s="74" t="s">
        <v>15</v>
      </c>
      <c r="C207" s="74" t="s">
        <v>51</v>
      </c>
      <c r="D207" s="70" t="s">
        <v>437</v>
      </c>
      <c r="E207" s="70" t="s">
        <v>117</v>
      </c>
      <c r="F207" s="210">
        <f>'Пр 11 ведом'!G298</f>
        <v>137.3</v>
      </c>
      <c r="G207" s="120"/>
    </row>
    <row r="208" spans="1:7" s="63" customFormat="1" ht="22.5" customHeight="1">
      <c r="A208" s="198" t="s">
        <v>464</v>
      </c>
      <c r="B208" s="74" t="s">
        <v>15</v>
      </c>
      <c r="C208" s="74" t="s">
        <v>51</v>
      </c>
      <c r="D208" s="70" t="s">
        <v>469</v>
      </c>
      <c r="E208" s="70" t="s">
        <v>10</v>
      </c>
      <c r="F208" s="72">
        <f>F211+F214</f>
        <v>800</v>
      </c>
      <c r="G208" s="112"/>
    </row>
    <row r="209" spans="1:7" s="63" customFormat="1" ht="25.5" customHeight="1">
      <c r="A209" s="206" t="s">
        <v>468</v>
      </c>
      <c r="B209" s="74" t="s">
        <v>15</v>
      </c>
      <c r="C209" s="74" t="s">
        <v>51</v>
      </c>
      <c r="D209" s="70" t="s">
        <v>470</v>
      </c>
      <c r="E209" s="70"/>
      <c r="F209" s="72">
        <f>F210</f>
        <v>100</v>
      </c>
      <c r="G209" s="112"/>
    </row>
    <row r="210" spans="1:7" s="63" customFormat="1" ht="19.5" customHeight="1">
      <c r="A210" s="211" t="s">
        <v>465</v>
      </c>
      <c r="B210" s="74" t="s">
        <v>15</v>
      </c>
      <c r="C210" s="74" t="s">
        <v>51</v>
      </c>
      <c r="D210" s="70" t="s">
        <v>471</v>
      </c>
      <c r="E210" s="70"/>
      <c r="F210" s="72">
        <f>F211</f>
        <v>100</v>
      </c>
      <c r="G210" s="112"/>
    </row>
    <row r="211" spans="1:7" s="63" customFormat="1" ht="19.5" customHeight="1">
      <c r="A211" s="73" t="s">
        <v>387</v>
      </c>
      <c r="B211" s="74" t="s">
        <v>15</v>
      </c>
      <c r="C211" s="74" t="s">
        <v>51</v>
      </c>
      <c r="D211" s="70" t="s">
        <v>471</v>
      </c>
      <c r="E211" s="70" t="s">
        <v>113</v>
      </c>
      <c r="F211" s="72">
        <f>F212</f>
        <v>100</v>
      </c>
      <c r="G211" s="112"/>
    </row>
    <row r="212" spans="1:7" s="63" customFormat="1" ht="23.25" customHeight="1">
      <c r="A212" s="166" t="s">
        <v>526</v>
      </c>
      <c r="B212" s="74" t="s">
        <v>15</v>
      </c>
      <c r="C212" s="74" t="s">
        <v>51</v>
      </c>
      <c r="D212" s="70" t="s">
        <v>471</v>
      </c>
      <c r="E212" s="70" t="s">
        <v>115</v>
      </c>
      <c r="F212" s="72">
        <f>F213</f>
        <v>100</v>
      </c>
      <c r="G212" s="112"/>
    </row>
    <row r="213" spans="1:7" s="63" customFormat="1" ht="23.25" customHeight="1">
      <c r="A213" s="166" t="s">
        <v>527</v>
      </c>
      <c r="B213" s="74" t="s">
        <v>15</v>
      </c>
      <c r="C213" s="74" t="s">
        <v>51</v>
      </c>
      <c r="D213" s="70" t="s">
        <v>471</v>
      </c>
      <c r="E213" s="70" t="s">
        <v>117</v>
      </c>
      <c r="F213" s="72">
        <f>'Пр 11 ведом'!G454</f>
        <v>100</v>
      </c>
      <c r="G213" s="122"/>
    </row>
    <row r="214" spans="1:7" s="63" customFormat="1" ht="25.5" customHeight="1">
      <c r="A214" s="198" t="s">
        <v>467</v>
      </c>
      <c r="B214" s="74" t="s">
        <v>15</v>
      </c>
      <c r="C214" s="74" t="s">
        <v>51</v>
      </c>
      <c r="D214" s="70" t="s">
        <v>472</v>
      </c>
      <c r="E214" s="70"/>
      <c r="F214" s="72">
        <f>F215</f>
        <v>700</v>
      </c>
      <c r="G214" s="112"/>
    </row>
    <row r="215" spans="1:7" s="63" customFormat="1" ht="45">
      <c r="A215" s="198" t="s">
        <v>466</v>
      </c>
      <c r="B215" s="74" t="s">
        <v>15</v>
      </c>
      <c r="C215" s="74" t="s">
        <v>51</v>
      </c>
      <c r="D215" s="70" t="s">
        <v>473</v>
      </c>
      <c r="E215" s="70"/>
      <c r="F215" s="72">
        <f>F216</f>
        <v>700</v>
      </c>
      <c r="G215" s="112"/>
    </row>
    <row r="216" spans="1:7" s="63" customFormat="1" ht="25.5" customHeight="1">
      <c r="A216" s="73" t="s">
        <v>387</v>
      </c>
      <c r="B216" s="74" t="s">
        <v>15</v>
      </c>
      <c r="C216" s="74" t="s">
        <v>51</v>
      </c>
      <c r="D216" s="70" t="s">
        <v>473</v>
      </c>
      <c r="E216" s="70" t="s">
        <v>113</v>
      </c>
      <c r="F216" s="72">
        <f>F217</f>
        <v>700</v>
      </c>
      <c r="G216" s="112"/>
    </row>
    <row r="217" spans="1:7" s="63" customFormat="1" ht="21.75" customHeight="1">
      <c r="A217" s="166" t="s">
        <v>526</v>
      </c>
      <c r="B217" s="74" t="s">
        <v>15</v>
      </c>
      <c r="C217" s="74" t="s">
        <v>51</v>
      </c>
      <c r="D217" s="70" t="s">
        <v>473</v>
      </c>
      <c r="E217" s="70" t="s">
        <v>115</v>
      </c>
      <c r="F217" s="72">
        <f>F218</f>
        <v>700</v>
      </c>
      <c r="G217" s="112"/>
    </row>
    <row r="218" spans="1:7" s="63" customFormat="1" ht="23.25" customHeight="1">
      <c r="A218" s="166" t="s">
        <v>527</v>
      </c>
      <c r="B218" s="74" t="s">
        <v>15</v>
      </c>
      <c r="C218" s="74" t="s">
        <v>51</v>
      </c>
      <c r="D218" s="70" t="s">
        <v>473</v>
      </c>
      <c r="E218" s="70" t="s">
        <v>117</v>
      </c>
      <c r="F218" s="72">
        <f>'Пр 11 ведом'!G459</f>
        <v>700</v>
      </c>
      <c r="G218" s="122"/>
    </row>
    <row r="219" spans="1:7" s="63" customFormat="1" ht="38.25" customHeight="1">
      <c r="A219" s="73" t="s">
        <v>451</v>
      </c>
      <c r="B219" s="70" t="s">
        <v>15</v>
      </c>
      <c r="C219" s="74" t="s">
        <v>51</v>
      </c>
      <c r="D219" s="70" t="s">
        <v>450</v>
      </c>
      <c r="E219" s="70"/>
      <c r="F219" s="72">
        <f>F220+F224</f>
        <v>60.5</v>
      </c>
      <c r="G219" s="111"/>
    </row>
    <row r="220" spans="1:7" s="63" customFormat="1" ht="38.25" customHeight="1">
      <c r="A220" s="73" t="s">
        <v>451</v>
      </c>
      <c r="B220" s="74" t="s">
        <v>15</v>
      </c>
      <c r="C220" s="74" t="s">
        <v>51</v>
      </c>
      <c r="D220" s="70" t="s">
        <v>452</v>
      </c>
      <c r="E220" s="70" t="s">
        <v>10</v>
      </c>
      <c r="F220" s="210">
        <f>F221</f>
        <v>60.5</v>
      </c>
      <c r="G220" s="120"/>
    </row>
    <row r="221" spans="1:7" s="63" customFormat="1" ht="23.25" customHeight="1">
      <c r="A221" s="73" t="s">
        <v>387</v>
      </c>
      <c r="B221" s="74" t="s">
        <v>15</v>
      </c>
      <c r="C221" s="74" t="s">
        <v>51</v>
      </c>
      <c r="D221" s="70" t="s">
        <v>452</v>
      </c>
      <c r="E221" s="70" t="s">
        <v>113</v>
      </c>
      <c r="F221" s="210">
        <f>F222</f>
        <v>60.5</v>
      </c>
      <c r="G221" s="120"/>
    </row>
    <row r="222" spans="1:7" s="63" customFormat="1" ht="23.25" customHeight="1">
      <c r="A222" s="166" t="s">
        <v>526</v>
      </c>
      <c r="B222" s="74" t="s">
        <v>15</v>
      </c>
      <c r="C222" s="74" t="s">
        <v>51</v>
      </c>
      <c r="D222" s="70" t="s">
        <v>452</v>
      </c>
      <c r="E222" s="70" t="s">
        <v>115</v>
      </c>
      <c r="F222" s="210">
        <f>F223</f>
        <v>60.5</v>
      </c>
      <c r="G222" s="120"/>
    </row>
    <row r="223" spans="1:7" s="63" customFormat="1" ht="23.25" customHeight="1">
      <c r="A223" s="166" t="s">
        <v>527</v>
      </c>
      <c r="B223" s="74" t="s">
        <v>15</v>
      </c>
      <c r="C223" s="74" t="s">
        <v>51</v>
      </c>
      <c r="D223" s="70" t="s">
        <v>452</v>
      </c>
      <c r="E223" s="70" t="s">
        <v>117</v>
      </c>
      <c r="F223" s="210">
        <f>'Пр 11 ведом'!G464</f>
        <v>60.5</v>
      </c>
      <c r="G223" s="120"/>
    </row>
    <row r="224" spans="1:7" s="63" customFormat="1" ht="22.5" customHeight="1" hidden="1">
      <c r="A224" s="73" t="s">
        <v>454</v>
      </c>
      <c r="B224" s="74" t="s">
        <v>15</v>
      </c>
      <c r="C224" s="74" t="s">
        <v>51</v>
      </c>
      <c r="D224" s="70" t="s">
        <v>453</v>
      </c>
      <c r="E224" s="70" t="s">
        <v>10</v>
      </c>
      <c r="F224" s="210">
        <f>F225</f>
        <v>0</v>
      </c>
      <c r="G224" s="120"/>
    </row>
    <row r="225" spans="1:7" s="63" customFormat="1" ht="22.5" customHeight="1" hidden="1">
      <c r="A225" s="73" t="s">
        <v>387</v>
      </c>
      <c r="B225" s="74" t="s">
        <v>15</v>
      </c>
      <c r="C225" s="74" t="s">
        <v>51</v>
      </c>
      <c r="D225" s="70" t="s">
        <v>453</v>
      </c>
      <c r="E225" s="70" t="s">
        <v>113</v>
      </c>
      <c r="F225" s="210">
        <f>F226</f>
        <v>0</v>
      </c>
      <c r="G225" s="120"/>
    </row>
    <row r="226" spans="1:7" s="63" customFormat="1" ht="22.5" customHeight="1" hidden="1">
      <c r="A226" s="166" t="s">
        <v>526</v>
      </c>
      <c r="B226" s="74" t="s">
        <v>15</v>
      </c>
      <c r="C226" s="74" t="s">
        <v>51</v>
      </c>
      <c r="D226" s="70" t="s">
        <v>453</v>
      </c>
      <c r="E226" s="70" t="s">
        <v>115</v>
      </c>
      <c r="F226" s="210">
        <f>F227</f>
        <v>0</v>
      </c>
      <c r="G226" s="120"/>
    </row>
    <row r="227" spans="1:7" s="63" customFormat="1" ht="25.5" customHeight="1" hidden="1">
      <c r="A227" s="166" t="s">
        <v>527</v>
      </c>
      <c r="B227" s="74" t="s">
        <v>15</v>
      </c>
      <c r="C227" s="74" t="s">
        <v>51</v>
      </c>
      <c r="D227" s="70" t="s">
        <v>453</v>
      </c>
      <c r="E227" s="70" t="s">
        <v>117</v>
      </c>
      <c r="F227" s="210">
        <f>'Пр 11 ведом'!G468</f>
        <v>0</v>
      </c>
      <c r="G227" s="120"/>
    </row>
    <row r="228" spans="1:7" s="63" customFormat="1" ht="33.75">
      <c r="A228" s="73" t="s">
        <v>508</v>
      </c>
      <c r="B228" s="74" t="s">
        <v>15</v>
      </c>
      <c r="C228" s="74" t="s">
        <v>51</v>
      </c>
      <c r="D228" s="70" t="s">
        <v>474</v>
      </c>
      <c r="E228" s="70" t="s">
        <v>10</v>
      </c>
      <c r="F228" s="72">
        <f>F229</f>
        <v>200</v>
      </c>
      <c r="G228" s="120"/>
    </row>
    <row r="229" spans="1:7" s="54" customFormat="1" ht="25.5" customHeight="1">
      <c r="A229" s="73" t="s">
        <v>505</v>
      </c>
      <c r="B229" s="74" t="s">
        <v>15</v>
      </c>
      <c r="C229" s="74" t="s">
        <v>51</v>
      </c>
      <c r="D229" s="70" t="s">
        <v>504</v>
      </c>
      <c r="E229" s="70"/>
      <c r="F229" s="72">
        <f>F230</f>
        <v>200</v>
      </c>
      <c r="G229" s="113"/>
    </row>
    <row r="230" spans="1:7" s="54" customFormat="1" ht="22.5" customHeight="1">
      <c r="A230" s="73" t="s">
        <v>387</v>
      </c>
      <c r="B230" s="74" t="s">
        <v>15</v>
      </c>
      <c r="C230" s="74" t="s">
        <v>51</v>
      </c>
      <c r="D230" s="70" t="s">
        <v>504</v>
      </c>
      <c r="E230" s="70" t="s">
        <v>113</v>
      </c>
      <c r="F230" s="72">
        <f>F231</f>
        <v>200</v>
      </c>
      <c r="G230" s="113"/>
    </row>
    <row r="231" spans="1:7" s="54" customFormat="1" ht="22.5" customHeight="1">
      <c r="A231" s="166" t="s">
        <v>526</v>
      </c>
      <c r="B231" s="74" t="s">
        <v>15</v>
      </c>
      <c r="C231" s="74" t="s">
        <v>51</v>
      </c>
      <c r="D231" s="70" t="s">
        <v>504</v>
      </c>
      <c r="E231" s="70" t="s">
        <v>115</v>
      </c>
      <c r="F231" s="72">
        <f>F232</f>
        <v>200</v>
      </c>
      <c r="G231" s="113"/>
    </row>
    <row r="232" spans="1:7" s="54" customFormat="1" ht="22.5" customHeight="1">
      <c r="A232" s="166" t="s">
        <v>527</v>
      </c>
      <c r="B232" s="74" t="s">
        <v>15</v>
      </c>
      <c r="C232" s="74" t="s">
        <v>51</v>
      </c>
      <c r="D232" s="70" t="s">
        <v>504</v>
      </c>
      <c r="E232" s="70" t="s">
        <v>117</v>
      </c>
      <c r="F232" s="72">
        <f>'Пр 11 ведом'!G482</f>
        <v>200</v>
      </c>
      <c r="G232" s="113"/>
    </row>
    <row r="233" spans="1:7" s="63" customFormat="1" ht="13.5" customHeight="1">
      <c r="A233" s="214" t="s">
        <v>499</v>
      </c>
      <c r="B233" s="74" t="s">
        <v>15</v>
      </c>
      <c r="C233" s="74" t="s">
        <v>51</v>
      </c>
      <c r="D233" s="70" t="s">
        <v>500</v>
      </c>
      <c r="E233" s="70"/>
      <c r="F233" s="210">
        <f>F234+F238</f>
        <v>280.1</v>
      </c>
      <c r="G233" s="120"/>
    </row>
    <row r="234" spans="1:7" s="63" customFormat="1" ht="24.75" customHeight="1">
      <c r="A234" s="73" t="s">
        <v>163</v>
      </c>
      <c r="B234" s="74" t="s">
        <v>15</v>
      </c>
      <c r="C234" s="74" t="s">
        <v>51</v>
      </c>
      <c r="D234" s="70" t="s">
        <v>496</v>
      </c>
      <c r="E234" s="70"/>
      <c r="F234" s="210">
        <f>F235</f>
        <v>230.1</v>
      </c>
      <c r="G234" s="120"/>
    </row>
    <row r="235" spans="1:7" s="63" customFormat="1" ht="23.25" customHeight="1">
      <c r="A235" s="166" t="s">
        <v>387</v>
      </c>
      <c r="B235" s="74" t="s">
        <v>15</v>
      </c>
      <c r="C235" s="74" t="s">
        <v>51</v>
      </c>
      <c r="D235" s="70" t="s">
        <v>496</v>
      </c>
      <c r="E235" s="70" t="s">
        <v>113</v>
      </c>
      <c r="F235" s="210">
        <f>F236</f>
        <v>230.1</v>
      </c>
      <c r="G235" s="120"/>
    </row>
    <row r="236" spans="1:7" s="63" customFormat="1" ht="22.5" customHeight="1">
      <c r="A236" s="166" t="s">
        <v>526</v>
      </c>
      <c r="B236" s="74" t="s">
        <v>15</v>
      </c>
      <c r="C236" s="74" t="s">
        <v>51</v>
      </c>
      <c r="D236" s="70" t="s">
        <v>496</v>
      </c>
      <c r="E236" s="70" t="s">
        <v>115</v>
      </c>
      <c r="F236" s="210">
        <f>F237</f>
        <v>230.1</v>
      </c>
      <c r="G236" s="120"/>
    </row>
    <row r="237" spans="1:7" s="63" customFormat="1" ht="22.5">
      <c r="A237" s="73" t="s">
        <v>527</v>
      </c>
      <c r="B237" s="74" t="s">
        <v>15</v>
      </c>
      <c r="C237" s="74" t="s">
        <v>51</v>
      </c>
      <c r="D237" s="70" t="s">
        <v>496</v>
      </c>
      <c r="E237" s="70" t="s">
        <v>117</v>
      </c>
      <c r="F237" s="72">
        <f>'Пр 11 ведом'!G473</f>
        <v>230.1</v>
      </c>
      <c r="G237" s="112"/>
    </row>
    <row r="238" spans="1:7" s="63" customFormat="1" ht="22.5">
      <c r="A238" s="73" t="s">
        <v>497</v>
      </c>
      <c r="B238" s="74" t="s">
        <v>15</v>
      </c>
      <c r="C238" s="74" t="s">
        <v>51</v>
      </c>
      <c r="D238" s="70" t="s">
        <v>498</v>
      </c>
      <c r="E238" s="70" t="s">
        <v>10</v>
      </c>
      <c r="F238" s="72">
        <f>F239</f>
        <v>50</v>
      </c>
      <c r="G238" s="112"/>
    </row>
    <row r="239" spans="1:7" s="63" customFormat="1" ht="24" customHeight="1">
      <c r="A239" s="73" t="s">
        <v>387</v>
      </c>
      <c r="B239" s="74" t="s">
        <v>15</v>
      </c>
      <c r="C239" s="74" t="s">
        <v>51</v>
      </c>
      <c r="D239" s="70" t="s">
        <v>498</v>
      </c>
      <c r="E239" s="70" t="s">
        <v>113</v>
      </c>
      <c r="F239" s="72">
        <f>F240</f>
        <v>50</v>
      </c>
      <c r="G239" s="112"/>
    </row>
    <row r="240" spans="1:7" s="63" customFormat="1" ht="24" customHeight="1">
      <c r="A240" s="166" t="s">
        <v>526</v>
      </c>
      <c r="B240" s="74" t="s">
        <v>15</v>
      </c>
      <c r="C240" s="74" t="s">
        <v>51</v>
      </c>
      <c r="D240" s="70" t="s">
        <v>498</v>
      </c>
      <c r="E240" s="70" t="s">
        <v>115</v>
      </c>
      <c r="F240" s="72">
        <f>F241</f>
        <v>50</v>
      </c>
      <c r="G240" s="112"/>
    </row>
    <row r="241" spans="1:7" s="63" customFormat="1" ht="24" customHeight="1">
      <c r="A241" s="166" t="s">
        <v>527</v>
      </c>
      <c r="B241" s="74" t="s">
        <v>15</v>
      </c>
      <c r="C241" s="74" t="s">
        <v>51</v>
      </c>
      <c r="D241" s="70" t="s">
        <v>498</v>
      </c>
      <c r="E241" s="70" t="s">
        <v>117</v>
      </c>
      <c r="F241" s="72">
        <f>'Пр 11 ведом'!G477</f>
        <v>50</v>
      </c>
      <c r="G241" s="112"/>
    </row>
    <row r="242" spans="1:8" s="7" customFormat="1" ht="12.75">
      <c r="A242" s="215" t="s">
        <v>174</v>
      </c>
      <c r="B242" s="93" t="s">
        <v>79</v>
      </c>
      <c r="C242" s="74"/>
      <c r="D242" s="70"/>
      <c r="E242" s="70"/>
      <c r="F242" s="195">
        <f>F243</f>
        <v>600</v>
      </c>
      <c r="G242" s="123">
        <v>600</v>
      </c>
      <c r="H242" s="69">
        <f>G242-F242</f>
        <v>0</v>
      </c>
    </row>
    <row r="243" spans="1:7" s="7" customFormat="1" ht="11.25" customHeight="1">
      <c r="A243" s="215" t="s">
        <v>175</v>
      </c>
      <c r="B243" s="93" t="s">
        <v>79</v>
      </c>
      <c r="C243" s="93" t="s">
        <v>14</v>
      </c>
      <c r="D243" s="92"/>
      <c r="E243" s="70"/>
      <c r="F243" s="195">
        <f>F244</f>
        <v>600</v>
      </c>
      <c r="G243" s="123"/>
    </row>
    <row r="244" spans="1:7" s="7" customFormat="1" ht="33.75">
      <c r="A244" s="198" t="s">
        <v>501</v>
      </c>
      <c r="B244" s="74" t="s">
        <v>79</v>
      </c>
      <c r="C244" s="74" t="s">
        <v>14</v>
      </c>
      <c r="D244" s="70" t="s">
        <v>514</v>
      </c>
      <c r="E244" s="70"/>
      <c r="F244" s="72">
        <f>F245+F249+F253+F257</f>
        <v>600</v>
      </c>
      <c r="G244" s="123"/>
    </row>
    <row r="245" spans="1:7" s="7" customFormat="1" ht="22.5">
      <c r="A245" s="198" t="s">
        <v>515</v>
      </c>
      <c r="B245" s="74" t="s">
        <v>79</v>
      </c>
      <c r="C245" s="74" t="s">
        <v>14</v>
      </c>
      <c r="D245" s="70" t="s">
        <v>516</v>
      </c>
      <c r="E245" s="70"/>
      <c r="F245" s="72">
        <f>F246</f>
        <v>300</v>
      </c>
      <c r="G245" s="123"/>
    </row>
    <row r="246" spans="1:7" s="7" customFormat="1" ht="22.5">
      <c r="A246" s="73" t="s">
        <v>387</v>
      </c>
      <c r="B246" s="74" t="s">
        <v>79</v>
      </c>
      <c r="C246" s="74" t="s">
        <v>14</v>
      </c>
      <c r="D246" s="70" t="s">
        <v>516</v>
      </c>
      <c r="E246" s="70" t="s">
        <v>113</v>
      </c>
      <c r="F246" s="72">
        <f>F247</f>
        <v>300</v>
      </c>
      <c r="G246" s="122"/>
    </row>
    <row r="247" spans="1:7" s="7" customFormat="1" ht="22.5">
      <c r="A247" s="166" t="s">
        <v>526</v>
      </c>
      <c r="B247" s="74" t="s">
        <v>79</v>
      </c>
      <c r="C247" s="74" t="s">
        <v>14</v>
      </c>
      <c r="D247" s="70" t="s">
        <v>516</v>
      </c>
      <c r="E247" s="70" t="s">
        <v>115</v>
      </c>
      <c r="F247" s="72">
        <f>F248</f>
        <v>300</v>
      </c>
      <c r="G247" s="122"/>
    </row>
    <row r="248" spans="1:7" s="7" customFormat="1" ht="22.5">
      <c r="A248" s="166" t="s">
        <v>527</v>
      </c>
      <c r="B248" s="74" t="s">
        <v>79</v>
      </c>
      <c r="C248" s="74" t="s">
        <v>14</v>
      </c>
      <c r="D248" s="70" t="s">
        <v>516</v>
      </c>
      <c r="E248" s="70" t="s">
        <v>117</v>
      </c>
      <c r="F248" s="72">
        <v>300</v>
      </c>
      <c r="G248" s="122"/>
    </row>
    <row r="249" spans="1:7" s="7" customFormat="1" ht="22.5">
      <c r="A249" s="201" t="s">
        <v>517</v>
      </c>
      <c r="B249" s="74" t="s">
        <v>79</v>
      </c>
      <c r="C249" s="74" t="s">
        <v>14</v>
      </c>
      <c r="D249" s="70" t="s">
        <v>518</v>
      </c>
      <c r="E249" s="70"/>
      <c r="F249" s="72">
        <f>F250</f>
        <v>50</v>
      </c>
      <c r="G249" s="122"/>
    </row>
    <row r="250" spans="1:7" s="7" customFormat="1" ht="22.5">
      <c r="A250" s="73" t="s">
        <v>387</v>
      </c>
      <c r="B250" s="74" t="s">
        <v>79</v>
      </c>
      <c r="C250" s="74" t="s">
        <v>14</v>
      </c>
      <c r="D250" s="70" t="s">
        <v>518</v>
      </c>
      <c r="E250" s="70" t="s">
        <v>113</v>
      </c>
      <c r="F250" s="72">
        <f>F251</f>
        <v>50</v>
      </c>
      <c r="G250" s="122"/>
    </row>
    <row r="251" spans="1:7" s="7" customFormat="1" ht="22.5">
      <c r="A251" s="166" t="s">
        <v>526</v>
      </c>
      <c r="B251" s="74" t="s">
        <v>79</v>
      </c>
      <c r="C251" s="74" t="s">
        <v>14</v>
      </c>
      <c r="D251" s="70" t="s">
        <v>518</v>
      </c>
      <c r="E251" s="70" t="s">
        <v>115</v>
      </c>
      <c r="F251" s="72">
        <f>F252</f>
        <v>50</v>
      </c>
      <c r="G251" s="122"/>
    </row>
    <row r="252" spans="1:7" s="7" customFormat="1" ht="22.5">
      <c r="A252" s="166" t="s">
        <v>527</v>
      </c>
      <c r="B252" s="74" t="s">
        <v>79</v>
      </c>
      <c r="C252" s="74" t="s">
        <v>14</v>
      </c>
      <c r="D252" s="70" t="s">
        <v>518</v>
      </c>
      <c r="E252" s="70" t="s">
        <v>117</v>
      </c>
      <c r="F252" s="72">
        <v>50</v>
      </c>
      <c r="G252" s="122"/>
    </row>
    <row r="253" spans="1:7" s="7" customFormat="1" ht="22.5">
      <c r="A253" s="201" t="s">
        <v>519</v>
      </c>
      <c r="B253" s="74" t="s">
        <v>79</v>
      </c>
      <c r="C253" s="74" t="s">
        <v>14</v>
      </c>
      <c r="D253" s="70" t="s">
        <v>520</v>
      </c>
      <c r="E253" s="70"/>
      <c r="F253" s="72">
        <f>F254</f>
        <v>200</v>
      </c>
      <c r="G253" s="122"/>
    </row>
    <row r="254" spans="1:7" s="7" customFormat="1" ht="22.5">
      <c r="A254" s="73" t="s">
        <v>387</v>
      </c>
      <c r="B254" s="74" t="s">
        <v>79</v>
      </c>
      <c r="C254" s="74" t="s">
        <v>14</v>
      </c>
      <c r="D254" s="70" t="s">
        <v>520</v>
      </c>
      <c r="E254" s="70" t="s">
        <v>113</v>
      </c>
      <c r="F254" s="72">
        <f>F255</f>
        <v>200</v>
      </c>
      <c r="G254" s="122"/>
    </row>
    <row r="255" spans="1:7" s="7" customFormat="1" ht="22.5">
      <c r="A255" s="166" t="s">
        <v>526</v>
      </c>
      <c r="B255" s="74" t="s">
        <v>79</v>
      </c>
      <c r="C255" s="74" t="s">
        <v>14</v>
      </c>
      <c r="D255" s="70" t="s">
        <v>520</v>
      </c>
      <c r="E255" s="70" t="s">
        <v>115</v>
      </c>
      <c r="F255" s="72">
        <f>F256</f>
        <v>200</v>
      </c>
      <c r="G255" s="122"/>
    </row>
    <row r="256" spans="1:7" s="7" customFormat="1" ht="22.5">
      <c r="A256" s="166" t="s">
        <v>527</v>
      </c>
      <c r="B256" s="74" t="s">
        <v>79</v>
      </c>
      <c r="C256" s="74" t="s">
        <v>14</v>
      </c>
      <c r="D256" s="70" t="s">
        <v>520</v>
      </c>
      <c r="E256" s="70" t="s">
        <v>117</v>
      </c>
      <c r="F256" s="72">
        <v>200</v>
      </c>
      <c r="G256" s="122"/>
    </row>
    <row r="257" spans="1:7" s="7" customFormat="1" ht="22.5">
      <c r="A257" s="201" t="s">
        <v>522</v>
      </c>
      <c r="B257" s="74" t="s">
        <v>79</v>
      </c>
      <c r="C257" s="74" t="s">
        <v>14</v>
      </c>
      <c r="D257" s="70" t="s">
        <v>521</v>
      </c>
      <c r="E257" s="70"/>
      <c r="F257" s="72">
        <f>F258</f>
        <v>50</v>
      </c>
      <c r="G257" s="122"/>
    </row>
    <row r="258" spans="1:7" s="7" customFormat="1" ht="22.5">
      <c r="A258" s="73" t="s">
        <v>387</v>
      </c>
      <c r="B258" s="74" t="s">
        <v>79</v>
      </c>
      <c r="C258" s="74" t="s">
        <v>14</v>
      </c>
      <c r="D258" s="70" t="s">
        <v>521</v>
      </c>
      <c r="E258" s="70" t="s">
        <v>113</v>
      </c>
      <c r="F258" s="72">
        <f>F259</f>
        <v>50</v>
      </c>
      <c r="G258" s="122"/>
    </row>
    <row r="259" spans="1:7" s="7" customFormat="1" ht="22.5">
      <c r="A259" s="166" t="s">
        <v>526</v>
      </c>
      <c r="B259" s="74" t="s">
        <v>79</v>
      </c>
      <c r="C259" s="74" t="s">
        <v>14</v>
      </c>
      <c r="D259" s="70" t="s">
        <v>521</v>
      </c>
      <c r="E259" s="70" t="s">
        <v>115</v>
      </c>
      <c r="F259" s="72">
        <f>F260</f>
        <v>50</v>
      </c>
      <c r="G259" s="122"/>
    </row>
    <row r="260" spans="1:7" s="7" customFormat="1" ht="22.5">
      <c r="A260" s="166" t="s">
        <v>527</v>
      </c>
      <c r="B260" s="74" t="s">
        <v>79</v>
      </c>
      <c r="C260" s="74" t="s">
        <v>14</v>
      </c>
      <c r="D260" s="70" t="s">
        <v>521</v>
      </c>
      <c r="E260" s="70" t="s">
        <v>117</v>
      </c>
      <c r="F260" s="72">
        <v>50</v>
      </c>
      <c r="G260" s="122"/>
    </row>
    <row r="261" spans="1:8" s="63" customFormat="1" ht="12.75">
      <c r="A261" s="194" t="s">
        <v>77</v>
      </c>
      <c r="B261" s="92" t="s">
        <v>78</v>
      </c>
      <c r="C261" s="93" t="s">
        <v>8</v>
      </c>
      <c r="D261" s="92" t="s">
        <v>9</v>
      </c>
      <c r="E261" s="92" t="s">
        <v>10</v>
      </c>
      <c r="F261" s="195">
        <f>F262+F299+F361+F348</f>
        <v>299065.8</v>
      </c>
      <c r="G261" s="111"/>
      <c r="H261" s="134"/>
    </row>
    <row r="262" spans="1:8" s="63" customFormat="1" ht="12.75">
      <c r="A262" s="194" t="s">
        <v>28</v>
      </c>
      <c r="B262" s="92" t="s">
        <v>78</v>
      </c>
      <c r="C262" s="93" t="s">
        <v>12</v>
      </c>
      <c r="D262" s="92" t="s">
        <v>9</v>
      </c>
      <c r="E262" s="92" t="s">
        <v>10</v>
      </c>
      <c r="F262" s="195">
        <f>F263+F291</f>
        <v>74491.7</v>
      </c>
      <c r="G262" s="111">
        <v>74491.7</v>
      </c>
      <c r="H262" s="69">
        <f>G262-F262</f>
        <v>0</v>
      </c>
    </row>
    <row r="263" spans="1:8" s="63" customFormat="1" ht="27" customHeight="1">
      <c r="A263" s="73" t="s">
        <v>393</v>
      </c>
      <c r="B263" s="70" t="s">
        <v>78</v>
      </c>
      <c r="C263" s="74" t="s">
        <v>12</v>
      </c>
      <c r="D263" s="70" t="s">
        <v>230</v>
      </c>
      <c r="E263" s="70"/>
      <c r="F263" s="72">
        <f>F264</f>
        <v>74208.7</v>
      </c>
      <c r="G263" s="111"/>
      <c r="H263" s="69"/>
    </row>
    <row r="264" spans="1:8" s="82" customFormat="1" ht="19.5" customHeight="1">
      <c r="A264" s="132" t="s">
        <v>204</v>
      </c>
      <c r="B264" s="70" t="s">
        <v>78</v>
      </c>
      <c r="C264" s="74" t="s">
        <v>12</v>
      </c>
      <c r="D264" s="130" t="s">
        <v>231</v>
      </c>
      <c r="E264" s="130" t="s">
        <v>10</v>
      </c>
      <c r="F264" s="85">
        <f>F265+F280</f>
        <v>74208.7</v>
      </c>
      <c r="G264" s="114"/>
      <c r="H264" s="69"/>
    </row>
    <row r="265" spans="1:8" s="63" customFormat="1" ht="19.5" customHeight="1">
      <c r="A265" s="208" t="s">
        <v>219</v>
      </c>
      <c r="B265" s="70" t="s">
        <v>78</v>
      </c>
      <c r="C265" s="74" t="s">
        <v>12</v>
      </c>
      <c r="D265" s="96" t="s">
        <v>233</v>
      </c>
      <c r="E265" s="70"/>
      <c r="F265" s="72">
        <f>F266+F270+F276+F273</f>
        <v>31402.7</v>
      </c>
      <c r="G265" s="112"/>
      <c r="H265" s="69"/>
    </row>
    <row r="266" spans="1:7" s="63" customFormat="1" ht="45">
      <c r="A266" s="73" t="s">
        <v>105</v>
      </c>
      <c r="B266" s="70" t="s">
        <v>78</v>
      </c>
      <c r="C266" s="74" t="s">
        <v>12</v>
      </c>
      <c r="D266" s="96" t="s">
        <v>233</v>
      </c>
      <c r="E266" s="70" t="s">
        <v>106</v>
      </c>
      <c r="F266" s="72">
        <f>F267</f>
        <v>3898.3999999999996</v>
      </c>
      <c r="G266" s="112"/>
    </row>
    <row r="267" spans="1:7" s="63" customFormat="1" ht="15" customHeight="1">
      <c r="A267" s="73" t="s">
        <v>142</v>
      </c>
      <c r="B267" s="70" t="s">
        <v>78</v>
      </c>
      <c r="C267" s="74" t="s">
        <v>12</v>
      </c>
      <c r="D267" s="96" t="s">
        <v>233</v>
      </c>
      <c r="E267" s="70">
        <v>110</v>
      </c>
      <c r="F267" s="72">
        <f>F268+F269</f>
        <v>3898.3999999999996</v>
      </c>
      <c r="G267" s="112"/>
    </row>
    <row r="268" spans="1:7" s="63" customFormat="1" ht="15" customHeight="1">
      <c r="A268" s="204" t="s">
        <v>581</v>
      </c>
      <c r="B268" s="70" t="s">
        <v>78</v>
      </c>
      <c r="C268" s="74" t="s">
        <v>12</v>
      </c>
      <c r="D268" s="96" t="s">
        <v>233</v>
      </c>
      <c r="E268" s="70">
        <v>111</v>
      </c>
      <c r="F268" s="72">
        <f>'Пр 11 ведом'!G169</f>
        <v>2994.2</v>
      </c>
      <c r="G268" s="112"/>
    </row>
    <row r="269" spans="1:7" s="63" customFormat="1" ht="32.25" customHeight="1">
      <c r="A269" s="198" t="s">
        <v>580</v>
      </c>
      <c r="B269" s="70" t="s">
        <v>78</v>
      </c>
      <c r="C269" s="74" t="s">
        <v>12</v>
      </c>
      <c r="D269" s="96" t="s">
        <v>233</v>
      </c>
      <c r="E269" s="70">
        <v>119</v>
      </c>
      <c r="F269" s="72">
        <f>'Пр 11 ведом'!G170</f>
        <v>904.2</v>
      </c>
      <c r="G269" s="112"/>
    </row>
    <row r="270" spans="1:7" s="63" customFormat="1" ht="24" customHeight="1">
      <c r="A270" s="73" t="s">
        <v>387</v>
      </c>
      <c r="B270" s="70" t="s">
        <v>78</v>
      </c>
      <c r="C270" s="74" t="s">
        <v>12</v>
      </c>
      <c r="D270" s="96" t="s">
        <v>233</v>
      </c>
      <c r="E270" s="70" t="s">
        <v>113</v>
      </c>
      <c r="F270" s="72">
        <f>F271</f>
        <v>1353.5</v>
      </c>
      <c r="G270" s="112"/>
    </row>
    <row r="271" spans="1:7" s="63" customFormat="1" ht="21.75" customHeight="1">
      <c r="A271" s="166" t="s">
        <v>526</v>
      </c>
      <c r="B271" s="70" t="s">
        <v>78</v>
      </c>
      <c r="C271" s="74" t="s">
        <v>12</v>
      </c>
      <c r="D271" s="96" t="s">
        <v>233</v>
      </c>
      <c r="E271" s="70" t="s">
        <v>115</v>
      </c>
      <c r="F271" s="72">
        <f>F272</f>
        <v>1353.5</v>
      </c>
      <c r="G271" s="112"/>
    </row>
    <row r="272" spans="1:7" s="63" customFormat="1" ht="21.75" customHeight="1">
      <c r="A272" s="166" t="s">
        <v>527</v>
      </c>
      <c r="B272" s="70" t="s">
        <v>78</v>
      </c>
      <c r="C272" s="74" t="s">
        <v>12</v>
      </c>
      <c r="D272" s="96" t="s">
        <v>233</v>
      </c>
      <c r="E272" s="70" t="s">
        <v>117</v>
      </c>
      <c r="F272" s="72">
        <f>'Пр 11 ведом'!G173</f>
        <v>1353.5</v>
      </c>
      <c r="G272" s="112"/>
    </row>
    <row r="273" spans="1:7" s="63" customFormat="1" ht="28.5" customHeight="1">
      <c r="A273" s="166" t="s">
        <v>531</v>
      </c>
      <c r="B273" s="70" t="s">
        <v>78</v>
      </c>
      <c r="C273" s="74" t="s">
        <v>12</v>
      </c>
      <c r="D273" s="217" t="s">
        <v>233</v>
      </c>
      <c r="E273" s="70" t="s">
        <v>100</v>
      </c>
      <c r="F273" s="72">
        <f>F274</f>
        <v>26072.7</v>
      </c>
      <c r="G273" s="112"/>
    </row>
    <row r="274" spans="1:7" s="63" customFormat="1" ht="13.5" customHeight="1">
      <c r="A274" s="73" t="s">
        <v>101</v>
      </c>
      <c r="B274" s="70" t="s">
        <v>78</v>
      </c>
      <c r="C274" s="74" t="s">
        <v>12</v>
      </c>
      <c r="D274" s="217" t="s">
        <v>233</v>
      </c>
      <c r="E274" s="70" t="s">
        <v>102</v>
      </c>
      <c r="F274" s="72">
        <f>F275</f>
        <v>26072.7</v>
      </c>
      <c r="G274" s="112"/>
    </row>
    <row r="275" spans="1:7" s="63" customFormat="1" ht="35.25" customHeight="1">
      <c r="A275" s="73" t="s">
        <v>103</v>
      </c>
      <c r="B275" s="70" t="s">
        <v>78</v>
      </c>
      <c r="C275" s="74" t="s">
        <v>12</v>
      </c>
      <c r="D275" s="217" t="s">
        <v>233</v>
      </c>
      <c r="E275" s="70" t="s">
        <v>104</v>
      </c>
      <c r="F275" s="72">
        <f>'Пр 11 ведом'!G509</f>
        <v>26072.7</v>
      </c>
      <c r="G275" s="112"/>
    </row>
    <row r="276" spans="1:7" s="63" customFormat="1" ht="13.5" customHeight="1">
      <c r="A276" s="73" t="s">
        <v>118</v>
      </c>
      <c r="B276" s="70" t="s">
        <v>78</v>
      </c>
      <c r="C276" s="74" t="s">
        <v>12</v>
      </c>
      <c r="D276" s="96" t="s">
        <v>233</v>
      </c>
      <c r="E276" s="70" t="s">
        <v>48</v>
      </c>
      <c r="F276" s="72">
        <f>F277</f>
        <v>78.1</v>
      </c>
      <c r="G276" s="112"/>
    </row>
    <row r="277" spans="1:7" s="63" customFormat="1" ht="13.5" customHeight="1">
      <c r="A277" s="73" t="s">
        <v>157</v>
      </c>
      <c r="B277" s="70" t="s">
        <v>78</v>
      </c>
      <c r="C277" s="74" t="s">
        <v>12</v>
      </c>
      <c r="D277" s="96" t="s">
        <v>233</v>
      </c>
      <c r="E277" s="70" t="s">
        <v>119</v>
      </c>
      <c r="F277" s="72">
        <f>F278+F279</f>
        <v>78.1</v>
      </c>
      <c r="G277" s="112"/>
    </row>
    <row r="278" spans="1:7" s="63" customFormat="1" ht="13.5" customHeight="1">
      <c r="A278" s="73" t="s">
        <v>17</v>
      </c>
      <c r="B278" s="70" t="s">
        <v>78</v>
      </c>
      <c r="C278" s="74" t="s">
        <v>12</v>
      </c>
      <c r="D278" s="96" t="s">
        <v>233</v>
      </c>
      <c r="E278" s="70" t="s">
        <v>120</v>
      </c>
      <c r="F278" s="72">
        <f>'Пр 11 ведом'!G176</f>
        <v>13.1</v>
      </c>
      <c r="G278" s="115"/>
    </row>
    <row r="279" spans="1:7" s="63" customFormat="1" ht="13.5" customHeight="1">
      <c r="A279" s="166" t="s">
        <v>533</v>
      </c>
      <c r="B279" s="70" t="s">
        <v>78</v>
      </c>
      <c r="C279" s="74" t="s">
        <v>12</v>
      </c>
      <c r="D279" s="96" t="s">
        <v>233</v>
      </c>
      <c r="E279" s="70">
        <v>852</v>
      </c>
      <c r="F279" s="72">
        <f>'Пр 11 ведом'!G177</f>
        <v>65</v>
      </c>
      <c r="G279" s="115"/>
    </row>
    <row r="280" spans="1:7" s="82" customFormat="1" ht="56.25">
      <c r="A280" s="132" t="s">
        <v>85</v>
      </c>
      <c r="B280" s="70" t="s">
        <v>78</v>
      </c>
      <c r="C280" s="74" t="s">
        <v>12</v>
      </c>
      <c r="D280" s="96" t="s">
        <v>232</v>
      </c>
      <c r="E280" s="130" t="s">
        <v>10</v>
      </c>
      <c r="F280" s="85">
        <f>F281+F285+F288</f>
        <v>42806</v>
      </c>
      <c r="G280" s="114"/>
    </row>
    <row r="281" spans="1:7" s="63" customFormat="1" ht="45">
      <c r="A281" s="73" t="s">
        <v>105</v>
      </c>
      <c r="B281" s="70" t="s">
        <v>78</v>
      </c>
      <c r="C281" s="74" t="s">
        <v>12</v>
      </c>
      <c r="D281" s="96" t="s">
        <v>232</v>
      </c>
      <c r="E281" s="70" t="s">
        <v>106</v>
      </c>
      <c r="F281" s="72">
        <f>F282</f>
        <v>6990.9</v>
      </c>
      <c r="G281" s="112"/>
    </row>
    <row r="282" spans="1:7" s="63" customFormat="1" ht="13.5" customHeight="1">
      <c r="A282" s="73" t="s">
        <v>142</v>
      </c>
      <c r="B282" s="70" t="s">
        <v>78</v>
      </c>
      <c r="C282" s="74" t="s">
        <v>12</v>
      </c>
      <c r="D282" s="96" t="s">
        <v>232</v>
      </c>
      <c r="E282" s="70">
        <v>110</v>
      </c>
      <c r="F282" s="72">
        <f>F283+F284</f>
        <v>6990.9</v>
      </c>
      <c r="G282" s="112"/>
    </row>
    <row r="283" spans="1:7" s="63" customFormat="1" ht="13.5" customHeight="1">
      <c r="A283" s="204" t="s">
        <v>581</v>
      </c>
      <c r="B283" s="70" t="s">
        <v>78</v>
      </c>
      <c r="C283" s="74" t="s">
        <v>12</v>
      </c>
      <c r="D283" s="96" t="s">
        <v>232</v>
      </c>
      <c r="E283" s="70">
        <v>111</v>
      </c>
      <c r="F283" s="72">
        <f>'Пр 11 ведом'!G181</f>
        <v>5369.4</v>
      </c>
      <c r="G283" s="112"/>
    </row>
    <row r="284" spans="1:7" s="63" customFormat="1" ht="34.5" customHeight="1">
      <c r="A284" s="198" t="s">
        <v>580</v>
      </c>
      <c r="B284" s="70" t="s">
        <v>78</v>
      </c>
      <c r="C284" s="74" t="s">
        <v>12</v>
      </c>
      <c r="D284" s="96" t="s">
        <v>232</v>
      </c>
      <c r="E284" s="70">
        <v>119</v>
      </c>
      <c r="F284" s="72">
        <f>'Пр 11 ведом'!G182</f>
        <v>1621.5</v>
      </c>
      <c r="G284" s="112"/>
    </row>
    <row r="285" spans="1:7" s="63" customFormat="1" ht="24" customHeight="1">
      <c r="A285" s="73" t="s">
        <v>387</v>
      </c>
      <c r="B285" s="70" t="s">
        <v>78</v>
      </c>
      <c r="C285" s="74" t="s">
        <v>12</v>
      </c>
      <c r="D285" s="96" t="s">
        <v>232</v>
      </c>
      <c r="E285" s="70" t="s">
        <v>113</v>
      </c>
      <c r="F285" s="72">
        <f>F286</f>
        <v>50</v>
      </c>
      <c r="G285" s="112"/>
    </row>
    <row r="286" spans="1:7" s="63" customFormat="1" ht="24" customHeight="1">
      <c r="A286" s="166" t="s">
        <v>526</v>
      </c>
      <c r="B286" s="70" t="s">
        <v>78</v>
      </c>
      <c r="C286" s="74" t="s">
        <v>12</v>
      </c>
      <c r="D286" s="96" t="s">
        <v>232</v>
      </c>
      <c r="E286" s="70" t="s">
        <v>115</v>
      </c>
      <c r="F286" s="72">
        <f>F287</f>
        <v>50</v>
      </c>
      <c r="G286" s="112"/>
    </row>
    <row r="287" spans="1:7" s="63" customFormat="1" ht="24" customHeight="1">
      <c r="A287" s="166" t="s">
        <v>527</v>
      </c>
      <c r="B287" s="70" t="s">
        <v>78</v>
      </c>
      <c r="C287" s="74" t="s">
        <v>12</v>
      </c>
      <c r="D287" s="96" t="s">
        <v>232</v>
      </c>
      <c r="E287" s="70" t="s">
        <v>117</v>
      </c>
      <c r="F287" s="72">
        <f>'Пр 11 ведом'!G185</f>
        <v>50</v>
      </c>
      <c r="G287" s="112"/>
    </row>
    <row r="288" spans="1:7" s="63" customFormat="1" ht="36.75" customHeight="1">
      <c r="A288" s="166" t="s">
        <v>531</v>
      </c>
      <c r="B288" s="70" t="s">
        <v>78</v>
      </c>
      <c r="C288" s="74" t="s">
        <v>12</v>
      </c>
      <c r="D288" s="96" t="s">
        <v>232</v>
      </c>
      <c r="E288" s="70" t="s">
        <v>100</v>
      </c>
      <c r="F288" s="72">
        <f>F289</f>
        <v>35765.1</v>
      </c>
      <c r="G288" s="112"/>
    </row>
    <row r="289" spans="1:7" s="63" customFormat="1" ht="13.5" customHeight="1">
      <c r="A289" s="73" t="s">
        <v>101</v>
      </c>
      <c r="B289" s="70" t="s">
        <v>78</v>
      </c>
      <c r="C289" s="74" t="s">
        <v>12</v>
      </c>
      <c r="D289" s="96" t="s">
        <v>232</v>
      </c>
      <c r="E289" s="70" t="s">
        <v>102</v>
      </c>
      <c r="F289" s="72">
        <f>F290</f>
        <v>35765.1</v>
      </c>
      <c r="G289" s="112"/>
    </row>
    <row r="290" spans="1:7" s="63" customFormat="1" ht="33" customHeight="1">
      <c r="A290" s="73" t="s">
        <v>103</v>
      </c>
      <c r="B290" s="70" t="s">
        <v>78</v>
      </c>
      <c r="C290" s="74" t="s">
        <v>12</v>
      </c>
      <c r="D290" s="96" t="s">
        <v>232</v>
      </c>
      <c r="E290" s="70" t="s">
        <v>104</v>
      </c>
      <c r="F290" s="72">
        <f>'Пр 11 ведом'!G513</f>
        <v>35765.1</v>
      </c>
      <c r="G290" s="112"/>
    </row>
    <row r="291" spans="1:7" s="63" customFormat="1" ht="33" customHeight="1">
      <c r="A291" s="73" t="s">
        <v>391</v>
      </c>
      <c r="B291" s="70" t="s">
        <v>78</v>
      </c>
      <c r="C291" s="74" t="s">
        <v>12</v>
      </c>
      <c r="D291" s="70" t="s">
        <v>389</v>
      </c>
      <c r="E291" s="70"/>
      <c r="F291" s="72">
        <f>F292</f>
        <v>283</v>
      </c>
      <c r="G291" s="112"/>
    </row>
    <row r="292" spans="1:7" s="63" customFormat="1" ht="33" customHeight="1">
      <c r="A292" s="202" t="s">
        <v>381</v>
      </c>
      <c r="B292" s="70" t="s">
        <v>78</v>
      </c>
      <c r="C292" s="74" t="s">
        <v>12</v>
      </c>
      <c r="D292" s="70" t="s">
        <v>390</v>
      </c>
      <c r="E292" s="70"/>
      <c r="F292" s="72">
        <f>F293+F296</f>
        <v>283</v>
      </c>
      <c r="G292" s="112"/>
    </row>
    <row r="293" spans="1:7" s="63" customFormat="1" ht="33" customHeight="1">
      <c r="A293" s="73" t="s">
        <v>105</v>
      </c>
      <c r="B293" s="70" t="s">
        <v>78</v>
      </c>
      <c r="C293" s="74" t="s">
        <v>12</v>
      </c>
      <c r="D293" s="70" t="s">
        <v>390</v>
      </c>
      <c r="E293" s="70">
        <v>100</v>
      </c>
      <c r="F293" s="72">
        <f>F295</f>
        <v>42</v>
      </c>
      <c r="G293" s="112"/>
    </row>
    <row r="294" spans="1:7" s="63" customFormat="1" ht="12.75">
      <c r="A294" s="73" t="s">
        <v>142</v>
      </c>
      <c r="B294" s="70" t="s">
        <v>78</v>
      </c>
      <c r="C294" s="74" t="s">
        <v>12</v>
      </c>
      <c r="D294" s="70" t="s">
        <v>390</v>
      </c>
      <c r="E294" s="70">
        <v>110</v>
      </c>
      <c r="F294" s="72">
        <f>F295</f>
        <v>42</v>
      </c>
      <c r="G294" s="112"/>
    </row>
    <row r="295" spans="1:7" s="63" customFormat="1" ht="22.5">
      <c r="A295" s="166" t="s">
        <v>582</v>
      </c>
      <c r="B295" s="70" t="s">
        <v>78</v>
      </c>
      <c r="C295" s="74" t="s">
        <v>12</v>
      </c>
      <c r="D295" s="70" t="s">
        <v>390</v>
      </c>
      <c r="E295" s="70">
        <v>112</v>
      </c>
      <c r="F295" s="72">
        <f>'Пр 11 ведом'!G190</f>
        <v>42</v>
      </c>
      <c r="G295" s="112"/>
    </row>
    <row r="296" spans="1:7" s="63" customFormat="1" ht="22.5">
      <c r="A296" s="166" t="s">
        <v>531</v>
      </c>
      <c r="B296" s="70" t="s">
        <v>78</v>
      </c>
      <c r="C296" s="74" t="s">
        <v>12</v>
      </c>
      <c r="D296" s="70" t="s">
        <v>390</v>
      </c>
      <c r="E296" s="70">
        <v>600</v>
      </c>
      <c r="F296" s="72">
        <f>F298</f>
        <v>241</v>
      </c>
      <c r="G296" s="112"/>
    </row>
    <row r="297" spans="1:7" s="63" customFormat="1" ht="12.75">
      <c r="A297" s="73" t="s">
        <v>101</v>
      </c>
      <c r="B297" s="70" t="s">
        <v>78</v>
      </c>
      <c r="C297" s="74" t="s">
        <v>12</v>
      </c>
      <c r="D297" s="70" t="s">
        <v>390</v>
      </c>
      <c r="E297" s="70">
        <v>610</v>
      </c>
      <c r="F297" s="72">
        <f>F298</f>
        <v>241</v>
      </c>
      <c r="G297" s="112"/>
    </row>
    <row r="298" spans="1:7" s="63" customFormat="1" ht="33.75">
      <c r="A298" s="73" t="s">
        <v>103</v>
      </c>
      <c r="B298" s="70" t="s">
        <v>78</v>
      </c>
      <c r="C298" s="74" t="s">
        <v>12</v>
      </c>
      <c r="D298" s="70" t="s">
        <v>390</v>
      </c>
      <c r="E298" s="70">
        <v>611</v>
      </c>
      <c r="F298" s="72">
        <f>'Пр 11 ведом'!G518</f>
        <v>241</v>
      </c>
      <c r="G298" s="112"/>
    </row>
    <row r="299" spans="1:8" s="68" customFormat="1" ht="12.75">
      <c r="A299" s="194" t="s">
        <v>35</v>
      </c>
      <c r="B299" s="92" t="s">
        <v>78</v>
      </c>
      <c r="C299" s="93" t="s">
        <v>76</v>
      </c>
      <c r="D299" s="92" t="s">
        <v>9</v>
      </c>
      <c r="E299" s="92" t="s">
        <v>10</v>
      </c>
      <c r="F299" s="195">
        <f>F300+F326+F338+F331</f>
        <v>206790.5</v>
      </c>
      <c r="G299" s="111">
        <v>222976.6</v>
      </c>
      <c r="H299" s="79">
        <f>G299-F299</f>
        <v>16186.100000000006</v>
      </c>
    </row>
    <row r="300" spans="1:7" s="84" customFormat="1" ht="12.75" customHeight="1">
      <c r="A300" s="132" t="s">
        <v>205</v>
      </c>
      <c r="B300" s="70" t="s">
        <v>78</v>
      </c>
      <c r="C300" s="74" t="s">
        <v>76</v>
      </c>
      <c r="D300" s="70" t="s">
        <v>234</v>
      </c>
      <c r="E300" s="130" t="s">
        <v>10</v>
      </c>
      <c r="F300" s="85">
        <f>F313</f>
        <v>173378</v>
      </c>
      <c r="G300" s="114">
        <v>13338.1</v>
      </c>
    </row>
    <row r="301" spans="1:7" s="63" customFormat="1" ht="24.75" customHeight="1">
      <c r="A301" s="73" t="s">
        <v>387</v>
      </c>
      <c r="B301" s="70" t="s">
        <v>78</v>
      </c>
      <c r="C301" s="74" t="s">
        <v>76</v>
      </c>
      <c r="D301" s="70" t="s">
        <v>235</v>
      </c>
      <c r="E301" s="70" t="s">
        <v>113</v>
      </c>
      <c r="F301" s="72">
        <f>SUM(F302)</f>
        <v>1669</v>
      </c>
      <c r="G301" s="112"/>
    </row>
    <row r="302" spans="1:7" s="63" customFormat="1" ht="24.75" customHeight="1">
      <c r="A302" s="166" t="s">
        <v>526</v>
      </c>
      <c r="B302" s="70" t="s">
        <v>78</v>
      </c>
      <c r="C302" s="74" t="s">
        <v>76</v>
      </c>
      <c r="D302" s="70" t="s">
        <v>235</v>
      </c>
      <c r="E302" s="70" t="s">
        <v>115</v>
      </c>
      <c r="F302" s="72">
        <f>SUM(F303)</f>
        <v>1669</v>
      </c>
      <c r="G302" s="112"/>
    </row>
    <row r="303" spans="1:7" s="63" customFormat="1" ht="24.75" customHeight="1">
      <c r="A303" s="166" t="s">
        <v>527</v>
      </c>
      <c r="B303" s="70" t="s">
        <v>78</v>
      </c>
      <c r="C303" s="74" t="s">
        <v>76</v>
      </c>
      <c r="D303" s="70" t="s">
        <v>235</v>
      </c>
      <c r="E303" s="70" t="s">
        <v>117</v>
      </c>
      <c r="F303" s="72">
        <f>'Пр 11 ведом'!G196</f>
        <v>1669</v>
      </c>
      <c r="G303" s="112"/>
    </row>
    <row r="304" spans="1:7" s="63" customFormat="1" ht="32.25" customHeight="1">
      <c r="A304" s="166" t="s">
        <v>531</v>
      </c>
      <c r="B304" s="96" t="s">
        <v>78</v>
      </c>
      <c r="C304" s="96" t="s">
        <v>76</v>
      </c>
      <c r="D304" s="217" t="s">
        <v>235</v>
      </c>
      <c r="E304" s="70" t="s">
        <v>100</v>
      </c>
      <c r="F304" s="72">
        <f>F305+F307</f>
        <v>14435.1</v>
      </c>
      <c r="G304" s="112"/>
    </row>
    <row r="305" spans="1:7" s="63" customFormat="1" ht="15" customHeight="1">
      <c r="A305" s="73" t="s">
        <v>101</v>
      </c>
      <c r="B305" s="96" t="s">
        <v>78</v>
      </c>
      <c r="C305" s="96" t="s">
        <v>76</v>
      </c>
      <c r="D305" s="217" t="s">
        <v>235</v>
      </c>
      <c r="E305" s="70" t="s">
        <v>102</v>
      </c>
      <c r="F305" s="72">
        <f>F306</f>
        <v>12984.7</v>
      </c>
      <c r="G305" s="112"/>
    </row>
    <row r="306" spans="1:7" s="63" customFormat="1" ht="34.5" customHeight="1">
      <c r="A306" s="73" t="s">
        <v>103</v>
      </c>
      <c r="B306" s="96" t="s">
        <v>78</v>
      </c>
      <c r="C306" s="96" t="s">
        <v>76</v>
      </c>
      <c r="D306" s="217" t="s">
        <v>235</v>
      </c>
      <c r="E306" s="70" t="s">
        <v>104</v>
      </c>
      <c r="F306" s="72">
        <f>'Пр 11 ведом'!G525</f>
        <v>12984.7</v>
      </c>
      <c r="G306" s="112"/>
    </row>
    <row r="307" spans="1:7" s="63" customFormat="1" ht="11.25" customHeight="1">
      <c r="A307" s="73" t="s">
        <v>56</v>
      </c>
      <c r="B307" s="96" t="s">
        <v>78</v>
      </c>
      <c r="C307" s="96" t="s">
        <v>76</v>
      </c>
      <c r="D307" s="217" t="s">
        <v>235</v>
      </c>
      <c r="E307" s="70">
        <v>620</v>
      </c>
      <c r="F307" s="72">
        <f>F308</f>
        <v>1450.4</v>
      </c>
      <c r="G307" s="112"/>
    </row>
    <row r="308" spans="1:7" s="63" customFormat="1" ht="34.5" customHeight="1">
      <c r="A308" s="73" t="s">
        <v>42</v>
      </c>
      <c r="B308" s="96" t="s">
        <v>78</v>
      </c>
      <c r="C308" s="96" t="s">
        <v>76</v>
      </c>
      <c r="D308" s="217" t="s">
        <v>235</v>
      </c>
      <c r="E308" s="70">
        <v>621</v>
      </c>
      <c r="F308" s="72">
        <f>'Пр 11 ведом'!G527</f>
        <v>1450.4</v>
      </c>
      <c r="G308" s="112"/>
    </row>
    <row r="309" spans="1:7" s="63" customFormat="1" ht="12" customHeight="1">
      <c r="A309" s="73" t="s">
        <v>118</v>
      </c>
      <c r="B309" s="70" t="s">
        <v>78</v>
      </c>
      <c r="C309" s="74" t="s">
        <v>76</v>
      </c>
      <c r="D309" s="70" t="s">
        <v>235</v>
      </c>
      <c r="E309" s="70" t="s">
        <v>48</v>
      </c>
      <c r="F309" s="72">
        <f>SUM(F310)</f>
        <v>82</v>
      </c>
      <c r="G309" s="112"/>
    </row>
    <row r="310" spans="1:7" s="63" customFormat="1" ht="12" customHeight="1">
      <c r="A310" s="73" t="s">
        <v>157</v>
      </c>
      <c r="B310" s="70" t="s">
        <v>78</v>
      </c>
      <c r="C310" s="74" t="s">
        <v>76</v>
      </c>
      <c r="D310" s="70" t="s">
        <v>235</v>
      </c>
      <c r="E310" s="70" t="s">
        <v>119</v>
      </c>
      <c r="F310" s="72">
        <f>SUM(F311:F312)</f>
        <v>82</v>
      </c>
      <c r="G310" s="112"/>
    </row>
    <row r="311" spans="1:7" s="63" customFormat="1" ht="12" customHeight="1">
      <c r="A311" s="73" t="s">
        <v>17</v>
      </c>
      <c r="B311" s="70" t="s">
        <v>78</v>
      </c>
      <c r="C311" s="74" t="s">
        <v>76</v>
      </c>
      <c r="D311" s="70" t="s">
        <v>235</v>
      </c>
      <c r="E311" s="70" t="s">
        <v>120</v>
      </c>
      <c r="F311" s="72">
        <f>'Пр 11 ведом'!G199</f>
        <v>22</v>
      </c>
      <c r="G311" s="112"/>
    </row>
    <row r="312" spans="1:7" s="63" customFormat="1" ht="21" customHeight="1">
      <c r="A312" s="166" t="s">
        <v>533</v>
      </c>
      <c r="B312" s="70" t="s">
        <v>78</v>
      </c>
      <c r="C312" s="74" t="s">
        <v>76</v>
      </c>
      <c r="D312" s="70" t="s">
        <v>235</v>
      </c>
      <c r="E312" s="70" t="s">
        <v>122</v>
      </c>
      <c r="F312" s="72">
        <f>'Пр 11 ведом'!G200</f>
        <v>60</v>
      </c>
      <c r="G312" s="112"/>
    </row>
    <row r="313" spans="1:7" s="63" customFormat="1" ht="21" customHeight="1">
      <c r="A313" s="196" t="s">
        <v>155</v>
      </c>
      <c r="B313" s="70" t="s">
        <v>78</v>
      </c>
      <c r="C313" s="74" t="s">
        <v>76</v>
      </c>
      <c r="D313" s="70" t="s">
        <v>254</v>
      </c>
      <c r="E313" s="70" t="s">
        <v>10</v>
      </c>
      <c r="F313" s="72">
        <f>F314+F318+F321</f>
        <v>173378</v>
      </c>
      <c r="G313" s="112"/>
    </row>
    <row r="314" spans="1:7" s="63" customFormat="1" ht="45">
      <c r="A314" s="73" t="s">
        <v>105</v>
      </c>
      <c r="B314" s="70" t="s">
        <v>78</v>
      </c>
      <c r="C314" s="74" t="s">
        <v>76</v>
      </c>
      <c r="D314" s="70" t="s">
        <v>254</v>
      </c>
      <c r="E314" s="70" t="s">
        <v>106</v>
      </c>
      <c r="F314" s="72">
        <f>F315</f>
        <v>11520.1</v>
      </c>
      <c r="G314" s="112"/>
    </row>
    <row r="315" spans="1:7" s="63" customFormat="1" ht="14.25" customHeight="1">
      <c r="A315" s="73" t="s">
        <v>142</v>
      </c>
      <c r="B315" s="70" t="s">
        <v>78</v>
      </c>
      <c r="C315" s="74" t="s">
        <v>76</v>
      </c>
      <c r="D315" s="70" t="s">
        <v>254</v>
      </c>
      <c r="E315" s="70">
        <v>110</v>
      </c>
      <c r="F315" s="72">
        <f>F316+F317</f>
        <v>11520.1</v>
      </c>
      <c r="G315" s="112"/>
    </row>
    <row r="316" spans="1:7" s="63" customFormat="1" ht="14.25" customHeight="1">
      <c r="A316" s="204" t="s">
        <v>581</v>
      </c>
      <c r="B316" s="70" t="s">
        <v>78</v>
      </c>
      <c r="C316" s="74" t="s">
        <v>76</v>
      </c>
      <c r="D316" s="70" t="s">
        <v>254</v>
      </c>
      <c r="E316" s="70">
        <v>111</v>
      </c>
      <c r="F316" s="72">
        <f>'Пр 11 ведом'!G204</f>
        <v>8848</v>
      </c>
      <c r="G316" s="112"/>
    </row>
    <row r="317" spans="1:7" s="63" customFormat="1" ht="34.5" customHeight="1">
      <c r="A317" s="198" t="s">
        <v>580</v>
      </c>
      <c r="B317" s="70" t="s">
        <v>78</v>
      </c>
      <c r="C317" s="74" t="s">
        <v>76</v>
      </c>
      <c r="D317" s="70" t="s">
        <v>254</v>
      </c>
      <c r="E317" s="70">
        <v>119</v>
      </c>
      <c r="F317" s="72">
        <f>'Пр 11 ведом'!G205</f>
        <v>2672.1</v>
      </c>
      <c r="G317" s="112"/>
    </row>
    <row r="318" spans="1:7" s="63" customFormat="1" ht="25.5" customHeight="1">
      <c r="A318" s="73" t="s">
        <v>387</v>
      </c>
      <c r="B318" s="70" t="s">
        <v>78</v>
      </c>
      <c r="C318" s="74" t="s">
        <v>76</v>
      </c>
      <c r="D318" s="70" t="s">
        <v>254</v>
      </c>
      <c r="E318" s="70" t="s">
        <v>113</v>
      </c>
      <c r="F318" s="72">
        <f>SUM(F319)</f>
        <v>67</v>
      </c>
      <c r="G318" s="112"/>
    </row>
    <row r="319" spans="1:7" s="63" customFormat="1" ht="20.25" customHeight="1">
      <c r="A319" s="166" t="s">
        <v>526</v>
      </c>
      <c r="B319" s="70" t="s">
        <v>78</v>
      </c>
      <c r="C319" s="74" t="s">
        <v>76</v>
      </c>
      <c r="D319" s="70" t="s">
        <v>254</v>
      </c>
      <c r="E319" s="70" t="s">
        <v>115</v>
      </c>
      <c r="F319" s="72">
        <f>SUM(F320)</f>
        <v>67</v>
      </c>
      <c r="G319" s="112"/>
    </row>
    <row r="320" spans="1:7" s="63" customFormat="1" ht="20.25" customHeight="1">
      <c r="A320" s="166" t="s">
        <v>527</v>
      </c>
      <c r="B320" s="70" t="s">
        <v>78</v>
      </c>
      <c r="C320" s="74" t="s">
        <v>76</v>
      </c>
      <c r="D320" s="70" t="s">
        <v>254</v>
      </c>
      <c r="E320" s="70" t="s">
        <v>117</v>
      </c>
      <c r="F320" s="72">
        <f>'Пр 11 ведом'!G208</f>
        <v>67</v>
      </c>
      <c r="G320" s="112"/>
    </row>
    <row r="321" spans="1:7" s="63" customFormat="1" ht="36" customHeight="1">
      <c r="A321" s="166" t="s">
        <v>531</v>
      </c>
      <c r="B321" s="96" t="s">
        <v>78</v>
      </c>
      <c r="C321" s="96" t="s">
        <v>76</v>
      </c>
      <c r="D321" s="217" t="s">
        <v>254</v>
      </c>
      <c r="E321" s="70" t="s">
        <v>100</v>
      </c>
      <c r="F321" s="72">
        <f>F322+F324</f>
        <v>161790.9</v>
      </c>
      <c r="G321" s="112"/>
    </row>
    <row r="322" spans="1:7" s="63" customFormat="1" ht="13.5" customHeight="1">
      <c r="A322" s="73" t="s">
        <v>101</v>
      </c>
      <c r="B322" s="96" t="s">
        <v>78</v>
      </c>
      <c r="C322" s="96" t="s">
        <v>76</v>
      </c>
      <c r="D322" s="217" t="s">
        <v>254</v>
      </c>
      <c r="E322" s="70" t="s">
        <v>102</v>
      </c>
      <c r="F322" s="72">
        <f>F323</f>
        <v>143116.6</v>
      </c>
      <c r="G322" s="112"/>
    </row>
    <row r="323" spans="1:7" s="63" customFormat="1" ht="35.25" customHeight="1">
      <c r="A323" s="73" t="s">
        <v>103</v>
      </c>
      <c r="B323" s="96" t="s">
        <v>78</v>
      </c>
      <c r="C323" s="96" t="s">
        <v>76</v>
      </c>
      <c r="D323" s="217" t="s">
        <v>254</v>
      </c>
      <c r="E323" s="70" t="s">
        <v>104</v>
      </c>
      <c r="F323" s="72">
        <f>'Пр 11 ведом'!G531</f>
        <v>143116.6</v>
      </c>
      <c r="G323" s="112"/>
    </row>
    <row r="324" spans="1:7" s="63" customFormat="1" ht="10.5" customHeight="1">
      <c r="A324" s="73" t="s">
        <v>56</v>
      </c>
      <c r="B324" s="96" t="s">
        <v>78</v>
      </c>
      <c r="C324" s="96" t="s">
        <v>76</v>
      </c>
      <c r="D324" s="217" t="s">
        <v>254</v>
      </c>
      <c r="E324" s="70">
        <v>620</v>
      </c>
      <c r="F324" s="72">
        <f>F325</f>
        <v>18674.3</v>
      </c>
      <c r="G324" s="112"/>
    </row>
    <row r="325" spans="1:7" s="63" customFormat="1" ht="36" customHeight="1">
      <c r="A325" s="73" t="s">
        <v>42</v>
      </c>
      <c r="B325" s="96" t="s">
        <v>78</v>
      </c>
      <c r="C325" s="96" t="s">
        <v>76</v>
      </c>
      <c r="D325" s="217" t="s">
        <v>254</v>
      </c>
      <c r="E325" s="70">
        <v>621</v>
      </c>
      <c r="F325" s="72">
        <f>'Пр 11 ведом'!G533</f>
        <v>18674.3</v>
      </c>
      <c r="G325" s="112"/>
    </row>
    <row r="326" spans="1:7" s="83" customFormat="1" ht="12" customHeight="1">
      <c r="A326" s="132" t="s">
        <v>217</v>
      </c>
      <c r="B326" s="96" t="s">
        <v>78</v>
      </c>
      <c r="C326" s="96" t="s">
        <v>76</v>
      </c>
      <c r="D326" s="96" t="s">
        <v>237</v>
      </c>
      <c r="E326" s="130" t="s">
        <v>10</v>
      </c>
      <c r="F326" s="85">
        <f>F327</f>
        <v>31908.6</v>
      </c>
      <c r="G326" s="114"/>
    </row>
    <row r="327" spans="1:7" s="83" customFormat="1" ht="12.75" customHeight="1">
      <c r="A327" s="132" t="s">
        <v>36</v>
      </c>
      <c r="B327" s="96" t="s">
        <v>78</v>
      </c>
      <c r="C327" s="96" t="s">
        <v>76</v>
      </c>
      <c r="D327" s="96" t="s">
        <v>238</v>
      </c>
      <c r="E327" s="130" t="s">
        <v>10</v>
      </c>
      <c r="F327" s="85">
        <f>F328</f>
        <v>31908.6</v>
      </c>
      <c r="G327" s="114"/>
    </row>
    <row r="328" spans="1:7" s="63" customFormat="1" ht="33.75" customHeight="1">
      <c r="A328" s="166" t="s">
        <v>531</v>
      </c>
      <c r="B328" s="96" t="s">
        <v>78</v>
      </c>
      <c r="C328" s="96" t="s">
        <v>76</v>
      </c>
      <c r="D328" s="96" t="s">
        <v>238</v>
      </c>
      <c r="E328" s="70">
        <v>600</v>
      </c>
      <c r="F328" s="72">
        <f>F329</f>
        <v>31908.6</v>
      </c>
      <c r="G328" s="112"/>
    </row>
    <row r="329" spans="1:7" s="63" customFormat="1" ht="15.75" customHeight="1">
      <c r="A329" s="73" t="s">
        <v>101</v>
      </c>
      <c r="B329" s="96" t="s">
        <v>78</v>
      </c>
      <c r="C329" s="96" t="s">
        <v>76</v>
      </c>
      <c r="D329" s="96" t="s">
        <v>238</v>
      </c>
      <c r="E329" s="70">
        <v>610</v>
      </c>
      <c r="F329" s="72">
        <f>F330</f>
        <v>31908.6</v>
      </c>
      <c r="G329" s="112"/>
    </row>
    <row r="330" spans="1:7" s="63" customFormat="1" ht="33.75">
      <c r="A330" s="73" t="s">
        <v>103</v>
      </c>
      <c r="B330" s="96" t="s">
        <v>78</v>
      </c>
      <c r="C330" s="96" t="s">
        <v>76</v>
      </c>
      <c r="D330" s="96" t="s">
        <v>238</v>
      </c>
      <c r="E330" s="70">
        <v>611</v>
      </c>
      <c r="F330" s="72">
        <f>'Пр 11 ведом'!G538</f>
        <v>31908.6</v>
      </c>
      <c r="G330" s="112"/>
    </row>
    <row r="331" spans="1:7" s="63" customFormat="1" ht="45">
      <c r="A331" s="73" t="s">
        <v>391</v>
      </c>
      <c r="B331" s="70" t="s">
        <v>78</v>
      </c>
      <c r="C331" s="74" t="s">
        <v>76</v>
      </c>
      <c r="D331" s="70" t="s">
        <v>389</v>
      </c>
      <c r="E331" s="70"/>
      <c r="F331" s="72">
        <f>F332</f>
        <v>1096.9</v>
      </c>
      <c r="G331" s="112"/>
    </row>
    <row r="332" spans="1:7" s="63" customFormat="1" ht="33.75">
      <c r="A332" s="202" t="s">
        <v>381</v>
      </c>
      <c r="B332" s="70" t="s">
        <v>78</v>
      </c>
      <c r="C332" s="74" t="s">
        <v>76</v>
      </c>
      <c r="D332" s="70" t="s">
        <v>390</v>
      </c>
      <c r="E332" s="70"/>
      <c r="F332" s="72">
        <f>F333</f>
        <v>1096.9</v>
      </c>
      <c r="G332" s="112"/>
    </row>
    <row r="333" spans="1:7" s="63" customFormat="1" ht="45">
      <c r="A333" s="73" t="s">
        <v>105</v>
      </c>
      <c r="B333" s="70" t="s">
        <v>78</v>
      </c>
      <c r="C333" s="74" t="s">
        <v>76</v>
      </c>
      <c r="D333" s="70" t="s">
        <v>390</v>
      </c>
      <c r="E333" s="70">
        <v>600</v>
      </c>
      <c r="F333" s="72">
        <f>F334+F336</f>
        <v>1096.9</v>
      </c>
      <c r="G333" s="112"/>
    </row>
    <row r="334" spans="1:7" s="63" customFormat="1" ht="12.75">
      <c r="A334" s="73" t="s">
        <v>142</v>
      </c>
      <c r="B334" s="70" t="s">
        <v>78</v>
      </c>
      <c r="C334" s="74" t="s">
        <v>76</v>
      </c>
      <c r="D334" s="70" t="s">
        <v>390</v>
      </c>
      <c r="E334" s="70">
        <v>610</v>
      </c>
      <c r="F334" s="72">
        <f>F335</f>
        <v>1036.9</v>
      </c>
      <c r="G334" s="112"/>
    </row>
    <row r="335" spans="1:7" s="63" customFormat="1" ht="22.5">
      <c r="A335" s="166" t="s">
        <v>524</v>
      </c>
      <c r="B335" s="70" t="s">
        <v>78</v>
      </c>
      <c r="C335" s="74" t="s">
        <v>76</v>
      </c>
      <c r="D335" s="70" t="s">
        <v>390</v>
      </c>
      <c r="E335" s="70">
        <v>611</v>
      </c>
      <c r="F335" s="72">
        <v>1036.9</v>
      </c>
      <c r="G335" s="112"/>
    </row>
    <row r="336" spans="1:7" s="63" customFormat="1" ht="12.75">
      <c r="A336" s="73" t="s">
        <v>56</v>
      </c>
      <c r="B336" s="70" t="s">
        <v>78</v>
      </c>
      <c r="C336" s="74" t="s">
        <v>76</v>
      </c>
      <c r="D336" s="70" t="s">
        <v>390</v>
      </c>
      <c r="E336" s="70">
        <v>620</v>
      </c>
      <c r="F336" s="72">
        <f>F337</f>
        <v>60</v>
      </c>
      <c r="G336" s="112"/>
    </row>
    <row r="337" spans="1:7" s="63" customFormat="1" ht="33.75">
      <c r="A337" s="73" t="s">
        <v>42</v>
      </c>
      <c r="B337" s="70" t="s">
        <v>78</v>
      </c>
      <c r="C337" s="74" t="s">
        <v>76</v>
      </c>
      <c r="D337" s="70" t="s">
        <v>390</v>
      </c>
      <c r="E337" s="70">
        <v>621</v>
      </c>
      <c r="F337" s="72">
        <v>60</v>
      </c>
      <c r="G337" s="112"/>
    </row>
    <row r="338" spans="1:7" s="83" customFormat="1" ht="22.5" customHeight="1">
      <c r="A338" s="202" t="s">
        <v>379</v>
      </c>
      <c r="B338" s="96" t="s">
        <v>78</v>
      </c>
      <c r="C338" s="96" t="s">
        <v>76</v>
      </c>
      <c r="D338" s="96" t="s">
        <v>295</v>
      </c>
      <c r="E338" s="130" t="s">
        <v>10</v>
      </c>
      <c r="F338" s="85">
        <f>F339+F344</f>
        <v>407</v>
      </c>
      <c r="G338" s="114"/>
    </row>
    <row r="339" spans="1:7" s="54" customFormat="1" ht="45">
      <c r="A339" s="73" t="s">
        <v>105</v>
      </c>
      <c r="B339" s="96" t="s">
        <v>78</v>
      </c>
      <c r="C339" s="96" t="s">
        <v>76</v>
      </c>
      <c r="D339" s="96" t="s">
        <v>295</v>
      </c>
      <c r="E339" s="212">
        <v>100</v>
      </c>
      <c r="F339" s="213">
        <f>F340</f>
        <v>331</v>
      </c>
      <c r="G339" s="113"/>
    </row>
    <row r="340" spans="1:7" s="54" customFormat="1" ht="21.75" customHeight="1">
      <c r="A340" s="73" t="s">
        <v>107</v>
      </c>
      <c r="B340" s="96" t="s">
        <v>78</v>
      </c>
      <c r="C340" s="96" t="s">
        <v>76</v>
      </c>
      <c r="D340" s="96" t="s">
        <v>295</v>
      </c>
      <c r="E340" s="212">
        <v>120</v>
      </c>
      <c r="F340" s="213">
        <f>F341+F342+F343</f>
        <v>331</v>
      </c>
      <c r="G340" s="113"/>
    </row>
    <row r="341" spans="1:7" s="54" customFormat="1" ht="21.75" customHeight="1">
      <c r="A341" s="73" t="s">
        <v>296</v>
      </c>
      <c r="B341" s="96" t="s">
        <v>78</v>
      </c>
      <c r="C341" s="96" t="s">
        <v>76</v>
      </c>
      <c r="D341" s="96" t="s">
        <v>295</v>
      </c>
      <c r="E341" s="212">
        <v>121</v>
      </c>
      <c r="F341" s="213">
        <f>'Пр 11 ведом'!G549</f>
        <v>250</v>
      </c>
      <c r="G341" s="113"/>
    </row>
    <row r="342" spans="1:7" s="63" customFormat="1" ht="21.75" customHeight="1">
      <c r="A342" s="198" t="s">
        <v>525</v>
      </c>
      <c r="B342" s="96" t="s">
        <v>78</v>
      </c>
      <c r="C342" s="96" t="s">
        <v>76</v>
      </c>
      <c r="D342" s="96" t="s">
        <v>295</v>
      </c>
      <c r="E342" s="70">
        <v>122</v>
      </c>
      <c r="F342" s="213">
        <f>'Пр 11 ведом'!G550</f>
        <v>5.5</v>
      </c>
      <c r="G342" s="112"/>
    </row>
    <row r="343" spans="1:7" s="63" customFormat="1" ht="33" customHeight="1">
      <c r="A343" s="198" t="s">
        <v>386</v>
      </c>
      <c r="B343" s="96" t="s">
        <v>78</v>
      </c>
      <c r="C343" s="96" t="s">
        <v>76</v>
      </c>
      <c r="D343" s="96" t="s">
        <v>295</v>
      </c>
      <c r="E343" s="70">
        <v>129</v>
      </c>
      <c r="F343" s="213">
        <f>'Пр 11 ведом'!G551</f>
        <v>75.5</v>
      </c>
      <c r="G343" s="112"/>
    </row>
    <row r="344" spans="1:7" s="63" customFormat="1" ht="33" customHeight="1">
      <c r="A344" s="73" t="s">
        <v>387</v>
      </c>
      <c r="B344" s="96" t="s">
        <v>78</v>
      </c>
      <c r="C344" s="96" t="s">
        <v>76</v>
      </c>
      <c r="D344" s="96" t="s">
        <v>295</v>
      </c>
      <c r="E344" s="70" t="s">
        <v>113</v>
      </c>
      <c r="F344" s="72">
        <f>F345</f>
        <v>76</v>
      </c>
      <c r="G344" s="112"/>
    </row>
    <row r="345" spans="1:7" s="63" customFormat="1" ht="26.25" customHeight="1">
      <c r="A345" s="166" t="s">
        <v>526</v>
      </c>
      <c r="B345" s="96" t="s">
        <v>78</v>
      </c>
      <c r="C345" s="96" t="s">
        <v>76</v>
      </c>
      <c r="D345" s="96" t="s">
        <v>295</v>
      </c>
      <c r="E345" s="70" t="s">
        <v>115</v>
      </c>
      <c r="F345" s="72">
        <f>F347+F346</f>
        <v>76</v>
      </c>
      <c r="G345" s="112"/>
    </row>
    <row r="346" spans="1:7" s="63" customFormat="1" ht="26.25" customHeight="1">
      <c r="A346" s="166" t="s">
        <v>540</v>
      </c>
      <c r="B346" s="96" t="s">
        <v>78</v>
      </c>
      <c r="C346" s="96" t="s">
        <v>76</v>
      </c>
      <c r="D346" s="96" t="s">
        <v>295</v>
      </c>
      <c r="E346" s="70">
        <v>242</v>
      </c>
      <c r="F346" s="72">
        <f>'Пр 11 ведом'!G554</f>
        <v>10</v>
      </c>
      <c r="G346" s="112"/>
    </row>
    <row r="347" spans="1:7" s="63" customFormat="1" ht="26.25" customHeight="1">
      <c r="A347" s="166" t="s">
        <v>527</v>
      </c>
      <c r="B347" s="96" t="s">
        <v>78</v>
      </c>
      <c r="C347" s="96" t="s">
        <v>76</v>
      </c>
      <c r="D347" s="96" t="s">
        <v>295</v>
      </c>
      <c r="E347" s="70" t="s">
        <v>117</v>
      </c>
      <c r="F347" s="72">
        <f>'Пр 11 ведом'!G555</f>
        <v>66</v>
      </c>
      <c r="G347" s="112"/>
    </row>
    <row r="348" spans="1:8" s="63" customFormat="1" ht="12.75">
      <c r="A348" s="194" t="s">
        <v>40</v>
      </c>
      <c r="B348" s="93" t="s">
        <v>78</v>
      </c>
      <c r="C348" s="93" t="s">
        <v>78</v>
      </c>
      <c r="D348" s="92"/>
      <c r="E348" s="92"/>
      <c r="F348" s="195">
        <f>F349+F356</f>
        <v>2048.6</v>
      </c>
      <c r="G348" s="111">
        <v>2048.6</v>
      </c>
      <c r="H348" s="69">
        <f>G348-F348</f>
        <v>0</v>
      </c>
    </row>
    <row r="349" spans="1:7" s="83" customFormat="1" ht="13.5" customHeight="1">
      <c r="A349" s="132" t="s">
        <v>297</v>
      </c>
      <c r="B349" s="96" t="s">
        <v>78</v>
      </c>
      <c r="C349" s="96" t="s">
        <v>78</v>
      </c>
      <c r="D349" s="96" t="s">
        <v>236</v>
      </c>
      <c r="E349" s="130" t="s">
        <v>10</v>
      </c>
      <c r="F349" s="85">
        <f>F350</f>
        <v>1988.6</v>
      </c>
      <c r="G349" s="114"/>
    </row>
    <row r="350" spans="1:7" s="83" customFormat="1" ht="13.5" customHeight="1">
      <c r="A350" s="132" t="s">
        <v>299</v>
      </c>
      <c r="B350" s="70" t="s">
        <v>78</v>
      </c>
      <c r="C350" s="74" t="s">
        <v>78</v>
      </c>
      <c r="D350" s="96" t="s">
        <v>298</v>
      </c>
      <c r="E350" s="130"/>
      <c r="F350" s="85">
        <f>F351</f>
        <v>1988.6</v>
      </c>
      <c r="G350" s="114"/>
    </row>
    <row r="351" spans="1:7" s="63" customFormat="1" ht="33.75" customHeight="1">
      <c r="A351" s="166" t="s">
        <v>531</v>
      </c>
      <c r="B351" s="70" t="s">
        <v>78</v>
      </c>
      <c r="C351" s="74" t="s">
        <v>78</v>
      </c>
      <c r="D351" s="96" t="s">
        <v>300</v>
      </c>
      <c r="E351" s="70">
        <v>600</v>
      </c>
      <c r="F351" s="72">
        <f>F352+F354</f>
        <v>1988.6</v>
      </c>
      <c r="G351" s="112"/>
    </row>
    <row r="352" spans="1:7" s="68" customFormat="1" ht="12.75" customHeight="1">
      <c r="A352" s="73" t="s">
        <v>101</v>
      </c>
      <c r="B352" s="70" t="s">
        <v>78</v>
      </c>
      <c r="C352" s="74" t="s">
        <v>78</v>
      </c>
      <c r="D352" s="96" t="s">
        <v>300</v>
      </c>
      <c r="E352" s="70">
        <v>610</v>
      </c>
      <c r="F352" s="72">
        <f>F353</f>
        <v>1838.6</v>
      </c>
      <c r="G352" s="112"/>
    </row>
    <row r="353" spans="1:7" s="63" customFormat="1" ht="37.5" customHeight="1">
      <c r="A353" s="73" t="s">
        <v>103</v>
      </c>
      <c r="B353" s="70" t="s">
        <v>78</v>
      </c>
      <c r="C353" s="74" t="s">
        <v>78</v>
      </c>
      <c r="D353" s="96" t="s">
        <v>300</v>
      </c>
      <c r="E353" s="70">
        <v>611</v>
      </c>
      <c r="F353" s="72">
        <f>'Пр 11 ведом'!G561</f>
        <v>1838.6</v>
      </c>
      <c r="G353" s="112"/>
    </row>
    <row r="354" spans="1:7" s="63" customFormat="1" ht="12.75" customHeight="1">
      <c r="A354" s="73" t="s">
        <v>56</v>
      </c>
      <c r="B354" s="70" t="s">
        <v>78</v>
      </c>
      <c r="C354" s="74" t="s">
        <v>78</v>
      </c>
      <c r="D354" s="96" t="s">
        <v>300</v>
      </c>
      <c r="E354" s="70">
        <v>620</v>
      </c>
      <c r="F354" s="72">
        <f>F355</f>
        <v>150</v>
      </c>
      <c r="G354" s="112"/>
    </row>
    <row r="355" spans="1:7" s="63" customFormat="1" ht="32.25" customHeight="1">
      <c r="A355" s="73" t="s">
        <v>42</v>
      </c>
      <c r="B355" s="70" t="s">
        <v>78</v>
      </c>
      <c r="C355" s="74" t="s">
        <v>78</v>
      </c>
      <c r="D355" s="96" t="s">
        <v>300</v>
      </c>
      <c r="E355" s="70">
        <v>621</v>
      </c>
      <c r="F355" s="72">
        <f>'Пр 11 ведом'!G563</f>
        <v>150</v>
      </c>
      <c r="G355" s="112"/>
    </row>
    <row r="356" spans="1:7" s="63" customFormat="1" ht="32.25" customHeight="1">
      <c r="A356" s="73" t="s">
        <v>443</v>
      </c>
      <c r="B356" s="74" t="s">
        <v>78</v>
      </c>
      <c r="C356" s="74" t="s">
        <v>78</v>
      </c>
      <c r="D356" s="70" t="s">
        <v>446</v>
      </c>
      <c r="E356" s="70"/>
      <c r="F356" s="72">
        <f>F357</f>
        <v>60</v>
      </c>
      <c r="G356" s="112"/>
    </row>
    <row r="357" spans="1:7" s="63" customFormat="1" ht="25.5" customHeight="1">
      <c r="A357" s="218" t="s">
        <v>444</v>
      </c>
      <c r="B357" s="74" t="s">
        <v>78</v>
      </c>
      <c r="C357" s="74" t="s">
        <v>78</v>
      </c>
      <c r="D357" s="70" t="s">
        <v>445</v>
      </c>
      <c r="E357" s="70"/>
      <c r="F357" s="72">
        <f>F358</f>
        <v>60</v>
      </c>
      <c r="G357" s="112"/>
    </row>
    <row r="358" spans="1:7" s="63" customFormat="1" ht="25.5" customHeight="1">
      <c r="A358" s="73" t="s">
        <v>387</v>
      </c>
      <c r="B358" s="74" t="s">
        <v>78</v>
      </c>
      <c r="C358" s="74" t="s">
        <v>78</v>
      </c>
      <c r="D358" s="70" t="s">
        <v>445</v>
      </c>
      <c r="E358" s="70">
        <v>200</v>
      </c>
      <c r="F358" s="72">
        <f>F359</f>
        <v>60</v>
      </c>
      <c r="G358" s="112"/>
    </row>
    <row r="359" spans="1:7" s="63" customFormat="1" ht="26.25" customHeight="1">
      <c r="A359" s="166" t="s">
        <v>526</v>
      </c>
      <c r="B359" s="74" t="s">
        <v>78</v>
      </c>
      <c r="C359" s="74" t="s">
        <v>78</v>
      </c>
      <c r="D359" s="70" t="s">
        <v>445</v>
      </c>
      <c r="E359" s="70">
        <v>240</v>
      </c>
      <c r="F359" s="72">
        <f>F360</f>
        <v>60</v>
      </c>
      <c r="G359" s="112"/>
    </row>
    <row r="360" spans="1:7" s="63" customFormat="1" ht="26.25" customHeight="1">
      <c r="A360" s="166" t="s">
        <v>527</v>
      </c>
      <c r="B360" s="74" t="s">
        <v>78</v>
      </c>
      <c r="C360" s="74" t="s">
        <v>78</v>
      </c>
      <c r="D360" s="70" t="s">
        <v>445</v>
      </c>
      <c r="E360" s="70">
        <v>244</v>
      </c>
      <c r="F360" s="72">
        <f>'Пр 11 ведом'!G568</f>
        <v>60</v>
      </c>
      <c r="G360" s="112"/>
    </row>
    <row r="361" spans="1:8" s="63" customFormat="1" ht="12.75">
      <c r="A361" s="194" t="s">
        <v>37</v>
      </c>
      <c r="B361" s="92" t="s">
        <v>78</v>
      </c>
      <c r="C361" s="93" t="s">
        <v>98</v>
      </c>
      <c r="D361" s="92" t="s">
        <v>9</v>
      </c>
      <c r="E361" s="92" t="s">
        <v>10</v>
      </c>
      <c r="F361" s="195">
        <f>F372+F362+F367</f>
        <v>15735.000000000002</v>
      </c>
      <c r="G361" s="111">
        <v>15735</v>
      </c>
      <c r="H361" s="69">
        <f>G361-F361</f>
        <v>0</v>
      </c>
    </row>
    <row r="362" spans="1:7" s="83" customFormat="1" ht="15.75" customHeight="1">
      <c r="A362" s="132" t="s">
        <v>301</v>
      </c>
      <c r="B362" s="96" t="s">
        <v>78</v>
      </c>
      <c r="C362" s="96" t="s">
        <v>98</v>
      </c>
      <c r="D362" s="96" t="s">
        <v>237</v>
      </c>
      <c r="E362" s="130" t="s">
        <v>10</v>
      </c>
      <c r="F362" s="85">
        <f>F363</f>
        <v>5976.1</v>
      </c>
      <c r="G362" s="114"/>
    </row>
    <row r="363" spans="1:7" s="63" customFormat="1" ht="21.75" customHeight="1">
      <c r="A363" s="196" t="s">
        <v>155</v>
      </c>
      <c r="B363" s="70" t="s">
        <v>78</v>
      </c>
      <c r="C363" s="74" t="s">
        <v>98</v>
      </c>
      <c r="D363" s="96" t="s">
        <v>238</v>
      </c>
      <c r="E363" s="70" t="s">
        <v>10</v>
      </c>
      <c r="F363" s="72">
        <f>F364</f>
        <v>5976.1</v>
      </c>
      <c r="G363" s="112"/>
    </row>
    <row r="364" spans="1:7" s="63" customFormat="1" ht="21.75" customHeight="1">
      <c r="A364" s="166" t="s">
        <v>531</v>
      </c>
      <c r="B364" s="70" t="s">
        <v>78</v>
      </c>
      <c r="C364" s="74" t="s">
        <v>98</v>
      </c>
      <c r="D364" s="96" t="s">
        <v>238</v>
      </c>
      <c r="E364" s="70" t="s">
        <v>100</v>
      </c>
      <c r="F364" s="72">
        <f>F365</f>
        <v>5976.1</v>
      </c>
      <c r="G364" s="112"/>
    </row>
    <row r="365" spans="1:7" s="63" customFormat="1" ht="16.5" customHeight="1">
      <c r="A365" s="73" t="s">
        <v>101</v>
      </c>
      <c r="B365" s="70" t="s">
        <v>78</v>
      </c>
      <c r="C365" s="74" t="s">
        <v>98</v>
      </c>
      <c r="D365" s="96" t="s">
        <v>238</v>
      </c>
      <c r="E365" s="70" t="s">
        <v>102</v>
      </c>
      <c r="F365" s="72">
        <f>F366</f>
        <v>5976.1</v>
      </c>
      <c r="G365" s="112"/>
    </row>
    <row r="366" spans="1:7" s="63" customFormat="1" ht="35.25" customHeight="1">
      <c r="A366" s="73" t="s">
        <v>103</v>
      </c>
      <c r="B366" s="70" t="s">
        <v>78</v>
      </c>
      <c r="C366" s="74" t="s">
        <v>98</v>
      </c>
      <c r="D366" s="96" t="s">
        <v>238</v>
      </c>
      <c r="E366" s="70" t="s">
        <v>104</v>
      </c>
      <c r="F366" s="72">
        <f>'Пр 11 ведом'!G574</f>
        <v>5976.1</v>
      </c>
      <c r="G366" s="112"/>
    </row>
    <row r="367" spans="1:7" s="63" customFormat="1" ht="35.25" customHeight="1">
      <c r="A367" s="73" t="s">
        <v>391</v>
      </c>
      <c r="B367" s="70" t="s">
        <v>78</v>
      </c>
      <c r="C367" s="74" t="s">
        <v>98</v>
      </c>
      <c r="D367" s="70" t="s">
        <v>389</v>
      </c>
      <c r="E367" s="70"/>
      <c r="F367" s="72">
        <f>F368</f>
        <v>30</v>
      </c>
      <c r="G367" s="112"/>
    </row>
    <row r="368" spans="1:7" s="63" customFormat="1" ht="35.25" customHeight="1">
      <c r="A368" s="202" t="s">
        <v>381</v>
      </c>
      <c r="B368" s="70" t="s">
        <v>78</v>
      </c>
      <c r="C368" s="74" t="s">
        <v>98</v>
      </c>
      <c r="D368" s="70" t="s">
        <v>390</v>
      </c>
      <c r="E368" s="70"/>
      <c r="F368" s="72">
        <f>F369</f>
        <v>30</v>
      </c>
      <c r="G368" s="112"/>
    </row>
    <row r="369" spans="1:7" s="63" customFormat="1" ht="45">
      <c r="A369" s="73" t="s">
        <v>105</v>
      </c>
      <c r="B369" s="70" t="s">
        <v>78</v>
      </c>
      <c r="C369" s="74" t="s">
        <v>98</v>
      </c>
      <c r="D369" s="70" t="s">
        <v>390</v>
      </c>
      <c r="E369" s="70">
        <v>600</v>
      </c>
      <c r="F369" s="72">
        <f>F370</f>
        <v>30</v>
      </c>
      <c r="G369" s="112"/>
    </row>
    <row r="370" spans="1:7" s="63" customFormat="1" ht="12.75">
      <c r="A370" s="73" t="s">
        <v>142</v>
      </c>
      <c r="B370" s="70" t="s">
        <v>78</v>
      </c>
      <c r="C370" s="74" t="s">
        <v>98</v>
      </c>
      <c r="D370" s="70" t="s">
        <v>390</v>
      </c>
      <c r="E370" s="70">
        <v>610</v>
      </c>
      <c r="F370" s="72">
        <f>F371</f>
        <v>30</v>
      </c>
      <c r="G370" s="112"/>
    </row>
    <row r="371" spans="1:7" s="63" customFormat="1" ht="22.5">
      <c r="A371" s="166" t="s">
        <v>524</v>
      </c>
      <c r="B371" s="70" t="s">
        <v>78</v>
      </c>
      <c r="C371" s="74" t="s">
        <v>98</v>
      </c>
      <c r="D371" s="70" t="s">
        <v>390</v>
      </c>
      <c r="E371" s="70">
        <v>611</v>
      </c>
      <c r="F371" s="72">
        <f>'Пр 11 ведом'!G579</f>
        <v>30</v>
      </c>
      <c r="G371" s="112"/>
    </row>
    <row r="372" spans="1:7" s="63" customFormat="1" ht="34.5" customHeight="1">
      <c r="A372" s="132" t="s">
        <v>251</v>
      </c>
      <c r="B372" s="70" t="s">
        <v>78</v>
      </c>
      <c r="C372" s="74" t="s">
        <v>98</v>
      </c>
      <c r="D372" s="70" t="s">
        <v>245</v>
      </c>
      <c r="E372" s="92"/>
      <c r="F372" s="72">
        <f>F373+F391+F378</f>
        <v>9728.900000000001</v>
      </c>
      <c r="G372" s="112"/>
    </row>
    <row r="373" spans="1:7" s="63" customFormat="1" ht="25.5" customHeight="1">
      <c r="A373" s="73" t="s">
        <v>253</v>
      </c>
      <c r="B373" s="70" t="s">
        <v>78</v>
      </c>
      <c r="C373" s="74" t="s">
        <v>98</v>
      </c>
      <c r="D373" s="70" t="s">
        <v>246</v>
      </c>
      <c r="E373" s="70"/>
      <c r="F373" s="72">
        <f>F374</f>
        <v>1001</v>
      </c>
      <c r="G373" s="112"/>
    </row>
    <row r="374" spans="1:7" s="63" customFormat="1" ht="45">
      <c r="A374" s="73" t="s">
        <v>105</v>
      </c>
      <c r="B374" s="70" t="s">
        <v>78</v>
      </c>
      <c r="C374" s="74" t="s">
        <v>98</v>
      </c>
      <c r="D374" s="70" t="s">
        <v>246</v>
      </c>
      <c r="E374" s="70">
        <v>100</v>
      </c>
      <c r="F374" s="72">
        <f>F375</f>
        <v>1001</v>
      </c>
      <c r="G374" s="112"/>
    </row>
    <row r="375" spans="1:7" s="63" customFormat="1" ht="24.75" customHeight="1">
      <c r="A375" s="73" t="s">
        <v>107</v>
      </c>
      <c r="B375" s="70" t="s">
        <v>78</v>
      </c>
      <c r="C375" s="74" t="s">
        <v>98</v>
      </c>
      <c r="D375" s="70" t="s">
        <v>246</v>
      </c>
      <c r="E375" s="70">
        <v>120</v>
      </c>
      <c r="F375" s="72">
        <f>F376+F377</f>
        <v>1001</v>
      </c>
      <c r="G375" s="112"/>
    </row>
    <row r="376" spans="1:7" s="63" customFormat="1" ht="14.25" customHeight="1">
      <c r="A376" s="198" t="s">
        <v>385</v>
      </c>
      <c r="B376" s="70" t="s">
        <v>78</v>
      </c>
      <c r="C376" s="74" t="s">
        <v>98</v>
      </c>
      <c r="D376" s="70" t="s">
        <v>246</v>
      </c>
      <c r="E376" s="70">
        <v>121</v>
      </c>
      <c r="F376" s="72">
        <f>'Пр 11 ведом'!G214</f>
        <v>768.8</v>
      </c>
      <c r="G376" s="112"/>
    </row>
    <row r="377" spans="1:7" s="63" customFormat="1" ht="33.75" customHeight="1">
      <c r="A377" s="198" t="s">
        <v>386</v>
      </c>
      <c r="B377" s="70" t="s">
        <v>78</v>
      </c>
      <c r="C377" s="74" t="s">
        <v>98</v>
      </c>
      <c r="D377" s="70" t="s">
        <v>246</v>
      </c>
      <c r="E377" s="70">
        <v>129</v>
      </c>
      <c r="F377" s="72">
        <f>'Пр 11 ведом'!G215</f>
        <v>232.2</v>
      </c>
      <c r="G377" s="112"/>
    </row>
    <row r="378" spans="1:7" s="68" customFormat="1" ht="12.75" customHeight="1">
      <c r="A378" s="196" t="s">
        <v>252</v>
      </c>
      <c r="B378" s="70" t="s">
        <v>78</v>
      </c>
      <c r="C378" s="74" t="s">
        <v>98</v>
      </c>
      <c r="D378" s="70" t="s">
        <v>248</v>
      </c>
      <c r="E378" s="70" t="s">
        <v>10</v>
      </c>
      <c r="F378" s="72">
        <f>F379+F383+F387</f>
        <v>8127.900000000001</v>
      </c>
      <c r="G378" s="112"/>
    </row>
    <row r="379" spans="1:7" s="63" customFormat="1" ht="33" customHeight="1">
      <c r="A379" s="73" t="s">
        <v>105</v>
      </c>
      <c r="B379" s="70" t="s">
        <v>78</v>
      </c>
      <c r="C379" s="74" t="s">
        <v>98</v>
      </c>
      <c r="D379" s="70" t="s">
        <v>249</v>
      </c>
      <c r="E379" s="70" t="s">
        <v>106</v>
      </c>
      <c r="F379" s="72">
        <f>F380</f>
        <v>7307.1</v>
      </c>
      <c r="G379" s="112"/>
    </row>
    <row r="380" spans="1:7" s="63" customFormat="1" ht="19.5" customHeight="1">
      <c r="A380" s="73" t="s">
        <v>142</v>
      </c>
      <c r="B380" s="70" t="s">
        <v>78</v>
      </c>
      <c r="C380" s="74" t="s">
        <v>98</v>
      </c>
      <c r="D380" s="70" t="s">
        <v>249</v>
      </c>
      <c r="E380" s="70">
        <v>110</v>
      </c>
      <c r="F380" s="72">
        <f>F381+F382</f>
        <v>7307.1</v>
      </c>
      <c r="G380" s="112"/>
    </row>
    <row r="381" spans="1:7" s="63" customFormat="1" ht="14.25" customHeight="1">
      <c r="A381" s="204" t="s">
        <v>581</v>
      </c>
      <c r="B381" s="70" t="s">
        <v>78</v>
      </c>
      <c r="C381" s="74" t="s">
        <v>98</v>
      </c>
      <c r="D381" s="70" t="s">
        <v>249</v>
      </c>
      <c r="E381" s="70">
        <v>111</v>
      </c>
      <c r="F381" s="72">
        <f>'Пр 11 ведом'!G219</f>
        <v>5612.2</v>
      </c>
      <c r="G381" s="112"/>
    </row>
    <row r="382" spans="1:7" s="63" customFormat="1" ht="20.25" customHeight="1">
      <c r="A382" s="198" t="s">
        <v>580</v>
      </c>
      <c r="B382" s="70" t="s">
        <v>78</v>
      </c>
      <c r="C382" s="74" t="s">
        <v>98</v>
      </c>
      <c r="D382" s="70" t="s">
        <v>249</v>
      </c>
      <c r="E382" s="70">
        <v>119</v>
      </c>
      <c r="F382" s="72">
        <f>'Пр 11 ведом'!G220</f>
        <v>1694.9</v>
      </c>
      <c r="G382" s="112"/>
    </row>
    <row r="383" spans="1:7" s="63" customFormat="1" ht="20.25" customHeight="1">
      <c r="A383" s="73" t="s">
        <v>387</v>
      </c>
      <c r="B383" s="70" t="s">
        <v>78</v>
      </c>
      <c r="C383" s="74" t="s">
        <v>98</v>
      </c>
      <c r="D383" s="70" t="s">
        <v>250</v>
      </c>
      <c r="E383" s="70" t="s">
        <v>113</v>
      </c>
      <c r="F383" s="72">
        <f>F384</f>
        <v>788.6</v>
      </c>
      <c r="G383" s="112"/>
    </row>
    <row r="384" spans="1:7" s="68" customFormat="1" ht="20.25" customHeight="1">
      <c r="A384" s="166" t="s">
        <v>526</v>
      </c>
      <c r="B384" s="70" t="s">
        <v>78</v>
      </c>
      <c r="C384" s="74" t="s">
        <v>98</v>
      </c>
      <c r="D384" s="70" t="s">
        <v>250</v>
      </c>
      <c r="E384" s="70" t="s">
        <v>115</v>
      </c>
      <c r="F384" s="72">
        <f>F386+F385</f>
        <v>788.6</v>
      </c>
      <c r="G384" s="112"/>
    </row>
    <row r="385" spans="1:7" s="68" customFormat="1" ht="20.25" customHeight="1">
      <c r="A385" s="166" t="s">
        <v>540</v>
      </c>
      <c r="B385" s="70" t="s">
        <v>78</v>
      </c>
      <c r="C385" s="74" t="s">
        <v>98</v>
      </c>
      <c r="D385" s="70" t="s">
        <v>250</v>
      </c>
      <c r="E385" s="70">
        <v>242</v>
      </c>
      <c r="F385" s="72">
        <f>'Пр 11 ведом'!G223</f>
        <v>163</v>
      </c>
      <c r="G385" s="112"/>
    </row>
    <row r="386" spans="1:7" s="68" customFormat="1" ht="20.25" customHeight="1">
      <c r="A386" s="166" t="s">
        <v>527</v>
      </c>
      <c r="B386" s="70" t="s">
        <v>78</v>
      </c>
      <c r="C386" s="74" t="s">
        <v>98</v>
      </c>
      <c r="D386" s="70" t="s">
        <v>250</v>
      </c>
      <c r="E386" s="70" t="s">
        <v>117</v>
      </c>
      <c r="F386" s="72">
        <f>'Пр 11 ведом'!G224</f>
        <v>625.6</v>
      </c>
      <c r="G386" s="112"/>
    </row>
    <row r="387" spans="1:7" s="63" customFormat="1" ht="13.5" customHeight="1">
      <c r="A387" s="73" t="s">
        <v>118</v>
      </c>
      <c r="B387" s="70" t="s">
        <v>78</v>
      </c>
      <c r="C387" s="74" t="s">
        <v>98</v>
      </c>
      <c r="D387" s="70" t="s">
        <v>250</v>
      </c>
      <c r="E387" s="70" t="s">
        <v>48</v>
      </c>
      <c r="F387" s="72">
        <f>F388</f>
        <v>32.2</v>
      </c>
      <c r="G387" s="112"/>
    </row>
    <row r="388" spans="1:7" s="63" customFormat="1" ht="13.5" customHeight="1">
      <c r="A388" s="73" t="s">
        <v>157</v>
      </c>
      <c r="B388" s="70" t="s">
        <v>78</v>
      </c>
      <c r="C388" s="74" t="s">
        <v>98</v>
      </c>
      <c r="D388" s="70" t="s">
        <v>250</v>
      </c>
      <c r="E388" s="70" t="s">
        <v>119</v>
      </c>
      <c r="F388" s="72">
        <f>F389+F390</f>
        <v>32.2</v>
      </c>
      <c r="G388" s="112"/>
    </row>
    <row r="389" spans="1:7" s="63" customFormat="1" ht="13.5" customHeight="1">
      <c r="A389" s="73" t="s">
        <v>17</v>
      </c>
      <c r="B389" s="70" t="s">
        <v>78</v>
      </c>
      <c r="C389" s="74" t="s">
        <v>98</v>
      </c>
      <c r="D389" s="70" t="s">
        <v>250</v>
      </c>
      <c r="E389" s="70" t="s">
        <v>120</v>
      </c>
      <c r="F389" s="72">
        <f>'Пр 11 ведом'!G227</f>
        <v>5.1</v>
      </c>
      <c r="G389" s="112"/>
    </row>
    <row r="390" spans="1:7" s="63" customFormat="1" ht="13.5" customHeight="1">
      <c r="A390" s="166" t="s">
        <v>533</v>
      </c>
      <c r="B390" s="70" t="s">
        <v>78</v>
      </c>
      <c r="C390" s="74" t="s">
        <v>98</v>
      </c>
      <c r="D390" s="70" t="s">
        <v>250</v>
      </c>
      <c r="E390" s="70">
        <v>852</v>
      </c>
      <c r="F390" s="72">
        <f>'Пр 11 ведом'!G228</f>
        <v>27.1</v>
      </c>
      <c r="G390" s="112"/>
    </row>
    <row r="391" spans="1:7" s="63" customFormat="1" ht="24.75" customHeight="1">
      <c r="A391" s="73" t="s">
        <v>264</v>
      </c>
      <c r="B391" s="70" t="s">
        <v>78</v>
      </c>
      <c r="C391" s="74" t="s">
        <v>98</v>
      </c>
      <c r="D391" s="70" t="s">
        <v>247</v>
      </c>
      <c r="E391" s="70"/>
      <c r="F391" s="72">
        <f>F392</f>
        <v>600</v>
      </c>
      <c r="G391" s="112"/>
    </row>
    <row r="392" spans="1:7" s="68" customFormat="1" ht="18.75" customHeight="1">
      <c r="A392" s="73" t="s">
        <v>392</v>
      </c>
      <c r="B392" s="70" t="s">
        <v>78</v>
      </c>
      <c r="C392" s="74" t="s">
        <v>98</v>
      </c>
      <c r="D392" s="70" t="s">
        <v>247</v>
      </c>
      <c r="E392" s="70">
        <v>300</v>
      </c>
      <c r="F392" s="72">
        <f>F393</f>
        <v>600</v>
      </c>
      <c r="G392" s="112"/>
    </row>
    <row r="393" spans="1:7" s="68" customFormat="1" ht="17.25" customHeight="1">
      <c r="A393" s="73" t="s">
        <v>542</v>
      </c>
      <c r="B393" s="70" t="s">
        <v>78</v>
      </c>
      <c r="C393" s="74" t="s">
        <v>98</v>
      </c>
      <c r="D393" s="70" t="s">
        <v>247</v>
      </c>
      <c r="E393" s="70">
        <v>350</v>
      </c>
      <c r="F393" s="72">
        <f>'Пр 11 ведом'!G231</f>
        <v>600</v>
      </c>
      <c r="G393" s="112"/>
    </row>
    <row r="394" spans="1:8" s="68" customFormat="1" ht="16.5" customHeight="1">
      <c r="A394" s="278" t="s">
        <v>38</v>
      </c>
      <c r="B394" s="279" t="s">
        <v>19</v>
      </c>
      <c r="C394" s="279"/>
      <c r="D394" s="280"/>
      <c r="E394" s="280"/>
      <c r="F394" s="281">
        <f>F395+F425</f>
        <v>27851.7</v>
      </c>
      <c r="G394" s="111">
        <v>27851.7</v>
      </c>
      <c r="H394" s="134">
        <f>G394-F394</f>
        <v>0</v>
      </c>
    </row>
    <row r="395" spans="1:7" s="63" customFormat="1" ht="12.75">
      <c r="A395" s="194" t="s">
        <v>39</v>
      </c>
      <c r="B395" s="93" t="s">
        <v>19</v>
      </c>
      <c r="C395" s="93" t="s">
        <v>12</v>
      </c>
      <c r="D395" s="92"/>
      <c r="E395" s="92"/>
      <c r="F395" s="195">
        <f>F396+F421</f>
        <v>18265</v>
      </c>
      <c r="G395" s="111"/>
    </row>
    <row r="396" spans="1:7" s="63" customFormat="1" ht="24.75" customHeight="1">
      <c r="A396" s="73" t="s">
        <v>256</v>
      </c>
      <c r="B396" s="74" t="s">
        <v>19</v>
      </c>
      <c r="C396" s="74" t="s">
        <v>12</v>
      </c>
      <c r="D396" s="70" t="s">
        <v>223</v>
      </c>
      <c r="E396" s="92"/>
      <c r="F396" s="72">
        <f>F397+F402+F412</f>
        <v>18083.5</v>
      </c>
      <c r="G396" s="112"/>
    </row>
    <row r="397" spans="1:7" s="63" customFormat="1" ht="20.25" customHeight="1">
      <c r="A397" s="73" t="s">
        <v>257</v>
      </c>
      <c r="B397" s="74" t="s">
        <v>19</v>
      </c>
      <c r="C397" s="74" t="s">
        <v>12</v>
      </c>
      <c r="D397" s="70" t="s">
        <v>224</v>
      </c>
      <c r="E397" s="92"/>
      <c r="F397" s="72">
        <f>F398</f>
        <v>6609.5</v>
      </c>
      <c r="G397" s="112"/>
    </row>
    <row r="398" spans="1:7" s="63" customFormat="1" ht="20.25" customHeight="1">
      <c r="A398" s="73" t="s">
        <v>219</v>
      </c>
      <c r="B398" s="74" t="s">
        <v>19</v>
      </c>
      <c r="C398" s="74" t="s">
        <v>12</v>
      </c>
      <c r="D398" s="70" t="s">
        <v>225</v>
      </c>
      <c r="E398" s="70"/>
      <c r="F398" s="72">
        <f>F399</f>
        <v>6609.5</v>
      </c>
      <c r="G398" s="112"/>
    </row>
    <row r="399" spans="1:7" s="63" customFormat="1" ht="32.25" customHeight="1">
      <c r="A399" s="166" t="s">
        <v>531</v>
      </c>
      <c r="B399" s="70" t="s">
        <v>19</v>
      </c>
      <c r="C399" s="74" t="s">
        <v>12</v>
      </c>
      <c r="D399" s="70" t="s">
        <v>226</v>
      </c>
      <c r="E399" s="70" t="s">
        <v>100</v>
      </c>
      <c r="F399" s="72">
        <f>F400</f>
        <v>6609.5</v>
      </c>
      <c r="G399" s="112"/>
    </row>
    <row r="400" spans="1:7" s="63" customFormat="1" ht="17.25" customHeight="1">
      <c r="A400" s="73" t="s">
        <v>101</v>
      </c>
      <c r="B400" s="70" t="s">
        <v>19</v>
      </c>
      <c r="C400" s="74" t="s">
        <v>12</v>
      </c>
      <c r="D400" s="70" t="s">
        <v>226</v>
      </c>
      <c r="E400" s="70" t="s">
        <v>102</v>
      </c>
      <c r="F400" s="72">
        <f>F401</f>
        <v>6609.5</v>
      </c>
      <c r="G400" s="112"/>
    </row>
    <row r="401" spans="1:7" s="63" customFormat="1" ht="34.5" customHeight="1">
      <c r="A401" s="73" t="s">
        <v>103</v>
      </c>
      <c r="B401" s="70" t="s">
        <v>19</v>
      </c>
      <c r="C401" s="74" t="s">
        <v>12</v>
      </c>
      <c r="D401" s="70" t="s">
        <v>226</v>
      </c>
      <c r="E401" s="70" t="s">
        <v>104</v>
      </c>
      <c r="F401" s="72">
        <f>'Пр 11 ведом'!G23</f>
        <v>6609.5</v>
      </c>
      <c r="G401" s="112"/>
    </row>
    <row r="402" spans="1:7" s="63" customFormat="1" ht="27.75" customHeight="1">
      <c r="A402" s="73" t="s">
        <v>218</v>
      </c>
      <c r="B402" s="74" t="s">
        <v>19</v>
      </c>
      <c r="C402" s="74" t="s">
        <v>12</v>
      </c>
      <c r="D402" s="70" t="s">
        <v>227</v>
      </c>
      <c r="E402" s="70"/>
      <c r="F402" s="72">
        <f>F403</f>
        <v>11152</v>
      </c>
      <c r="G402" s="112"/>
    </row>
    <row r="403" spans="1:7" s="63" customFormat="1" ht="21.75" customHeight="1">
      <c r="A403" s="73" t="s">
        <v>141</v>
      </c>
      <c r="B403" s="74" t="s">
        <v>19</v>
      </c>
      <c r="C403" s="74" t="s">
        <v>12</v>
      </c>
      <c r="D403" s="70" t="s">
        <v>229</v>
      </c>
      <c r="E403" s="92"/>
      <c r="F403" s="72">
        <f>F404</f>
        <v>11152</v>
      </c>
      <c r="G403" s="112"/>
    </row>
    <row r="404" spans="1:7" s="63" customFormat="1" ht="34.5" customHeight="1">
      <c r="A404" s="73" t="s">
        <v>259</v>
      </c>
      <c r="B404" s="74" t="s">
        <v>19</v>
      </c>
      <c r="C404" s="74" t="s">
        <v>12</v>
      </c>
      <c r="D404" s="70" t="s">
        <v>258</v>
      </c>
      <c r="E404" s="70"/>
      <c r="F404" s="72">
        <f>F405+F409</f>
        <v>11152</v>
      </c>
      <c r="G404" s="112"/>
    </row>
    <row r="405" spans="1:7" s="63" customFormat="1" ht="45">
      <c r="A405" s="73" t="s">
        <v>105</v>
      </c>
      <c r="B405" s="74" t="s">
        <v>19</v>
      </c>
      <c r="C405" s="74" t="s">
        <v>12</v>
      </c>
      <c r="D405" s="70" t="s">
        <v>258</v>
      </c>
      <c r="E405" s="70" t="s">
        <v>106</v>
      </c>
      <c r="F405" s="72">
        <f>F406</f>
        <v>1816.3</v>
      </c>
      <c r="G405" s="112"/>
    </row>
    <row r="406" spans="1:7" s="63" customFormat="1" ht="18" customHeight="1">
      <c r="A406" s="73" t="s">
        <v>142</v>
      </c>
      <c r="B406" s="74" t="s">
        <v>19</v>
      </c>
      <c r="C406" s="74" t="s">
        <v>12</v>
      </c>
      <c r="D406" s="70" t="s">
        <v>258</v>
      </c>
      <c r="E406" s="70">
        <v>110</v>
      </c>
      <c r="F406" s="72">
        <f>F407+F408</f>
        <v>1816.3</v>
      </c>
      <c r="G406" s="112"/>
    </row>
    <row r="407" spans="1:7" s="63" customFormat="1" ht="19.5" customHeight="1">
      <c r="A407" s="73" t="s">
        <v>581</v>
      </c>
      <c r="B407" s="74" t="s">
        <v>19</v>
      </c>
      <c r="C407" s="74" t="s">
        <v>12</v>
      </c>
      <c r="D407" s="70" t="s">
        <v>258</v>
      </c>
      <c r="E407" s="70">
        <v>111</v>
      </c>
      <c r="F407" s="72">
        <f>'Пр 11 ведом'!G28</f>
        <v>1395</v>
      </c>
      <c r="G407" s="112"/>
    </row>
    <row r="408" spans="1:7" s="63" customFormat="1" ht="30.75" customHeight="1">
      <c r="A408" s="198" t="s">
        <v>580</v>
      </c>
      <c r="B408" s="74" t="s">
        <v>19</v>
      </c>
      <c r="C408" s="74" t="s">
        <v>12</v>
      </c>
      <c r="D408" s="70" t="s">
        <v>258</v>
      </c>
      <c r="E408" s="70">
        <v>119</v>
      </c>
      <c r="F408" s="72">
        <f>'Пр 11 ведом'!G29</f>
        <v>421.3</v>
      </c>
      <c r="G408" s="112"/>
    </row>
    <row r="409" spans="1:7" s="63" customFormat="1" ht="37.5" customHeight="1">
      <c r="A409" s="166" t="s">
        <v>531</v>
      </c>
      <c r="B409" s="70" t="s">
        <v>19</v>
      </c>
      <c r="C409" s="74" t="s">
        <v>12</v>
      </c>
      <c r="D409" s="70" t="s">
        <v>258</v>
      </c>
      <c r="E409" s="70" t="s">
        <v>100</v>
      </c>
      <c r="F409" s="72">
        <f>F410</f>
        <v>9335.7</v>
      </c>
      <c r="G409" s="112"/>
    </row>
    <row r="410" spans="1:7" s="63" customFormat="1" ht="12" customHeight="1">
      <c r="A410" s="73" t="s">
        <v>101</v>
      </c>
      <c r="B410" s="70" t="s">
        <v>19</v>
      </c>
      <c r="C410" s="74" t="s">
        <v>12</v>
      </c>
      <c r="D410" s="70" t="s">
        <v>258</v>
      </c>
      <c r="E410" s="70" t="s">
        <v>102</v>
      </c>
      <c r="F410" s="72">
        <f>F411</f>
        <v>9335.7</v>
      </c>
      <c r="G410" s="112"/>
    </row>
    <row r="411" spans="1:7" s="63" customFormat="1" ht="33.75" customHeight="1">
      <c r="A411" s="73" t="s">
        <v>103</v>
      </c>
      <c r="B411" s="70" t="s">
        <v>19</v>
      </c>
      <c r="C411" s="74" t="s">
        <v>12</v>
      </c>
      <c r="D411" s="70" t="s">
        <v>258</v>
      </c>
      <c r="E411" s="70" t="s">
        <v>104</v>
      </c>
      <c r="F411" s="72">
        <f>'Пр 11 ведом'!G32</f>
        <v>9335.7</v>
      </c>
      <c r="G411" s="112"/>
    </row>
    <row r="412" spans="1:7" s="63" customFormat="1" ht="25.5" customHeight="1">
      <c r="A412" s="73" t="s">
        <v>213</v>
      </c>
      <c r="B412" s="74" t="s">
        <v>19</v>
      </c>
      <c r="C412" s="74" t="s">
        <v>12</v>
      </c>
      <c r="D412" s="70" t="s">
        <v>228</v>
      </c>
      <c r="E412" s="70"/>
      <c r="F412" s="72">
        <f>F413</f>
        <v>322</v>
      </c>
      <c r="G412" s="112"/>
    </row>
    <row r="413" spans="1:7" s="63" customFormat="1" ht="24" customHeight="1">
      <c r="A413" s="73" t="s">
        <v>260</v>
      </c>
      <c r="B413" s="74" t="s">
        <v>19</v>
      </c>
      <c r="C413" s="74" t="s">
        <v>12</v>
      </c>
      <c r="D413" s="70" t="s">
        <v>263</v>
      </c>
      <c r="E413" s="70"/>
      <c r="F413" s="72">
        <f>F414+F418</f>
        <v>322</v>
      </c>
      <c r="G413" s="112"/>
    </row>
    <row r="414" spans="1:7" s="63" customFormat="1" ht="45">
      <c r="A414" s="73" t="s">
        <v>105</v>
      </c>
      <c r="B414" s="74" t="s">
        <v>19</v>
      </c>
      <c r="C414" s="74" t="s">
        <v>12</v>
      </c>
      <c r="D414" s="70" t="s">
        <v>263</v>
      </c>
      <c r="E414" s="70">
        <v>100</v>
      </c>
      <c r="F414" s="72">
        <f>F415</f>
        <v>121.5</v>
      </c>
      <c r="G414" s="112"/>
    </row>
    <row r="415" spans="1:7" s="63" customFormat="1" ht="15" customHeight="1">
      <c r="A415" s="73" t="s">
        <v>609</v>
      </c>
      <c r="B415" s="74" t="s">
        <v>19</v>
      </c>
      <c r="C415" s="74" t="s">
        <v>12</v>
      </c>
      <c r="D415" s="70" t="s">
        <v>263</v>
      </c>
      <c r="E415" s="70">
        <v>110</v>
      </c>
      <c r="F415" s="72">
        <f>F416+F417</f>
        <v>121.5</v>
      </c>
      <c r="G415" s="112"/>
    </row>
    <row r="416" spans="1:7" s="63" customFormat="1" ht="13.5" customHeight="1" hidden="1">
      <c r="A416" s="73" t="s">
        <v>109</v>
      </c>
      <c r="B416" s="74" t="s">
        <v>19</v>
      </c>
      <c r="C416" s="74" t="s">
        <v>12</v>
      </c>
      <c r="D416" s="70" t="s">
        <v>263</v>
      </c>
      <c r="E416" s="70">
        <v>111</v>
      </c>
      <c r="F416" s="72">
        <f>'Пр 11 ведом'!G37</f>
        <v>0</v>
      </c>
      <c r="G416" s="112"/>
    </row>
    <row r="417" spans="1:7" s="63" customFormat="1" ht="23.25" customHeight="1">
      <c r="A417" s="166" t="s">
        <v>582</v>
      </c>
      <c r="B417" s="74" t="s">
        <v>19</v>
      </c>
      <c r="C417" s="74" t="s">
        <v>12</v>
      </c>
      <c r="D417" s="70" t="s">
        <v>263</v>
      </c>
      <c r="E417" s="70">
        <v>112</v>
      </c>
      <c r="F417" s="72">
        <f>'Пр 11 ведом'!G38</f>
        <v>121.5</v>
      </c>
      <c r="G417" s="112"/>
    </row>
    <row r="418" spans="1:7" s="63" customFormat="1" ht="24.75" customHeight="1">
      <c r="A418" s="73" t="s">
        <v>387</v>
      </c>
      <c r="B418" s="74" t="s">
        <v>19</v>
      </c>
      <c r="C418" s="74" t="s">
        <v>12</v>
      </c>
      <c r="D418" s="70" t="s">
        <v>263</v>
      </c>
      <c r="E418" s="70" t="s">
        <v>113</v>
      </c>
      <c r="F418" s="72">
        <f>F419</f>
        <v>200.5</v>
      </c>
      <c r="G418" s="112"/>
    </row>
    <row r="419" spans="1:7" s="63" customFormat="1" ht="21.75" customHeight="1">
      <c r="A419" s="166" t="s">
        <v>526</v>
      </c>
      <c r="B419" s="74" t="s">
        <v>19</v>
      </c>
      <c r="C419" s="74" t="s">
        <v>12</v>
      </c>
      <c r="D419" s="70" t="s">
        <v>263</v>
      </c>
      <c r="E419" s="70" t="s">
        <v>115</v>
      </c>
      <c r="F419" s="72">
        <f>F420</f>
        <v>200.5</v>
      </c>
      <c r="G419" s="112"/>
    </row>
    <row r="420" spans="1:7" s="63" customFormat="1" ht="20.25" customHeight="1">
      <c r="A420" s="166" t="s">
        <v>527</v>
      </c>
      <c r="B420" s="74" t="s">
        <v>19</v>
      </c>
      <c r="C420" s="74" t="s">
        <v>12</v>
      </c>
      <c r="D420" s="70" t="s">
        <v>263</v>
      </c>
      <c r="E420" s="70" t="s">
        <v>117</v>
      </c>
      <c r="F420" s="72">
        <f>'Пр 11 ведом'!G41</f>
        <v>200.5</v>
      </c>
      <c r="G420" s="112"/>
    </row>
    <row r="421" spans="1:7" s="63" customFormat="1" ht="20.25" customHeight="1">
      <c r="A421" s="166" t="s">
        <v>546</v>
      </c>
      <c r="B421" s="74" t="s">
        <v>19</v>
      </c>
      <c r="C421" s="74" t="s">
        <v>12</v>
      </c>
      <c r="D421" s="70" t="s">
        <v>545</v>
      </c>
      <c r="E421" s="70"/>
      <c r="F421" s="72">
        <f>F422</f>
        <v>181.5</v>
      </c>
      <c r="G421" s="112"/>
    </row>
    <row r="422" spans="1:7" s="63" customFormat="1" ht="20.25" customHeight="1">
      <c r="A422" s="73" t="s">
        <v>99</v>
      </c>
      <c r="B422" s="74" t="s">
        <v>19</v>
      </c>
      <c r="C422" s="74" t="s">
        <v>12</v>
      </c>
      <c r="D422" s="70" t="s">
        <v>545</v>
      </c>
      <c r="E422" s="70">
        <v>600</v>
      </c>
      <c r="F422" s="72">
        <f>F423</f>
        <v>181.5</v>
      </c>
      <c r="G422" s="112"/>
    </row>
    <row r="423" spans="1:7" s="63" customFormat="1" ht="20.25" customHeight="1">
      <c r="A423" s="73" t="s">
        <v>101</v>
      </c>
      <c r="B423" s="74" t="s">
        <v>19</v>
      </c>
      <c r="C423" s="74" t="s">
        <v>12</v>
      </c>
      <c r="D423" s="70" t="s">
        <v>545</v>
      </c>
      <c r="E423" s="70">
        <v>610</v>
      </c>
      <c r="F423" s="72">
        <f>F424</f>
        <v>181.5</v>
      </c>
      <c r="G423" s="112"/>
    </row>
    <row r="424" spans="1:7" s="63" customFormat="1" ht="33.75">
      <c r="A424" s="73" t="s">
        <v>103</v>
      </c>
      <c r="B424" s="74" t="s">
        <v>19</v>
      </c>
      <c r="C424" s="74" t="s">
        <v>12</v>
      </c>
      <c r="D424" s="70" t="s">
        <v>545</v>
      </c>
      <c r="E424" s="70">
        <v>611</v>
      </c>
      <c r="F424" s="72">
        <f>'Пр 11 ведом'!G45</f>
        <v>181.5</v>
      </c>
      <c r="G424" s="112"/>
    </row>
    <row r="425" spans="1:7" s="63" customFormat="1" ht="12.75">
      <c r="A425" s="194" t="s">
        <v>46</v>
      </c>
      <c r="B425" s="92" t="s">
        <v>19</v>
      </c>
      <c r="C425" s="93" t="s">
        <v>15</v>
      </c>
      <c r="D425" s="70"/>
      <c r="E425" s="70"/>
      <c r="F425" s="195">
        <f>F436+F426+F431</f>
        <v>9586.7</v>
      </c>
      <c r="G425" s="112"/>
    </row>
    <row r="426" spans="1:7" s="63" customFormat="1" ht="23.25" customHeight="1">
      <c r="A426" s="73" t="s">
        <v>417</v>
      </c>
      <c r="B426" s="70" t="s">
        <v>19</v>
      </c>
      <c r="C426" s="74" t="s">
        <v>15</v>
      </c>
      <c r="D426" s="70" t="s">
        <v>418</v>
      </c>
      <c r="E426" s="70"/>
      <c r="F426" s="72">
        <f>F427</f>
        <v>78</v>
      </c>
      <c r="G426" s="112"/>
    </row>
    <row r="427" spans="1:7" s="63" customFormat="1" ht="32.25" customHeight="1">
      <c r="A427" s="73" t="s">
        <v>419</v>
      </c>
      <c r="B427" s="74" t="s">
        <v>19</v>
      </c>
      <c r="C427" s="74" t="s">
        <v>15</v>
      </c>
      <c r="D427" s="70" t="s">
        <v>416</v>
      </c>
      <c r="E427" s="70"/>
      <c r="F427" s="72">
        <f>F428</f>
        <v>78</v>
      </c>
      <c r="G427" s="112"/>
    </row>
    <row r="428" spans="1:7" s="63" customFormat="1" ht="24" customHeight="1">
      <c r="A428" s="73" t="s">
        <v>387</v>
      </c>
      <c r="B428" s="74" t="s">
        <v>19</v>
      </c>
      <c r="C428" s="74" t="s">
        <v>15</v>
      </c>
      <c r="D428" s="70" t="s">
        <v>416</v>
      </c>
      <c r="E428" s="70" t="s">
        <v>113</v>
      </c>
      <c r="F428" s="72">
        <f>F429</f>
        <v>78</v>
      </c>
      <c r="G428" s="112"/>
    </row>
    <row r="429" spans="1:7" s="63" customFormat="1" ht="23.25" customHeight="1">
      <c r="A429" s="166" t="s">
        <v>526</v>
      </c>
      <c r="B429" s="74" t="s">
        <v>19</v>
      </c>
      <c r="C429" s="74" t="s">
        <v>15</v>
      </c>
      <c r="D429" s="70" t="s">
        <v>416</v>
      </c>
      <c r="E429" s="70" t="s">
        <v>115</v>
      </c>
      <c r="F429" s="72">
        <f>F430</f>
        <v>78</v>
      </c>
      <c r="G429" s="112"/>
    </row>
    <row r="430" spans="1:7" s="63" customFormat="1" ht="24" customHeight="1">
      <c r="A430" s="166" t="s">
        <v>527</v>
      </c>
      <c r="B430" s="74" t="s">
        <v>19</v>
      </c>
      <c r="C430" s="74" t="s">
        <v>15</v>
      </c>
      <c r="D430" s="70" t="s">
        <v>416</v>
      </c>
      <c r="E430" s="70" t="s">
        <v>117</v>
      </c>
      <c r="F430" s="72">
        <f>'Пр 11 ведом'!G51</f>
        <v>78</v>
      </c>
      <c r="G430" s="112"/>
    </row>
    <row r="431" spans="1:7" s="63" customFormat="1" ht="16.5" customHeight="1">
      <c r="A431" s="206" t="s">
        <v>484</v>
      </c>
      <c r="B431" s="74" t="s">
        <v>19</v>
      </c>
      <c r="C431" s="74" t="s">
        <v>15</v>
      </c>
      <c r="D431" s="70" t="s">
        <v>485</v>
      </c>
      <c r="E431" s="70"/>
      <c r="F431" s="72">
        <f>F432</f>
        <v>50</v>
      </c>
      <c r="G431" s="112"/>
    </row>
    <row r="432" spans="1:7" s="63" customFormat="1" ht="22.5" customHeight="1">
      <c r="A432" s="219" t="s">
        <v>486</v>
      </c>
      <c r="B432" s="74" t="s">
        <v>19</v>
      </c>
      <c r="C432" s="74" t="s">
        <v>15</v>
      </c>
      <c r="D432" s="70" t="s">
        <v>483</v>
      </c>
      <c r="E432" s="70"/>
      <c r="F432" s="72">
        <f>F433</f>
        <v>50</v>
      </c>
      <c r="G432" s="112"/>
    </row>
    <row r="433" spans="1:7" s="63" customFormat="1" ht="21" customHeight="1">
      <c r="A433" s="73" t="s">
        <v>387</v>
      </c>
      <c r="B433" s="74" t="s">
        <v>19</v>
      </c>
      <c r="C433" s="74" t="s">
        <v>15</v>
      </c>
      <c r="D433" s="70" t="s">
        <v>483</v>
      </c>
      <c r="E433" s="70" t="s">
        <v>113</v>
      </c>
      <c r="F433" s="72">
        <f>F434</f>
        <v>50</v>
      </c>
      <c r="G433" s="112"/>
    </row>
    <row r="434" spans="1:7" s="63" customFormat="1" ht="21" customHeight="1">
      <c r="A434" s="166" t="s">
        <v>526</v>
      </c>
      <c r="B434" s="74" t="s">
        <v>19</v>
      </c>
      <c r="C434" s="74" t="s">
        <v>15</v>
      </c>
      <c r="D434" s="70" t="s">
        <v>483</v>
      </c>
      <c r="E434" s="70" t="s">
        <v>115</v>
      </c>
      <c r="F434" s="72">
        <f>F435</f>
        <v>50</v>
      </c>
      <c r="G434" s="112"/>
    </row>
    <row r="435" spans="1:7" s="63" customFormat="1" ht="21" customHeight="1">
      <c r="A435" s="73" t="s">
        <v>116</v>
      </c>
      <c r="B435" s="74" t="s">
        <v>19</v>
      </c>
      <c r="C435" s="74" t="s">
        <v>15</v>
      </c>
      <c r="D435" s="70" t="s">
        <v>483</v>
      </c>
      <c r="E435" s="70" t="s">
        <v>117</v>
      </c>
      <c r="F435" s="72">
        <f>'Пр 11 ведом'!G56</f>
        <v>50</v>
      </c>
      <c r="G435" s="112"/>
    </row>
    <row r="436" spans="1:7" s="63" customFormat="1" ht="24.75" customHeight="1">
      <c r="A436" s="73" t="s">
        <v>213</v>
      </c>
      <c r="B436" s="74" t="s">
        <v>19</v>
      </c>
      <c r="C436" s="74" t="s">
        <v>15</v>
      </c>
      <c r="D436" s="70" t="s">
        <v>228</v>
      </c>
      <c r="E436" s="70"/>
      <c r="F436" s="72">
        <f>F437+F448</f>
        <v>9458.7</v>
      </c>
      <c r="G436" s="112"/>
    </row>
    <row r="437" spans="1:7" s="63" customFormat="1" ht="27" customHeight="1">
      <c r="A437" s="73" t="s">
        <v>262</v>
      </c>
      <c r="B437" s="70" t="s">
        <v>19</v>
      </c>
      <c r="C437" s="74" t="s">
        <v>15</v>
      </c>
      <c r="D437" s="70" t="s">
        <v>261</v>
      </c>
      <c r="E437" s="70"/>
      <c r="F437" s="72">
        <f>F438+F442+F446</f>
        <v>544.5999999999999</v>
      </c>
      <c r="G437" s="112"/>
    </row>
    <row r="438" spans="1:7" s="63" customFormat="1" ht="45">
      <c r="A438" s="73" t="s">
        <v>105</v>
      </c>
      <c r="B438" s="70" t="s">
        <v>19</v>
      </c>
      <c r="C438" s="74" t="s">
        <v>15</v>
      </c>
      <c r="D438" s="70" t="s">
        <v>240</v>
      </c>
      <c r="E438" s="70">
        <v>100</v>
      </c>
      <c r="F438" s="72">
        <f>F439</f>
        <v>414.8</v>
      </c>
      <c r="G438" s="112"/>
    </row>
    <row r="439" spans="1:7" s="63" customFormat="1" ht="45">
      <c r="A439" s="73" t="s">
        <v>105</v>
      </c>
      <c r="B439" s="70" t="s">
        <v>19</v>
      </c>
      <c r="C439" s="74" t="s">
        <v>15</v>
      </c>
      <c r="D439" s="70" t="s">
        <v>240</v>
      </c>
      <c r="E439" s="70">
        <v>120</v>
      </c>
      <c r="F439" s="72">
        <f>F440+F441</f>
        <v>414.8</v>
      </c>
      <c r="G439" s="112"/>
    </row>
    <row r="440" spans="1:7" s="63" customFormat="1" ht="12" customHeight="1">
      <c r="A440" s="198" t="s">
        <v>385</v>
      </c>
      <c r="B440" s="70" t="s">
        <v>19</v>
      </c>
      <c r="C440" s="74" t="s">
        <v>15</v>
      </c>
      <c r="D440" s="70" t="s">
        <v>240</v>
      </c>
      <c r="E440" s="70">
        <v>121</v>
      </c>
      <c r="F440" s="72">
        <f>'Пр 11 ведом'!G61</f>
        <v>318.6</v>
      </c>
      <c r="G440" s="112"/>
    </row>
    <row r="441" spans="1:7" s="63" customFormat="1" ht="33" customHeight="1">
      <c r="A441" s="198" t="s">
        <v>386</v>
      </c>
      <c r="B441" s="70" t="s">
        <v>19</v>
      </c>
      <c r="C441" s="74" t="s">
        <v>15</v>
      </c>
      <c r="D441" s="70" t="s">
        <v>240</v>
      </c>
      <c r="E441" s="70">
        <v>129</v>
      </c>
      <c r="F441" s="72">
        <f>'Пр 11 ведом'!G62</f>
        <v>96.2</v>
      </c>
      <c r="G441" s="112"/>
    </row>
    <row r="442" spans="1:7" s="63" customFormat="1" ht="21.75" customHeight="1">
      <c r="A442" s="73" t="s">
        <v>387</v>
      </c>
      <c r="B442" s="70" t="s">
        <v>19</v>
      </c>
      <c r="C442" s="74" t="s">
        <v>15</v>
      </c>
      <c r="D442" s="70" t="s">
        <v>241</v>
      </c>
      <c r="E442" s="70">
        <v>200</v>
      </c>
      <c r="F442" s="72">
        <f>F443</f>
        <v>127</v>
      </c>
      <c r="G442" s="112"/>
    </row>
    <row r="443" spans="1:7" s="63" customFormat="1" ht="23.25" customHeight="1">
      <c r="A443" s="166" t="s">
        <v>526</v>
      </c>
      <c r="B443" s="70" t="s">
        <v>19</v>
      </c>
      <c r="C443" s="74" t="s">
        <v>15</v>
      </c>
      <c r="D443" s="70" t="s">
        <v>241</v>
      </c>
      <c r="E443" s="70">
        <v>240</v>
      </c>
      <c r="F443" s="72">
        <f>F445+F444</f>
        <v>127</v>
      </c>
      <c r="G443" s="112"/>
    </row>
    <row r="444" spans="1:7" s="63" customFormat="1" ht="23.25" customHeight="1">
      <c r="A444" s="166" t="s">
        <v>540</v>
      </c>
      <c r="B444" s="70" t="s">
        <v>19</v>
      </c>
      <c r="C444" s="74" t="s">
        <v>15</v>
      </c>
      <c r="D444" s="70" t="s">
        <v>241</v>
      </c>
      <c r="E444" s="70">
        <v>242</v>
      </c>
      <c r="F444" s="72">
        <f>'Пр 11 ведом'!G65</f>
        <v>15</v>
      </c>
      <c r="G444" s="112"/>
    </row>
    <row r="445" spans="1:7" s="63" customFormat="1" ht="21.75" customHeight="1">
      <c r="A445" s="166" t="s">
        <v>527</v>
      </c>
      <c r="B445" s="70" t="s">
        <v>19</v>
      </c>
      <c r="C445" s="74" t="s">
        <v>15</v>
      </c>
      <c r="D445" s="70" t="s">
        <v>241</v>
      </c>
      <c r="E445" s="70">
        <v>244</v>
      </c>
      <c r="F445" s="72">
        <f>'Пр 11 ведом'!G66</f>
        <v>112</v>
      </c>
      <c r="G445" s="112"/>
    </row>
    <row r="446" spans="1:7" s="54" customFormat="1" ht="26.25" customHeight="1">
      <c r="A446" s="166" t="s">
        <v>532</v>
      </c>
      <c r="B446" s="212" t="s">
        <v>19</v>
      </c>
      <c r="C446" s="98" t="s">
        <v>15</v>
      </c>
      <c r="D446" s="70" t="s">
        <v>241</v>
      </c>
      <c r="E446" s="212" t="s">
        <v>119</v>
      </c>
      <c r="F446" s="213">
        <f>F447</f>
        <v>2.8</v>
      </c>
      <c r="G446" s="113"/>
    </row>
    <row r="447" spans="1:7" s="54" customFormat="1" ht="15.75" customHeight="1">
      <c r="A447" s="220" t="s">
        <v>17</v>
      </c>
      <c r="B447" s="212" t="s">
        <v>19</v>
      </c>
      <c r="C447" s="98" t="s">
        <v>15</v>
      </c>
      <c r="D447" s="70" t="s">
        <v>241</v>
      </c>
      <c r="E447" s="212" t="s">
        <v>120</v>
      </c>
      <c r="F447" s="213">
        <f>'Пр 11 ведом'!G69</f>
        <v>2.8</v>
      </c>
      <c r="G447" s="113"/>
    </row>
    <row r="448" spans="1:7" s="63" customFormat="1" ht="27" customHeight="1">
      <c r="A448" s="65" t="s">
        <v>260</v>
      </c>
      <c r="B448" s="15" t="s">
        <v>19</v>
      </c>
      <c r="C448" s="14" t="s">
        <v>15</v>
      </c>
      <c r="D448" s="15" t="s">
        <v>242</v>
      </c>
      <c r="E448" s="15"/>
      <c r="F448" s="72">
        <f>F449+F453</f>
        <v>8914.1</v>
      </c>
      <c r="G448" s="112"/>
    </row>
    <row r="449" spans="1:7" s="63" customFormat="1" ht="45">
      <c r="A449" s="65" t="s">
        <v>105</v>
      </c>
      <c r="B449" s="15" t="s">
        <v>19</v>
      </c>
      <c r="C449" s="14" t="s">
        <v>15</v>
      </c>
      <c r="D449" s="15" t="s">
        <v>243</v>
      </c>
      <c r="E449" s="15">
        <v>100</v>
      </c>
      <c r="F449" s="72">
        <f>F450</f>
        <v>8794.1</v>
      </c>
      <c r="G449" s="112"/>
    </row>
    <row r="450" spans="1:7" s="63" customFormat="1" ht="12.75" customHeight="1">
      <c r="A450" s="65" t="s">
        <v>142</v>
      </c>
      <c r="B450" s="15" t="s">
        <v>19</v>
      </c>
      <c r="C450" s="14" t="s">
        <v>15</v>
      </c>
      <c r="D450" s="15" t="s">
        <v>243</v>
      </c>
      <c r="E450" s="15">
        <v>110</v>
      </c>
      <c r="F450" s="72">
        <f>F451+F452</f>
        <v>8794.1</v>
      </c>
      <c r="G450" s="112"/>
    </row>
    <row r="451" spans="1:7" s="63" customFormat="1" ht="18" customHeight="1">
      <c r="A451" s="107" t="s">
        <v>581</v>
      </c>
      <c r="B451" s="15" t="s">
        <v>19</v>
      </c>
      <c r="C451" s="14" t="s">
        <v>15</v>
      </c>
      <c r="D451" s="15" t="s">
        <v>243</v>
      </c>
      <c r="E451" s="15">
        <v>111</v>
      </c>
      <c r="F451" s="72">
        <f>'Пр 11 ведом'!G73</f>
        <v>6754.3</v>
      </c>
      <c r="G451" s="112"/>
    </row>
    <row r="452" spans="1:7" s="63" customFormat="1" ht="34.5" customHeight="1">
      <c r="A452" s="108" t="s">
        <v>580</v>
      </c>
      <c r="B452" s="15" t="s">
        <v>19</v>
      </c>
      <c r="C452" s="14" t="s">
        <v>15</v>
      </c>
      <c r="D452" s="15" t="s">
        <v>243</v>
      </c>
      <c r="E452" s="15">
        <v>119</v>
      </c>
      <c r="F452" s="72">
        <f>'Пр 11 ведом'!G74</f>
        <v>2039.8</v>
      </c>
      <c r="G452" s="112"/>
    </row>
    <row r="453" spans="1:7" s="63" customFormat="1" ht="24" customHeight="1">
      <c r="A453" s="65" t="s">
        <v>387</v>
      </c>
      <c r="B453" s="15" t="s">
        <v>19</v>
      </c>
      <c r="C453" s="14" t="s">
        <v>15</v>
      </c>
      <c r="D453" s="15" t="s">
        <v>244</v>
      </c>
      <c r="E453" s="15" t="s">
        <v>113</v>
      </c>
      <c r="F453" s="72">
        <f>SUM(F454)</f>
        <v>120</v>
      </c>
      <c r="G453" s="112"/>
    </row>
    <row r="454" spans="1:7" s="63" customFormat="1" ht="24" customHeight="1">
      <c r="A454" s="141" t="s">
        <v>526</v>
      </c>
      <c r="B454" s="15" t="s">
        <v>19</v>
      </c>
      <c r="C454" s="14" t="s">
        <v>15</v>
      </c>
      <c r="D454" s="15" t="s">
        <v>244</v>
      </c>
      <c r="E454" s="15" t="s">
        <v>115</v>
      </c>
      <c r="F454" s="72">
        <f>F456+F455</f>
        <v>120</v>
      </c>
      <c r="G454" s="112"/>
    </row>
    <row r="455" spans="1:7" s="63" customFormat="1" ht="24" customHeight="1">
      <c r="A455" s="141" t="s">
        <v>540</v>
      </c>
      <c r="B455" s="15" t="s">
        <v>19</v>
      </c>
      <c r="C455" s="14" t="s">
        <v>15</v>
      </c>
      <c r="D455" s="15" t="s">
        <v>244</v>
      </c>
      <c r="E455" s="15">
        <v>242</v>
      </c>
      <c r="F455" s="72">
        <f>'Пр 11 ведом'!G78</f>
        <v>85</v>
      </c>
      <c r="G455" s="112"/>
    </row>
    <row r="456" spans="1:7" s="63" customFormat="1" ht="24" customHeight="1">
      <c r="A456" s="141" t="s">
        <v>527</v>
      </c>
      <c r="B456" s="15" t="s">
        <v>19</v>
      </c>
      <c r="C456" s="14" t="s">
        <v>15</v>
      </c>
      <c r="D456" s="15" t="s">
        <v>244</v>
      </c>
      <c r="E456" s="15" t="s">
        <v>117</v>
      </c>
      <c r="F456" s="72">
        <f>'Пр 11 ведом'!G79</f>
        <v>35</v>
      </c>
      <c r="G456" s="112"/>
    </row>
    <row r="457" spans="1:8" s="63" customFormat="1" ht="12.75">
      <c r="A457" s="278" t="s">
        <v>41</v>
      </c>
      <c r="B457" s="280" t="s">
        <v>98</v>
      </c>
      <c r="C457" s="279" t="s">
        <v>8</v>
      </c>
      <c r="D457" s="280" t="s">
        <v>9</v>
      </c>
      <c r="E457" s="280" t="s">
        <v>10</v>
      </c>
      <c r="F457" s="281">
        <f aca="true" t="shared" si="0" ref="F457:F463">F458</f>
        <v>200</v>
      </c>
      <c r="G457" s="111">
        <v>200</v>
      </c>
      <c r="H457" s="134">
        <f>G457-F457</f>
        <v>0</v>
      </c>
    </row>
    <row r="458" spans="1:7" s="63" customFormat="1" ht="12.75">
      <c r="A458" s="65" t="s">
        <v>45</v>
      </c>
      <c r="B458" s="15" t="s">
        <v>98</v>
      </c>
      <c r="C458" s="14" t="s">
        <v>98</v>
      </c>
      <c r="D458" s="15" t="s">
        <v>9</v>
      </c>
      <c r="E458" s="15" t="s">
        <v>10</v>
      </c>
      <c r="F458" s="72">
        <f t="shared" si="0"/>
        <v>200</v>
      </c>
      <c r="G458" s="112"/>
    </row>
    <row r="459" spans="1:7" s="63" customFormat="1" ht="23.25" customHeight="1">
      <c r="A459" s="125" t="s">
        <v>415</v>
      </c>
      <c r="B459" s="15" t="s">
        <v>98</v>
      </c>
      <c r="C459" s="14" t="s">
        <v>98</v>
      </c>
      <c r="D459" s="70" t="s">
        <v>440</v>
      </c>
      <c r="E459" s="15"/>
      <c r="F459" s="72">
        <f>F460</f>
        <v>200</v>
      </c>
      <c r="G459" s="112"/>
    </row>
    <row r="460" spans="1:7" s="63" customFormat="1" ht="31.5" customHeight="1">
      <c r="A460" s="65" t="s">
        <v>438</v>
      </c>
      <c r="B460" s="15" t="s">
        <v>98</v>
      </c>
      <c r="C460" s="14" t="s">
        <v>98</v>
      </c>
      <c r="D460" s="70" t="s">
        <v>441</v>
      </c>
      <c r="E460" s="15" t="s">
        <v>10</v>
      </c>
      <c r="F460" s="72">
        <f>F461</f>
        <v>200</v>
      </c>
      <c r="G460" s="112"/>
    </row>
    <row r="461" spans="1:7" s="63" customFormat="1" ht="36" customHeight="1">
      <c r="A461" s="65" t="s">
        <v>439</v>
      </c>
      <c r="B461" s="15" t="s">
        <v>98</v>
      </c>
      <c r="C461" s="14" t="s">
        <v>98</v>
      </c>
      <c r="D461" s="70" t="s">
        <v>442</v>
      </c>
      <c r="E461" s="15"/>
      <c r="F461" s="72">
        <f>F462</f>
        <v>200</v>
      </c>
      <c r="G461" s="112"/>
    </row>
    <row r="462" spans="1:7" s="63" customFormat="1" ht="24.75" customHeight="1">
      <c r="A462" s="65" t="s">
        <v>387</v>
      </c>
      <c r="B462" s="15" t="s">
        <v>98</v>
      </c>
      <c r="C462" s="14" t="s">
        <v>98</v>
      </c>
      <c r="D462" s="70" t="s">
        <v>442</v>
      </c>
      <c r="E462" s="15" t="s">
        <v>113</v>
      </c>
      <c r="F462" s="72">
        <f t="shared" si="0"/>
        <v>200</v>
      </c>
      <c r="G462" s="112"/>
    </row>
    <row r="463" spans="1:7" s="63" customFormat="1" ht="24.75" customHeight="1">
      <c r="A463" s="141" t="s">
        <v>526</v>
      </c>
      <c r="B463" s="15" t="s">
        <v>98</v>
      </c>
      <c r="C463" s="14" t="s">
        <v>98</v>
      </c>
      <c r="D463" s="70" t="s">
        <v>442</v>
      </c>
      <c r="E463" s="15" t="s">
        <v>115</v>
      </c>
      <c r="F463" s="72">
        <f t="shared" si="0"/>
        <v>200</v>
      </c>
      <c r="G463" s="112"/>
    </row>
    <row r="464" spans="1:7" s="63" customFormat="1" ht="24.75" customHeight="1">
      <c r="A464" s="141" t="s">
        <v>527</v>
      </c>
      <c r="B464" s="15" t="s">
        <v>98</v>
      </c>
      <c r="C464" s="14" t="s">
        <v>98</v>
      </c>
      <c r="D464" s="70" t="s">
        <v>442</v>
      </c>
      <c r="E464" s="15" t="s">
        <v>117</v>
      </c>
      <c r="F464" s="221">
        <f>'Пр 11 ведом'!G587</f>
        <v>200</v>
      </c>
      <c r="G464" s="117"/>
    </row>
    <row r="465" spans="1:8" s="63" customFormat="1" ht="12.75">
      <c r="A465" s="278" t="s">
        <v>33</v>
      </c>
      <c r="B465" s="280" t="s">
        <v>16</v>
      </c>
      <c r="C465" s="279" t="s">
        <v>8</v>
      </c>
      <c r="D465" s="280" t="s">
        <v>9</v>
      </c>
      <c r="E465" s="280" t="s">
        <v>10</v>
      </c>
      <c r="F465" s="281">
        <f>F466+F548+F540</f>
        <v>67236.5</v>
      </c>
      <c r="G465" s="111">
        <v>67236.5</v>
      </c>
      <c r="H465" s="69">
        <f>G465-F465</f>
        <v>0</v>
      </c>
    </row>
    <row r="466" spans="1:8" s="63" customFormat="1" ht="12.75">
      <c r="A466" s="194" t="s">
        <v>34</v>
      </c>
      <c r="B466" s="92" t="s">
        <v>16</v>
      </c>
      <c r="C466" s="93" t="s">
        <v>14</v>
      </c>
      <c r="D466" s="70"/>
      <c r="E466" s="70"/>
      <c r="F466" s="195">
        <f>F476+F467+F535</f>
        <v>60549.100000000006</v>
      </c>
      <c r="G466" s="111">
        <v>60549.1</v>
      </c>
      <c r="H466" s="69">
        <f>G466-F466</f>
        <v>0</v>
      </c>
    </row>
    <row r="467" spans="1:7" s="63" customFormat="1" ht="38.25" customHeight="1" hidden="1">
      <c r="A467" s="73"/>
      <c r="B467" s="70"/>
      <c r="C467" s="74"/>
      <c r="D467" s="70"/>
      <c r="E467" s="92"/>
      <c r="F467" s="195"/>
      <c r="G467" s="111"/>
    </row>
    <row r="468" spans="1:7" s="63" customFormat="1" ht="38.25" customHeight="1" hidden="1">
      <c r="A468" s="202"/>
      <c r="B468" s="70"/>
      <c r="C468" s="74"/>
      <c r="D468" s="70"/>
      <c r="E468" s="92"/>
      <c r="F468" s="195"/>
      <c r="G468" s="111"/>
    </row>
    <row r="469" spans="1:7" s="63" customFormat="1" ht="11.25" customHeight="1" hidden="1">
      <c r="A469" s="73"/>
      <c r="B469" s="70"/>
      <c r="C469" s="74"/>
      <c r="D469" s="70"/>
      <c r="E469" s="70"/>
      <c r="F469" s="72"/>
      <c r="G469" s="112"/>
    </row>
    <row r="470" spans="1:7" s="63" customFormat="1" ht="24.75" customHeight="1" hidden="1">
      <c r="A470" s="73"/>
      <c r="B470" s="70"/>
      <c r="C470" s="74"/>
      <c r="D470" s="70"/>
      <c r="E470" s="70"/>
      <c r="F470" s="72"/>
      <c r="G470" s="112"/>
    </row>
    <row r="471" spans="1:7" s="63" customFormat="1" ht="32.25" customHeight="1" hidden="1">
      <c r="A471" s="166"/>
      <c r="B471" s="70"/>
      <c r="C471" s="74"/>
      <c r="D471" s="70"/>
      <c r="E471" s="70"/>
      <c r="F471" s="72"/>
      <c r="G471" s="112"/>
    </row>
    <row r="472" spans="1:7" s="63" customFormat="1" ht="13.5" customHeight="1" hidden="1">
      <c r="A472" s="73"/>
      <c r="B472" s="70"/>
      <c r="C472" s="74"/>
      <c r="D472" s="70"/>
      <c r="E472" s="70"/>
      <c r="F472" s="72"/>
      <c r="G472" s="112"/>
    </row>
    <row r="473" spans="1:7" s="63" customFormat="1" ht="37.5" customHeight="1" hidden="1">
      <c r="A473" s="73"/>
      <c r="B473" s="70"/>
      <c r="C473" s="74"/>
      <c r="D473" s="70"/>
      <c r="E473" s="70"/>
      <c r="F473" s="72"/>
      <c r="G473" s="112"/>
    </row>
    <row r="474" spans="1:7" s="63" customFormat="1" ht="12.75" customHeight="1" hidden="1">
      <c r="A474" s="73"/>
      <c r="B474" s="70"/>
      <c r="C474" s="74"/>
      <c r="D474" s="70"/>
      <c r="E474" s="70"/>
      <c r="F474" s="72"/>
      <c r="G474" s="112"/>
    </row>
    <row r="475" spans="1:10" s="63" customFormat="1" ht="35.25" customHeight="1" hidden="1">
      <c r="A475" s="73"/>
      <c r="B475" s="70"/>
      <c r="C475" s="74"/>
      <c r="D475" s="70"/>
      <c r="E475" s="70"/>
      <c r="F475" s="72"/>
      <c r="G475" s="112"/>
      <c r="J475" s="63" t="s">
        <v>523</v>
      </c>
    </row>
    <row r="476" spans="1:7" s="63" customFormat="1" ht="31.5" customHeight="1">
      <c r="A476" s="73" t="s">
        <v>395</v>
      </c>
      <c r="B476" s="70">
        <v>10</v>
      </c>
      <c r="C476" s="74" t="s">
        <v>14</v>
      </c>
      <c r="D476" s="70" t="s">
        <v>314</v>
      </c>
      <c r="E476" s="70"/>
      <c r="F476" s="72">
        <f>F477+F504+F531</f>
        <v>60049.100000000006</v>
      </c>
      <c r="G476" s="112"/>
    </row>
    <row r="477" spans="1:8" s="51" customFormat="1" ht="31.5" customHeight="1">
      <c r="A477" s="73" t="s">
        <v>316</v>
      </c>
      <c r="B477" s="98" t="s">
        <v>16</v>
      </c>
      <c r="C477" s="98" t="s">
        <v>14</v>
      </c>
      <c r="D477" s="98" t="s">
        <v>315</v>
      </c>
      <c r="E477" s="222"/>
      <c r="F477" s="213">
        <f>F486+F478+F491+F499</f>
        <v>49720.4</v>
      </c>
      <c r="G477" s="113"/>
      <c r="H477" s="133"/>
    </row>
    <row r="478" spans="1:7" s="51" customFormat="1" ht="21.75" customHeight="1">
      <c r="A478" s="73" t="s">
        <v>328</v>
      </c>
      <c r="B478" s="98" t="s">
        <v>16</v>
      </c>
      <c r="C478" s="98" t="s">
        <v>14</v>
      </c>
      <c r="D478" s="98" t="s">
        <v>329</v>
      </c>
      <c r="E478" s="222"/>
      <c r="F478" s="213">
        <f>F479</f>
        <v>9011.8</v>
      </c>
      <c r="G478" s="113"/>
    </row>
    <row r="479" spans="1:7" s="51" customFormat="1" ht="20.25" customHeight="1">
      <c r="A479" s="220" t="s">
        <v>147</v>
      </c>
      <c r="B479" s="98" t="s">
        <v>16</v>
      </c>
      <c r="C479" s="98" t="s">
        <v>14</v>
      </c>
      <c r="D479" s="98" t="s">
        <v>319</v>
      </c>
      <c r="E479" s="222"/>
      <c r="F479" s="213">
        <f>F480+F483</f>
        <v>9011.8</v>
      </c>
      <c r="G479" s="113"/>
    </row>
    <row r="480" spans="1:7" s="63" customFormat="1" ht="20.25" customHeight="1" hidden="1">
      <c r="A480" s="73" t="s">
        <v>387</v>
      </c>
      <c r="B480" s="70" t="s">
        <v>16</v>
      </c>
      <c r="C480" s="74" t="s">
        <v>14</v>
      </c>
      <c r="D480" s="98" t="s">
        <v>319</v>
      </c>
      <c r="E480" s="70" t="s">
        <v>113</v>
      </c>
      <c r="F480" s="72">
        <f>SUM(F481)</f>
        <v>0</v>
      </c>
      <c r="G480" s="112"/>
    </row>
    <row r="481" spans="1:7" s="63" customFormat="1" ht="20.25" customHeight="1" hidden="1">
      <c r="A481" s="166" t="s">
        <v>526</v>
      </c>
      <c r="B481" s="70" t="s">
        <v>16</v>
      </c>
      <c r="C481" s="74" t="s">
        <v>14</v>
      </c>
      <c r="D481" s="98" t="s">
        <v>319</v>
      </c>
      <c r="E481" s="70" t="s">
        <v>115</v>
      </c>
      <c r="F481" s="72">
        <f>F482</f>
        <v>0</v>
      </c>
      <c r="G481" s="112"/>
    </row>
    <row r="482" spans="1:7" s="63" customFormat="1" ht="20.25" customHeight="1" hidden="1">
      <c r="A482" s="166" t="s">
        <v>527</v>
      </c>
      <c r="B482" s="70" t="s">
        <v>16</v>
      </c>
      <c r="C482" s="74" t="s">
        <v>14</v>
      </c>
      <c r="D482" s="98" t="s">
        <v>319</v>
      </c>
      <c r="E482" s="70" t="s">
        <v>117</v>
      </c>
      <c r="F482" s="72">
        <v>0</v>
      </c>
      <c r="G482" s="112"/>
    </row>
    <row r="483" spans="1:7" s="51" customFormat="1" ht="21" customHeight="1">
      <c r="A483" s="220" t="s">
        <v>53</v>
      </c>
      <c r="B483" s="98" t="s">
        <v>16</v>
      </c>
      <c r="C483" s="98" t="s">
        <v>14</v>
      </c>
      <c r="D483" s="98" t="s">
        <v>319</v>
      </c>
      <c r="E483" s="98" t="s">
        <v>54</v>
      </c>
      <c r="F483" s="213">
        <f>F485</f>
        <v>9011.8</v>
      </c>
      <c r="G483" s="113"/>
    </row>
    <row r="484" spans="1:7" s="51" customFormat="1" ht="21" customHeight="1">
      <c r="A484" s="220" t="s">
        <v>30</v>
      </c>
      <c r="B484" s="98" t="s">
        <v>16</v>
      </c>
      <c r="C484" s="98" t="s">
        <v>14</v>
      </c>
      <c r="D484" s="98" t="s">
        <v>319</v>
      </c>
      <c r="E484" s="222">
        <v>310</v>
      </c>
      <c r="F484" s="213">
        <f>F485</f>
        <v>9011.8</v>
      </c>
      <c r="G484" s="113"/>
    </row>
    <row r="485" spans="1:7" s="51" customFormat="1" ht="21" customHeight="1">
      <c r="A485" s="166" t="s">
        <v>528</v>
      </c>
      <c r="B485" s="98" t="s">
        <v>16</v>
      </c>
      <c r="C485" s="98" t="s">
        <v>14</v>
      </c>
      <c r="D485" s="98" t="s">
        <v>319</v>
      </c>
      <c r="E485" s="222">
        <v>313</v>
      </c>
      <c r="F485" s="213">
        <f>'Пр 11 ведом'!G89</f>
        <v>9011.8</v>
      </c>
      <c r="G485" s="113"/>
    </row>
    <row r="486" spans="1:7" s="51" customFormat="1" ht="56.25">
      <c r="A486" s="73" t="s">
        <v>330</v>
      </c>
      <c r="B486" s="98" t="s">
        <v>16</v>
      </c>
      <c r="C486" s="98" t="s">
        <v>14</v>
      </c>
      <c r="D486" s="98" t="s">
        <v>317</v>
      </c>
      <c r="E486" s="222"/>
      <c r="F486" s="213">
        <f>F487</f>
        <v>31953.2</v>
      </c>
      <c r="G486" s="113"/>
    </row>
    <row r="487" spans="1:7" s="68" customFormat="1" ht="45">
      <c r="A487" s="198" t="s">
        <v>357</v>
      </c>
      <c r="B487" s="98" t="s">
        <v>16</v>
      </c>
      <c r="C487" s="98" t="s">
        <v>14</v>
      </c>
      <c r="D487" s="98" t="s">
        <v>318</v>
      </c>
      <c r="E487" s="70"/>
      <c r="F487" s="72">
        <f>F488</f>
        <v>31953.2</v>
      </c>
      <c r="G487" s="112"/>
    </row>
    <row r="488" spans="1:7" s="51" customFormat="1" ht="15.75" customHeight="1">
      <c r="A488" s="220" t="s">
        <v>53</v>
      </c>
      <c r="B488" s="98" t="s">
        <v>16</v>
      </c>
      <c r="C488" s="98" t="s">
        <v>14</v>
      </c>
      <c r="D488" s="98" t="s">
        <v>318</v>
      </c>
      <c r="E488" s="98" t="s">
        <v>54</v>
      </c>
      <c r="F488" s="213">
        <f>F490</f>
        <v>31953.2</v>
      </c>
      <c r="G488" s="113"/>
    </row>
    <row r="489" spans="1:7" s="51" customFormat="1" ht="15.75" customHeight="1">
      <c r="A489" s="220" t="s">
        <v>30</v>
      </c>
      <c r="B489" s="98" t="s">
        <v>16</v>
      </c>
      <c r="C489" s="98" t="s">
        <v>14</v>
      </c>
      <c r="D489" s="98" t="s">
        <v>318</v>
      </c>
      <c r="E489" s="222">
        <v>310</v>
      </c>
      <c r="F489" s="213">
        <f>F490</f>
        <v>31953.2</v>
      </c>
      <c r="G489" s="113"/>
    </row>
    <row r="490" spans="1:7" s="51" customFormat="1" ht="23.25" customHeight="1">
      <c r="A490" s="166" t="s">
        <v>528</v>
      </c>
      <c r="B490" s="98" t="s">
        <v>16</v>
      </c>
      <c r="C490" s="98" t="s">
        <v>14</v>
      </c>
      <c r="D490" s="98" t="s">
        <v>318</v>
      </c>
      <c r="E490" s="222">
        <v>313</v>
      </c>
      <c r="F490" s="213">
        <f>'Пр 11 ведом'!G94</f>
        <v>31953.2</v>
      </c>
      <c r="G490" s="113"/>
    </row>
    <row r="491" spans="1:7" s="63" customFormat="1" ht="23.25" customHeight="1">
      <c r="A491" s="73" t="s">
        <v>83</v>
      </c>
      <c r="B491" s="70">
        <v>10</v>
      </c>
      <c r="C491" s="74" t="s">
        <v>14</v>
      </c>
      <c r="D491" s="70" t="s">
        <v>331</v>
      </c>
      <c r="E491" s="70" t="s">
        <v>10</v>
      </c>
      <c r="F491" s="72">
        <f>F492</f>
        <v>8526.5</v>
      </c>
      <c r="G491" s="112"/>
    </row>
    <row r="492" spans="1:7" s="63" customFormat="1" ht="22.5">
      <c r="A492" s="73" t="s">
        <v>22</v>
      </c>
      <c r="B492" s="70" t="s">
        <v>16</v>
      </c>
      <c r="C492" s="74" t="s">
        <v>14</v>
      </c>
      <c r="D492" s="70" t="s">
        <v>332</v>
      </c>
      <c r="E492" s="70"/>
      <c r="F492" s="72">
        <f>F493+F496</f>
        <v>8526.5</v>
      </c>
      <c r="G492" s="112"/>
    </row>
    <row r="493" spans="1:7" s="63" customFormat="1" ht="22.5">
      <c r="A493" s="73" t="s">
        <v>387</v>
      </c>
      <c r="B493" s="70" t="s">
        <v>16</v>
      </c>
      <c r="C493" s="74" t="s">
        <v>14</v>
      </c>
      <c r="D493" s="70" t="s">
        <v>332</v>
      </c>
      <c r="E493" s="70" t="s">
        <v>113</v>
      </c>
      <c r="F493" s="72">
        <f>SUM(F494)</f>
        <v>127.9</v>
      </c>
      <c r="G493" s="112"/>
    </row>
    <row r="494" spans="1:7" s="63" customFormat="1" ht="22.5">
      <c r="A494" s="73" t="s">
        <v>114</v>
      </c>
      <c r="B494" s="70" t="s">
        <v>16</v>
      </c>
      <c r="C494" s="74" t="s">
        <v>14</v>
      </c>
      <c r="D494" s="70" t="s">
        <v>332</v>
      </c>
      <c r="E494" s="70" t="s">
        <v>115</v>
      </c>
      <c r="F494" s="72">
        <f>F495</f>
        <v>127.9</v>
      </c>
      <c r="G494" s="112"/>
    </row>
    <row r="495" spans="1:7" s="63" customFormat="1" ht="22.5">
      <c r="A495" s="73" t="s">
        <v>116</v>
      </c>
      <c r="B495" s="70" t="s">
        <v>16</v>
      </c>
      <c r="C495" s="74" t="s">
        <v>14</v>
      </c>
      <c r="D495" s="70" t="s">
        <v>332</v>
      </c>
      <c r="E495" s="70" t="s">
        <v>117</v>
      </c>
      <c r="F495" s="72">
        <f>'Пр 11 ведом'!G99</f>
        <v>127.9</v>
      </c>
      <c r="G495" s="112"/>
    </row>
    <row r="496" spans="1:7" s="63" customFormat="1" ht="12.75">
      <c r="A496" s="73" t="s">
        <v>53</v>
      </c>
      <c r="B496" s="70" t="s">
        <v>16</v>
      </c>
      <c r="C496" s="74" t="s">
        <v>14</v>
      </c>
      <c r="D496" s="70" t="s">
        <v>332</v>
      </c>
      <c r="E496" s="70">
        <v>300</v>
      </c>
      <c r="F496" s="72">
        <f>F497</f>
        <v>8398.6</v>
      </c>
      <c r="G496" s="112"/>
    </row>
    <row r="497" spans="1:7" s="63" customFormat="1" ht="12.75">
      <c r="A497" s="73" t="s">
        <v>30</v>
      </c>
      <c r="B497" s="70" t="s">
        <v>16</v>
      </c>
      <c r="C497" s="74" t="s">
        <v>14</v>
      </c>
      <c r="D497" s="70" t="s">
        <v>332</v>
      </c>
      <c r="E497" s="70">
        <v>310</v>
      </c>
      <c r="F497" s="72">
        <f>F498</f>
        <v>8398.6</v>
      </c>
      <c r="G497" s="112"/>
    </row>
    <row r="498" spans="1:7" s="63" customFormat="1" ht="20.25" customHeight="1">
      <c r="A498" s="166" t="s">
        <v>528</v>
      </c>
      <c r="B498" s="70">
        <v>10</v>
      </c>
      <c r="C498" s="74" t="s">
        <v>14</v>
      </c>
      <c r="D498" s="70" t="s">
        <v>332</v>
      </c>
      <c r="E498" s="70">
        <v>313</v>
      </c>
      <c r="F498" s="72">
        <f>'Пр 11 ведом'!G102</f>
        <v>8398.6</v>
      </c>
      <c r="G498" s="112"/>
    </row>
    <row r="499" spans="1:7" s="51" customFormat="1" ht="20.25" customHeight="1">
      <c r="A499" s="220" t="s">
        <v>333</v>
      </c>
      <c r="B499" s="98" t="s">
        <v>16</v>
      </c>
      <c r="C499" s="98" t="s">
        <v>14</v>
      </c>
      <c r="D499" s="98" t="s">
        <v>334</v>
      </c>
      <c r="E499" s="98"/>
      <c r="F499" s="213">
        <f>F501</f>
        <v>228.9</v>
      </c>
      <c r="G499" s="113"/>
    </row>
    <row r="500" spans="1:7" s="51" customFormat="1" ht="20.25" customHeight="1">
      <c r="A500" s="220" t="s">
        <v>335</v>
      </c>
      <c r="B500" s="98" t="s">
        <v>16</v>
      </c>
      <c r="C500" s="98" t="s">
        <v>14</v>
      </c>
      <c r="D500" s="98" t="s">
        <v>321</v>
      </c>
      <c r="E500" s="98"/>
      <c r="F500" s="213">
        <f>F501</f>
        <v>228.9</v>
      </c>
      <c r="G500" s="113"/>
    </row>
    <row r="501" spans="1:7" s="51" customFormat="1" ht="15" customHeight="1">
      <c r="A501" s="220" t="s">
        <v>53</v>
      </c>
      <c r="B501" s="98" t="s">
        <v>16</v>
      </c>
      <c r="C501" s="98" t="s">
        <v>14</v>
      </c>
      <c r="D501" s="98" t="s">
        <v>321</v>
      </c>
      <c r="E501" s="98" t="s">
        <v>54</v>
      </c>
      <c r="F501" s="213">
        <f>F502</f>
        <v>228.9</v>
      </c>
      <c r="G501" s="113"/>
    </row>
    <row r="502" spans="1:7" s="51" customFormat="1" ht="19.5" customHeight="1">
      <c r="A502" s="220" t="s">
        <v>30</v>
      </c>
      <c r="B502" s="98" t="s">
        <v>16</v>
      </c>
      <c r="C502" s="98" t="s">
        <v>14</v>
      </c>
      <c r="D502" s="98" t="s">
        <v>321</v>
      </c>
      <c r="E502" s="222">
        <v>310</v>
      </c>
      <c r="F502" s="213">
        <f>F503</f>
        <v>228.9</v>
      </c>
      <c r="G502" s="113"/>
    </row>
    <row r="503" spans="1:7" s="51" customFormat="1" ht="19.5" customHeight="1">
      <c r="A503" s="166" t="s">
        <v>528</v>
      </c>
      <c r="B503" s="98" t="s">
        <v>16</v>
      </c>
      <c r="C503" s="98" t="s">
        <v>14</v>
      </c>
      <c r="D503" s="98" t="s">
        <v>321</v>
      </c>
      <c r="E503" s="222">
        <v>313</v>
      </c>
      <c r="F503" s="213">
        <f>'Пр 11 ведом'!G107</f>
        <v>228.9</v>
      </c>
      <c r="G503" s="113"/>
    </row>
    <row r="504" spans="1:8" s="63" customFormat="1" ht="32.25" customHeight="1">
      <c r="A504" s="132" t="s">
        <v>322</v>
      </c>
      <c r="B504" s="70">
        <v>10</v>
      </c>
      <c r="C504" s="74" t="s">
        <v>14</v>
      </c>
      <c r="D504" s="70" t="s">
        <v>323</v>
      </c>
      <c r="E504" s="70"/>
      <c r="F504" s="72">
        <f>F505+F513+F518+F526</f>
        <v>10138.7</v>
      </c>
      <c r="G504" s="112"/>
      <c r="H504" s="69"/>
    </row>
    <row r="505" spans="1:7" s="51" customFormat="1" ht="19.5" customHeight="1">
      <c r="A505" s="220" t="s">
        <v>324</v>
      </c>
      <c r="B505" s="98" t="s">
        <v>16</v>
      </c>
      <c r="C505" s="98" t="s">
        <v>14</v>
      </c>
      <c r="D505" s="98" t="s">
        <v>325</v>
      </c>
      <c r="E505" s="98"/>
      <c r="F505" s="213">
        <f>F506</f>
        <v>4991.7</v>
      </c>
      <c r="G505" s="113"/>
    </row>
    <row r="506" spans="1:7" s="51" customFormat="1" ht="19.5" customHeight="1">
      <c r="A506" s="220" t="s">
        <v>326</v>
      </c>
      <c r="B506" s="98" t="s">
        <v>16</v>
      </c>
      <c r="C506" s="98" t="s">
        <v>14</v>
      </c>
      <c r="D506" s="98" t="s">
        <v>327</v>
      </c>
      <c r="E506" s="98"/>
      <c r="F506" s="213">
        <f>F507+F510</f>
        <v>4991.7</v>
      </c>
      <c r="G506" s="113"/>
    </row>
    <row r="507" spans="1:7" s="63" customFormat="1" ht="19.5" customHeight="1">
      <c r="A507" s="73" t="s">
        <v>387</v>
      </c>
      <c r="B507" s="70" t="s">
        <v>16</v>
      </c>
      <c r="C507" s="74" t="s">
        <v>14</v>
      </c>
      <c r="D507" s="98" t="s">
        <v>327</v>
      </c>
      <c r="E507" s="70" t="s">
        <v>113</v>
      </c>
      <c r="F507" s="72">
        <f>SUM(F508)</f>
        <v>132</v>
      </c>
      <c r="G507" s="112"/>
    </row>
    <row r="508" spans="1:7" s="63" customFormat="1" ht="19.5" customHeight="1">
      <c r="A508" s="166" t="s">
        <v>526</v>
      </c>
      <c r="B508" s="70" t="s">
        <v>16</v>
      </c>
      <c r="C508" s="74" t="s">
        <v>14</v>
      </c>
      <c r="D508" s="98" t="s">
        <v>327</v>
      </c>
      <c r="E508" s="70" t="s">
        <v>115</v>
      </c>
      <c r="F508" s="72">
        <f>F509</f>
        <v>132</v>
      </c>
      <c r="G508" s="112"/>
    </row>
    <row r="509" spans="1:7" s="63" customFormat="1" ht="18.75" customHeight="1">
      <c r="A509" s="166" t="s">
        <v>527</v>
      </c>
      <c r="B509" s="70" t="s">
        <v>16</v>
      </c>
      <c r="C509" s="74" t="s">
        <v>14</v>
      </c>
      <c r="D509" s="98" t="s">
        <v>327</v>
      </c>
      <c r="E509" s="70" t="s">
        <v>117</v>
      </c>
      <c r="F509" s="72">
        <f>'Пр 11 ведом'!G113</f>
        <v>132</v>
      </c>
      <c r="G509" s="112"/>
    </row>
    <row r="510" spans="1:7" s="51" customFormat="1" ht="18.75" customHeight="1">
      <c r="A510" s="220" t="s">
        <v>53</v>
      </c>
      <c r="B510" s="98" t="s">
        <v>16</v>
      </c>
      <c r="C510" s="98" t="s">
        <v>14</v>
      </c>
      <c r="D510" s="98" t="s">
        <v>327</v>
      </c>
      <c r="E510" s="98" t="s">
        <v>54</v>
      </c>
      <c r="F510" s="213">
        <f>F511</f>
        <v>4859.7</v>
      </c>
      <c r="G510" s="113"/>
    </row>
    <row r="511" spans="1:7" s="51" customFormat="1" ht="18.75" customHeight="1">
      <c r="A511" s="220" t="s">
        <v>30</v>
      </c>
      <c r="B511" s="98" t="s">
        <v>16</v>
      </c>
      <c r="C511" s="98" t="s">
        <v>14</v>
      </c>
      <c r="D511" s="98" t="s">
        <v>327</v>
      </c>
      <c r="E511" s="222">
        <v>310</v>
      </c>
      <c r="F511" s="213">
        <f>F512</f>
        <v>4859.7</v>
      </c>
      <c r="G511" s="113"/>
    </row>
    <row r="512" spans="1:7" s="51" customFormat="1" ht="21.75" customHeight="1">
      <c r="A512" s="166" t="s">
        <v>528</v>
      </c>
      <c r="B512" s="98" t="s">
        <v>16</v>
      </c>
      <c r="C512" s="98" t="s">
        <v>14</v>
      </c>
      <c r="D512" s="98" t="s">
        <v>327</v>
      </c>
      <c r="E512" s="222">
        <v>313</v>
      </c>
      <c r="F512" s="213">
        <f>'Пр 11 ведом'!G116</f>
        <v>4859.7</v>
      </c>
      <c r="G512" s="113"/>
    </row>
    <row r="513" spans="1:7" s="53" customFormat="1" ht="37.5" customHeight="1">
      <c r="A513" s="220" t="s">
        <v>339</v>
      </c>
      <c r="B513" s="98" t="s">
        <v>16</v>
      </c>
      <c r="C513" s="98" t="s">
        <v>14</v>
      </c>
      <c r="D513" s="98" t="s">
        <v>341</v>
      </c>
      <c r="E513" s="98"/>
      <c r="F513" s="213">
        <f>F514</f>
        <v>34</v>
      </c>
      <c r="G513" s="113"/>
    </row>
    <row r="514" spans="1:7" s="53" customFormat="1" ht="33.75" customHeight="1">
      <c r="A514" s="220" t="s">
        <v>340</v>
      </c>
      <c r="B514" s="98" t="s">
        <v>16</v>
      </c>
      <c r="C514" s="98" t="s">
        <v>14</v>
      </c>
      <c r="D514" s="98" t="s">
        <v>342</v>
      </c>
      <c r="E514" s="98"/>
      <c r="F514" s="213">
        <f>F515</f>
        <v>34</v>
      </c>
      <c r="G514" s="113"/>
    </row>
    <row r="515" spans="1:7" s="51" customFormat="1" ht="15" customHeight="1">
      <c r="A515" s="220" t="s">
        <v>53</v>
      </c>
      <c r="B515" s="98" t="s">
        <v>16</v>
      </c>
      <c r="C515" s="98" t="s">
        <v>14</v>
      </c>
      <c r="D515" s="98" t="s">
        <v>342</v>
      </c>
      <c r="E515" s="98" t="s">
        <v>54</v>
      </c>
      <c r="F515" s="213">
        <f>F516</f>
        <v>34</v>
      </c>
      <c r="G515" s="113"/>
    </row>
    <row r="516" spans="1:7" s="51" customFormat="1" ht="20.25" customHeight="1">
      <c r="A516" s="220" t="s">
        <v>30</v>
      </c>
      <c r="B516" s="98" t="s">
        <v>16</v>
      </c>
      <c r="C516" s="98" t="s">
        <v>14</v>
      </c>
      <c r="D516" s="98" t="s">
        <v>342</v>
      </c>
      <c r="E516" s="222">
        <v>310</v>
      </c>
      <c r="F516" s="213">
        <f>F517</f>
        <v>34</v>
      </c>
      <c r="G516" s="113"/>
    </row>
    <row r="517" spans="1:7" s="51" customFormat="1" ht="20.25" customHeight="1">
      <c r="A517" s="166" t="s">
        <v>528</v>
      </c>
      <c r="B517" s="98" t="s">
        <v>16</v>
      </c>
      <c r="C517" s="98" t="s">
        <v>14</v>
      </c>
      <c r="D517" s="98" t="s">
        <v>342</v>
      </c>
      <c r="E517" s="222">
        <v>313</v>
      </c>
      <c r="F517" s="213">
        <f>'Пр 11 ведом'!G121</f>
        <v>34</v>
      </c>
      <c r="G517" s="113"/>
    </row>
    <row r="518" spans="1:7" s="51" customFormat="1" ht="25.5" customHeight="1">
      <c r="A518" s="73" t="s">
        <v>336</v>
      </c>
      <c r="B518" s="98" t="s">
        <v>16</v>
      </c>
      <c r="C518" s="98" t="s">
        <v>14</v>
      </c>
      <c r="D518" s="98" t="s">
        <v>337</v>
      </c>
      <c r="E518" s="222"/>
      <c r="F518" s="213">
        <f>F519</f>
        <v>4839</v>
      </c>
      <c r="G518" s="113"/>
    </row>
    <row r="519" spans="1:7" s="63" customFormat="1" ht="25.5" customHeight="1">
      <c r="A519" s="203" t="s">
        <v>124</v>
      </c>
      <c r="B519" s="98" t="s">
        <v>16</v>
      </c>
      <c r="C519" s="98" t="s">
        <v>14</v>
      </c>
      <c r="D519" s="70" t="s">
        <v>338</v>
      </c>
      <c r="E519" s="70"/>
      <c r="F519" s="72">
        <f>F523+F520</f>
        <v>4839</v>
      </c>
      <c r="G519" s="112"/>
    </row>
    <row r="520" spans="1:7" s="63" customFormat="1" ht="22.5" customHeight="1">
      <c r="A520" s="73" t="s">
        <v>387</v>
      </c>
      <c r="B520" s="70" t="s">
        <v>16</v>
      </c>
      <c r="C520" s="74" t="s">
        <v>14</v>
      </c>
      <c r="D520" s="70" t="s">
        <v>338</v>
      </c>
      <c r="E520" s="70" t="s">
        <v>113</v>
      </c>
      <c r="F520" s="72">
        <f>SUM(F521)</f>
        <v>80</v>
      </c>
      <c r="G520" s="112"/>
    </row>
    <row r="521" spans="1:7" s="63" customFormat="1" ht="22.5" customHeight="1">
      <c r="A521" s="166" t="s">
        <v>526</v>
      </c>
      <c r="B521" s="70" t="s">
        <v>16</v>
      </c>
      <c r="C521" s="74" t="s">
        <v>14</v>
      </c>
      <c r="D521" s="70" t="s">
        <v>338</v>
      </c>
      <c r="E521" s="70" t="s">
        <v>115</v>
      </c>
      <c r="F521" s="72">
        <f>F522</f>
        <v>80</v>
      </c>
      <c r="G521" s="112"/>
    </row>
    <row r="522" spans="1:7" s="63" customFormat="1" ht="22.5" customHeight="1">
      <c r="A522" s="166" t="s">
        <v>527</v>
      </c>
      <c r="B522" s="70" t="s">
        <v>16</v>
      </c>
      <c r="C522" s="74" t="s">
        <v>14</v>
      </c>
      <c r="D522" s="70" t="s">
        <v>338</v>
      </c>
      <c r="E522" s="70" t="s">
        <v>117</v>
      </c>
      <c r="F522" s="72">
        <f>'Пр 11 ведом'!G126</f>
        <v>80</v>
      </c>
      <c r="G522" s="112"/>
    </row>
    <row r="523" spans="1:7" s="51" customFormat="1" ht="22.5" customHeight="1">
      <c r="A523" s="220" t="s">
        <v>53</v>
      </c>
      <c r="B523" s="98" t="s">
        <v>16</v>
      </c>
      <c r="C523" s="98" t="s">
        <v>14</v>
      </c>
      <c r="D523" s="70" t="s">
        <v>338</v>
      </c>
      <c r="E523" s="98" t="s">
        <v>54</v>
      </c>
      <c r="F523" s="213">
        <f>F525</f>
        <v>4759</v>
      </c>
      <c r="G523" s="113"/>
    </row>
    <row r="524" spans="1:7" s="51" customFormat="1" ht="12" customHeight="1">
      <c r="A524" s="220" t="s">
        <v>30</v>
      </c>
      <c r="B524" s="98" t="s">
        <v>16</v>
      </c>
      <c r="C524" s="98" t="s">
        <v>14</v>
      </c>
      <c r="D524" s="70" t="s">
        <v>338</v>
      </c>
      <c r="E524" s="222">
        <v>310</v>
      </c>
      <c r="F524" s="213">
        <f>F525</f>
        <v>4759</v>
      </c>
      <c r="G524" s="113"/>
    </row>
    <row r="525" spans="1:7" s="51" customFormat="1" ht="21.75" customHeight="1">
      <c r="A525" s="166" t="s">
        <v>528</v>
      </c>
      <c r="B525" s="98" t="s">
        <v>16</v>
      </c>
      <c r="C525" s="98" t="s">
        <v>14</v>
      </c>
      <c r="D525" s="70" t="s">
        <v>338</v>
      </c>
      <c r="E525" s="222">
        <v>313</v>
      </c>
      <c r="F525" s="213">
        <f>'Пр 11 ведом'!G129</f>
        <v>4759</v>
      </c>
      <c r="G525" s="113"/>
    </row>
    <row r="526" spans="1:7" s="51" customFormat="1" ht="21.75" customHeight="1">
      <c r="A526" s="223" t="s">
        <v>343</v>
      </c>
      <c r="B526" s="98" t="s">
        <v>16</v>
      </c>
      <c r="C526" s="98" t="s">
        <v>14</v>
      </c>
      <c r="D526" s="70" t="s">
        <v>345</v>
      </c>
      <c r="E526" s="222"/>
      <c r="F526" s="213">
        <f>F527</f>
        <v>274</v>
      </c>
      <c r="G526" s="113"/>
    </row>
    <row r="527" spans="1:7" s="51" customFormat="1" ht="21.75" customHeight="1">
      <c r="A527" s="223" t="s">
        <v>344</v>
      </c>
      <c r="B527" s="98" t="s">
        <v>16</v>
      </c>
      <c r="C527" s="98" t="s">
        <v>14</v>
      </c>
      <c r="D527" s="70" t="s">
        <v>346</v>
      </c>
      <c r="E527" s="98"/>
      <c r="F527" s="213">
        <f>F528</f>
        <v>274</v>
      </c>
      <c r="G527" s="113"/>
    </row>
    <row r="528" spans="1:7" s="51" customFormat="1" ht="15.75" customHeight="1">
      <c r="A528" s="220" t="s">
        <v>53</v>
      </c>
      <c r="B528" s="98" t="s">
        <v>16</v>
      </c>
      <c r="C528" s="98" t="s">
        <v>14</v>
      </c>
      <c r="D528" s="70" t="s">
        <v>346</v>
      </c>
      <c r="E528" s="98" t="s">
        <v>54</v>
      </c>
      <c r="F528" s="213">
        <f>F529</f>
        <v>274</v>
      </c>
      <c r="G528" s="113"/>
    </row>
    <row r="529" spans="1:7" s="51" customFormat="1" ht="13.5" customHeight="1">
      <c r="A529" s="220" t="s">
        <v>30</v>
      </c>
      <c r="B529" s="98" t="s">
        <v>16</v>
      </c>
      <c r="C529" s="98" t="s">
        <v>14</v>
      </c>
      <c r="D529" s="70" t="s">
        <v>346</v>
      </c>
      <c r="E529" s="222">
        <v>310</v>
      </c>
      <c r="F529" s="213">
        <f>F530</f>
        <v>274</v>
      </c>
      <c r="G529" s="113"/>
    </row>
    <row r="530" spans="1:7" s="51" customFormat="1" ht="21" customHeight="1">
      <c r="A530" s="166" t="s">
        <v>528</v>
      </c>
      <c r="B530" s="98" t="s">
        <v>16</v>
      </c>
      <c r="C530" s="98" t="s">
        <v>14</v>
      </c>
      <c r="D530" s="70" t="s">
        <v>346</v>
      </c>
      <c r="E530" s="222">
        <v>313</v>
      </c>
      <c r="F530" s="213">
        <f>'Пр 11 ведом'!G134</f>
        <v>274</v>
      </c>
      <c r="G530" s="113"/>
    </row>
    <row r="531" spans="1:7" s="227" customFormat="1" ht="21" customHeight="1">
      <c r="A531" s="65" t="s">
        <v>413</v>
      </c>
      <c r="B531" s="15">
        <v>10</v>
      </c>
      <c r="C531" s="14" t="s">
        <v>14</v>
      </c>
      <c r="D531" s="15" t="s">
        <v>414</v>
      </c>
      <c r="E531" s="15"/>
      <c r="F531" s="213">
        <f>F532</f>
        <v>190</v>
      </c>
      <c r="G531" s="226"/>
    </row>
    <row r="532" spans="1:7" s="227" customFormat="1" ht="21" customHeight="1">
      <c r="A532" s="65" t="s">
        <v>387</v>
      </c>
      <c r="B532" s="15">
        <v>10</v>
      </c>
      <c r="C532" s="14" t="s">
        <v>14</v>
      </c>
      <c r="D532" s="15" t="s">
        <v>414</v>
      </c>
      <c r="E532" s="15" t="s">
        <v>113</v>
      </c>
      <c r="F532" s="213">
        <f>F533</f>
        <v>190</v>
      </c>
      <c r="G532" s="226"/>
    </row>
    <row r="533" spans="1:7" s="227" customFormat="1" ht="21" customHeight="1">
      <c r="A533" s="141" t="s">
        <v>526</v>
      </c>
      <c r="B533" s="15">
        <v>10</v>
      </c>
      <c r="C533" s="14" t="s">
        <v>14</v>
      </c>
      <c r="D533" s="15" t="s">
        <v>414</v>
      </c>
      <c r="E533" s="15" t="s">
        <v>115</v>
      </c>
      <c r="F533" s="213">
        <f>F534</f>
        <v>190</v>
      </c>
      <c r="G533" s="226"/>
    </row>
    <row r="534" spans="1:7" s="227" customFormat="1" ht="21" customHeight="1">
      <c r="A534" s="141" t="s">
        <v>527</v>
      </c>
      <c r="B534" s="15">
        <v>10</v>
      </c>
      <c r="C534" s="14" t="s">
        <v>14</v>
      </c>
      <c r="D534" s="15" t="s">
        <v>414</v>
      </c>
      <c r="E534" s="15" t="s">
        <v>117</v>
      </c>
      <c r="F534" s="213">
        <f>'Пр 11 ведом'!G601</f>
        <v>190</v>
      </c>
      <c r="G534" s="226"/>
    </row>
    <row r="535" spans="1:7" s="51" customFormat="1" ht="21" customHeight="1">
      <c r="A535" s="166" t="s">
        <v>555</v>
      </c>
      <c r="B535" s="70">
        <v>10</v>
      </c>
      <c r="C535" s="74" t="s">
        <v>14</v>
      </c>
      <c r="D535" s="70" t="s">
        <v>556</v>
      </c>
      <c r="E535" s="70"/>
      <c r="F535" s="221">
        <f>F536</f>
        <v>500</v>
      </c>
      <c r="G535" s="113"/>
    </row>
    <row r="536" spans="1:7" s="51" customFormat="1" ht="11.25">
      <c r="A536" s="166" t="s">
        <v>557</v>
      </c>
      <c r="B536" s="70">
        <v>10</v>
      </c>
      <c r="C536" s="74" t="s">
        <v>14</v>
      </c>
      <c r="D536" s="70" t="s">
        <v>558</v>
      </c>
      <c r="E536" s="70"/>
      <c r="F536" s="221">
        <f>F537</f>
        <v>500</v>
      </c>
      <c r="G536" s="113"/>
    </row>
    <row r="537" spans="1:7" s="51" customFormat="1" ht="11.25">
      <c r="A537" s="220" t="s">
        <v>53</v>
      </c>
      <c r="B537" s="70">
        <v>10</v>
      </c>
      <c r="C537" s="74" t="s">
        <v>14</v>
      </c>
      <c r="D537" s="70" t="s">
        <v>558</v>
      </c>
      <c r="E537" s="70">
        <v>300</v>
      </c>
      <c r="F537" s="221">
        <f>F538</f>
        <v>500</v>
      </c>
      <c r="G537" s="113"/>
    </row>
    <row r="538" spans="1:7" s="51" customFormat="1" ht="21" customHeight="1">
      <c r="A538" s="166" t="s">
        <v>559</v>
      </c>
      <c r="B538" s="70">
        <v>10</v>
      </c>
      <c r="C538" s="74" t="s">
        <v>14</v>
      </c>
      <c r="D538" s="70" t="s">
        <v>558</v>
      </c>
      <c r="E538" s="70">
        <v>320</v>
      </c>
      <c r="F538" s="221">
        <f>F539</f>
        <v>500</v>
      </c>
      <c r="G538" s="113"/>
    </row>
    <row r="539" spans="1:7" s="51" customFormat="1" ht="11.25">
      <c r="A539" s="166" t="s">
        <v>560</v>
      </c>
      <c r="B539" s="70">
        <v>10</v>
      </c>
      <c r="C539" s="74" t="s">
        <v>14</v>
      </c>
      <c r="D539" s="70" t="s">
        <v>558</v>
      </c>
      <c r="E539" s="70">
        <v>322</v>
      </c>
      <c r="F539" s="221">
        <f>'Пр 11 ведом'!G606</f>
        <v>500</v>
      </c>
      <c r="G539" s="113"/>
    </row>
    <row r="540" spans="1:8" s="63" customFormat="1" ht="12.75">
      <c r="A540" s="194" t="s">
        <v>148</v>
      </c>
      <c r="B540" s="92">
        <v>10</v>
      </c>
      <c r="C540" s="93" t="s">
        <v>15</v>
      </c>
      <c r="D540" s="92"/>
      <c r="E540" s="92"/>
      <c r="F540" s="224">
        <f aca="true" t="shared" si="1" ref="F540:F546">F541</f>
        <v>2813.8</v>
      </c>
      <c r="G540" s="116">
        <v>2813.8</v>
      </c>
      <c r="H540" s="69">
        <f>G540-F540</f>
        <v>0</v>
      </c>
    </row>
    <row r="541" spans="1:7" s="63" customFormat="1" ht="34.5" customHeight="1">
      <c r="A541" s="73" t="s">
        <v>255</v>
      </c>
      <c r="B541" s="70">
        <v>10</v>
      </c>
      <c r="C541" s="74" t="s">
        <v>15</v>
      </c>
      <c r="D541" s="70" t="s">
        <v>230</v>
      </c>
      <c r="E541" s="70"/>
      <c r="F541" s="221">
        <f t="shared" si="1"/>
        <v>2813.8</v>
      </c>
      <c r="G541" s="117"/>
    </row>
    <row r="542" spans="1:7" s="63" customFormat="1" ht="17.25" customHeight="1">
      <c r="A542" s="65" t="s">
        <v>204</v>
      </c>
      <c r="B542" s="15">
        <v>10</v>
      </c>
      <c r="C542" s="14" t="s">
        <v>214</v>
      </c>
      <c r="D542" s="130" t="s">
        <v>231</v>
      </c>
      <c r="E542" s="15"/>
      <c r="F542" s="221">
        <f t="shared" si="1"/>
        <v>2813.8</v>
      </c>
      <c r="G542" s="117"/>
    </row>
    <row r="543" spans="1:7" s="63" customFormat="1" ht="43.5" customHeight="1">
      <c r="A543" s="65" t="s">
        <v>47</v>
      </c>
      <c r="B543" s="15" t="s">
        <v>16</v>
      </c>
      <c r="C543" s="14" t="s">
        <v>15</v>
      </c>
      <c r="D543" s="70" t="s">
        <v>355</v>
      </c>
      <c r="E543" s="15" t="s">
        <v>10</v>
      </c>
      <c r="F543" s="72">
        <f>F545</f>
        <v>2813.8</v>
      </c>
      <c r="G543" s="112"/>
    </row>
    <row r="544" spans="1:7" s="63" customFormat="1" ht="33" customHeight="1">
      <c r="A544" s="65" t="s">
        <v>354</v>
      </c>
      <c r="B544" s="15" t="s">
        <v>16</v>
      </c>
      <c r="C544" s="14" t="s">
        <v>15</v>
      </c>
      <c r="D544" s="70" t="s">
        <v>356</v>
      </c>
      <c r="E544" s="15"/>
      <c r="F544" s="72"/>
      <c r="G544" s="112"/>
    </row>
    <row r="545" spans="1:7" s="51" customFormat="1" ht="18" customHeight="1">
      <c r="A545" s="49" t="s">
        <v>53</v>
      </c>
      <c r="B545" s="15" t="s">
        <v>16</v>
      </c>
      <c r="C545" s="14" t="s">
        <v>15</v>
      </c>
      <c r="D545" s="70" t="s">
        <v>356</v>
      </c>
      <c r="E545" s="50" t="s">
        <v>54</v>
      </c>
      <c r="F545" s="213">
        <f t="shared" si="1"/>
        <v>2813.8</v>
      </c>
      <c r="G545" s="113"/>
    </row>
    <row r="546" spans="1:7" s="51" customFormat="1" ht="18" customHeight="1">
      <c r="A546" s="49" t="s">
        <v>30</v>
      </c>
      <c r="B546" s="15" t="s">
        <v>16</v>
      </c>
      <c r="C546" s="14" t="s">
        <v>15</v>
      </c>
      <c r="D546" s="70" t="s">
        <v>356</v>
      </c>
      <c r="E546" s="52">
        <v>310</v>
      </c>
      <c r="F546" s="213">
        <f t="shared" si="1"/>
        <v>2813.8</v>
      </c>
      <c r="G546" s="113"/>
    </row>
    <row r="547" spans="1:7" s="51" customFormat="1" ht="22.5">
      <c r="A547" s="141" t="s">
        <v>528</v>
      </c>
      <c r="B547" s="15" t="s">
        <v>16</v>
      </c>
      <c r="C547" s="14" t="s">
        <v>15</v>
      </c>
      <c r="D547" s="70" t="s">
        <v>356</v>
      </c>
      <c r="E547" s="52">
        <v>313</v>
      </c>
      <c r="F547" s="213">
        <f>'Пр 11 ведом'!G244</f>
        <v>2813.8</v>
      </c>
      <c r="G547" s="113"/>
    </row>
    <row r="548" spans="1:8" s="63" customFormat="1" ht="12.75">
      <c r="A548" s="194" t="s">
        <v>145</v>
      </c>
      <c r="B548" s="92" t="s">
        <v>16</v>
      </c>
      <c r="C548" s="93" t="s">
        <v>74</v>
      </c>
      <c r="D548" s="92" t="s">
        <v>9</v>
      </c>
      <c r="E548" s="92" t="s">
        <v>10</v>
      </c>
      <c r="F548" s="195">
        <f>F555+F550</f>
        <v>3873.5999999999995</v>
      </c>
      <c r="G548" s="111">
        <v>3873.6</v>
      </c>
      <c r="H548" s="69">
        <f>G548-F548</f>
        <v>0</v>
      </c>
    </row>
    <row r="549" spans="1:7" s="63" customFormat="1" ht="32.25" customHeight="1">
      <c r="A549" s="65" t="s">
        <v>316</v>
      </c>
      <c r="B549" s="15" t="s">
        <v>16</v>
      </c>
      <c r="C549" s="14" t="s">
        <v>74</v>
      </c>
      <c r="D549" s="15" t="s">
        <v>315</v>
      </c>
      <c r="E549" s="12"/>
      <c r="F549" s="72">
        <f>F550</f>
        <v>542</v>
      </c>
      <c r="G549" s="111"/>
    </row>
    <row r="550" spans="1:7" s="68" customFormat="1" ht="38.25" customHeight="1">
      <c r="A550" s="65" t="s">
        <v>353</v>
      </c>
      <c r="B550" s="15" t="s">
        <v>16</v>
      </c>
      <c r="C550" s="14" t="s">
        <v>74</v>
      </c>
      <c r="D550" s="15" t="s">
        <v>352</v>
      </c>
      <c r="E550" s="15" t="s">
        <v>10</v>
      </c>
      <c r="F550" s="72">
        <f>F551</f>
        <v>542</v>
      </c>
      <c r="G550" s="112"/>
    </row>
    <row r="551" spans="1:7" s="68" customFormat="1" ht="45">
      <c r="A551" s="65" t="s">
        <v>21</v>
      </c>
      <c r="B551" s="15" t="s">
        <v>16</v>
      </c>
      <c r="C551" s="14" t="s">
        <v>74</v>
      </c>
      <c r="D551" s="15" t="s">
        <v>320</v>
      </c>
      <c r="E551" s="15" t="s">
        <v>10</v>
      </c>
      <c r="F551" s="72">
        <f>F552</f>
        <v>542</v>
      </c>
      <c r="G551" s="112"/>
    </row>
    <row r="552" spans="1:7" s="68" customFormat="1" ht="24.75" customHeight="1">
      <c r="A552" s="65" t="s">
        <v>387</v>
      </c>
      <c r="B552" s="15" t="s">
        <v>16</v>
      </c>
      <c r="C552" s="14" t="s">
        <v>74</v>
      </c>
      <c r="D552" s="15" t="s">
        <v>320</v>
      </c>
      <c r="E552" s="15" t="s">
        <v>113</v>
      </c>
      <c r="F552" s="72">
        <f>F553</f>
        <v>542</v>
      </c>
      <c r="G552" s="112"/>
    </row>
    <row r="553" spans="1:7" s="63" customFormat="1" ht="24.75" customHeight="1">
      <c r="A553" s="141" t="s">
        <v>526</v>
      </c>
      <c r="B553" s="15" t="s">
        <v>16</v>
      </c>
      <c r="C553" s="14" t="s">
        <v>74</v>
      </c>
      <c r="D553" s="15" t="s">
        <v>320</v>
      </c>
      <c r="E553" s="15" t="s">
        <v>115</v>
      </c>
      <c r="F553" s="72">
        <f>F554</f>
        <v>542</v>
      </c>
      <c r="G553" s="112"/>
    </row>
    <row r="554" spans="1:7" s="63" customFormat="1" ht="24.75" customHeight="1">
      <c r="A554" s="141" t="s">
        <v>527</v>
      </c>
      <c r="B554" s="15" t="s">
        <v>16</v>
      </c>
      <c r="C554" s="14" t="s">
        <v>74</v>
      </c>
      <c r="D554" s="15" t="s">
        <v>320</v>
      </c>
      <c r="E554" s="15" t="s">
        <v>117</v>
      </c>
      <c r="F554" s="72">
        <f>'Пр 11 ведом'!G141</f>
        <v>542</v>
      </c>
      <c r="G554" s="112"/>
    </row>
    <row r="555" spans="1:7" s="63" customFormat="1" ht="22.5" customHeight="1">
      <c r="A555" s="65" t="s">
        <v>269</v>
      </c>
      <c r="B555" s="15" t="s">
        <v>16</v>
      </c>
      <c r="C555" s="14" t="s">
        <v>74</v>
      </c>
      <c r="D555" s="15" t="s">
        <v>348</v>
      </c>
      <c r="E555" s="15"/>
      <c r="F555" s="72">
        <f>F556+F570</f>
        <v>3331.5999999999995</v>
      </c>
      <c r="G555" s="112"/>
    </row>
    <row r="556" spans="1:7" s="63" customFormat="1" ht="27.75" customHeight="1">
      <c r="A556" s="65" t="s">
        <v>347</v>
      </c>
      <c r="B556" s="15" t="s">
        <v>16</v>
      </c>
      <c r="C556" s="14" t="s">
        <v>74</v>
      </c>
      <c r="D556" s="15" t="s">
        <v>349</v>
      </c>
      <c r="E556" s="15" t="s">
        <v>10</v>
      </c>
      <c r="F556" s="72">
        <f>F557+F562+F566</f>
        <v>3231.5999999999995</v>
      </c>
      <c r="G556" s="112"/>
    </row>
    <row r="557" spans="1:7" s="63" customFormat="1" ht="22.5" customHeight="1">
      <c r="A557" s="97" t="s">
        <v>304</v>
      </c>
      <c r="B557" s="15">
        <v>10</v>
      </c>
      <c r="C557" s="14" t="s">
        <v>74</v>
      </c>
      <c r="D557" s="15" t="s">
        <v>350</v>
      </c>
      <c r="E557" s="15" t="s">
        <v>10</v>
      </c>
      <c r="F557" s="72">
        <f>F558</f>
        <v>2922.2</v>
      </c>
      <c r="G557" s="112"/>
    </row>
    <row r="558" spans="1:7" s="63" customFormat="1" ht="45">
      <c r="A558" s="65" t="s">
        <v>105</v>
      </c>
      <c r="B558" s="15">
        <v>10</v>
      </c>
      <c r="C558" s="14" t="s">
        <v>74</v>
      </c>
      <c r="D558" s="15" t="s">
        <v>350</v>
      </c>
      <c r="E558" s="15" t="s">
        <v>106</v>
      </c>
      <c r="F558" s="72">
        <f>F559</f>
        <v>2922.2</v>
      </c>
      <c r="G558" s="112"/>
    </row>
    <row r="559" spans="1:7" s="63" customFormat="1" ht="20.25" customHeight="1">
      <c r="A559" s="65" t="s">
        <v>107</v>
      </c>
      <c r="B559" s="15">
        <v>10</v>
      </c>
      <c r="C559" s="14" t="s">
        <v>74</v>
      </c>
      <c r="D559" s="15" t="s">
        <v>350</v>
      </c>
      <c r="E559" s="15" t="s">
        <v>108</v>
      </c>
      <c r="F559" s="72">
        <f>F560+F561</f>
        <v>2922.2</v>
      </c>
      <c r="G559" s="112"/>
    </row>
    <row r="560" spans="1:7" s="63" customFormat="1" ht="12.75" customHeight="1">
      <c r="A560" s="108" t="s">
        <v>385</v>
      </c>
      <c r="B560" s="15">
        <v>10</v>
      </c>
      <c r="C560" s="14" t="s">
        <v>74</v>
      </c>
      <c r="D560" s="15" t="s">
        <v>350</v>
      </c>
      <c r="E560" s="15" t="s">
        <v>110</v>
      </c>
      <c r="F560" s="72">
        <f>'Пр 11 ведом'!G147</f>
        <v>2244.4</v>
      </c>
      <c r="G560" s="112"/>
    </row>
    <row r="561" spans="1:7" s="63" customFormat="1" ht="31.5" customHeight="1">
      <c r="A561" s="108" t="s">
        <v>386</v>
      </c>
      <c r="B561" s="15">
        <v>10</v>
      </c>
      <c r="C561" s="14" t="s">
        <v>74</v>
      </c>
      <c r="D561" s="15" t="s">
        <v>350</v>
      </c>
      <c r="E561" s="15">
        <v>129</v>
      </c>
      <c r="F561" s="72">
        <f>'Пр 11 ведом'!G148</f>
        <v>677.8</v>
      </c>
      <c r="G561" s="112"/>
    </row>
    <row r="562" spans="1:7" s="63" customFormat="1" ht="21.75" customHeight="1">
      <c r="A562" s="65" t="s">
        <v>387</v>
      </c>
      <c r="B562" s="15">
        <v>10</v>
      </c>
      <c r="C562" s="14" t="s">
        <v>74</v>
      </c>
      <c r="D562" s="15" t="s">
        <v>351</v>
      </c>
      <c r="E562" s="15" t="s">
        <v>113</v>
      </c>
      <c r="F562" s="72">
        <f>F563</f>
        <v>289.2</v>
      </c>
      <c r="G562" s="112"/>
    </row>
    <row r="563" spans="1:7" s="63" customFormat="1" ht="21.75" customHeight="1">
      <c r="A563" s="141" t="s">
        <v>526</v>
      </c>
      <c r="B563" s="15">
        <v>10</v>
      </c>
      <c r="C563" s="14" t="s">
        <v>74</v>
      </c>
      <c r="D563" s="15" t="s">
        <v>351</v>
      </c>
      <c r="E563" s="15" t="s">
        <v>115</v>
      </c>
      <c r="F563" s="72">
        <f>F565+F564</f>
        <v>289.2</v>
      </c>
      <c r="G563" s="112"/>
    </row>
    <row r="564" spans="1:7" s="63" customFormat="1" ht="21.75" customHeight="1">
      <c r="A564" s="141" t="s">
        <v>540</v>
      </c>
      <c r="B564" s="15">
        <v>10</v>
      </c>
      <c r="C564" s="14" t="s">
        <v>74</v>
      </c>
      <c r="D564" s="15" t="s">
        <v>351</v>
      </c>
      <c r="E564" s="15">
        <v>242</v>
      </c>
      <c r="F564" s="72">
        <f>'Пр 11 ведом'!G151</f>
        <v>88</v>
      </c>
      <c r="G564" s="112"/>
    </row>
    <row r="565" spans="1:7" s="63" customFormat="1" ht="21.75" customHeight="1">
      <c r="A565" s="141" t="s">
        <v>527</v>
      </c>
      <c r="B565" s="15">
        <v>10</v>
      </c>
      <c r="C565" s="14" t="s">
        <v>74</v>
      </c>
      <c r="D565" s="15" t="s">
        <v>351</v>
      </c>
      <c r="E565" s="15" t="s">
        <v>117</v>
      </c>
      <c r="F565" s="72">
        <f>'Пр 11 ведом'!G152</f>
        <v>201.2</v>
      </c>
      <c r="G565" s="112"/>
    </row>
    <row r="566" spans="1:7" s="63" customFormat="1" ht="13.5" customHeight="1">
      <c r="A566" s="65" t="s">
        <v>118</v>
      </c>
      <c r="B566" s="15">
        <v>10</v>
      </c>
      <c r="C566" s="14" t="s">
        <v>74</v>
      </c>
      <c r="D566" s="15" t="s">
        <v>351</v>
      </c>
      <c r="E566" s="15" t="s">
        <v>48</v>
      </c>
      <c r="F566" s="72">
        <f>F567</f>
        <v>20.2</v>
      </c>
      <c r="G566" s="112"/>
    </row>
    <row r="567" spans="1:7" s="63" customFormat="1" ht="13.5" customHeight="1">
      <c r="A567" s="141" t="s">
        <v>532</v>
      </c>
      <c r="B567" s="15">
        <v>10</v>
      </c>
      <c r="C567" s="14" t="s">
        <v>74</v>
      </c>
      <c r="D567" s="15" t="s">
        <v>351</v>
      </c>
      <c r="E567" s="15" t="s">
        <v>119</v>
      </c>
      <c r="F567" s="72">
        <f>F568+F569</f>
        <v>20.2</v>
      </c>
      <c r="G567" s="112"/>
    </row>
    <row r="568" spans="1:7" s="63" customFormat="1" ht="13.5" customHeight="1">
      <c r="A568" s="65" t="s">
        <v>17</v>
      </c>
      <c r="B568" s="15">
        <v>10</v>
      </c>
      <c r="C568" s="14" t="s">
        <v>74</v>
      </c>
      <c r="D568" s="15" t="s">
        <v>351</v>
      </c>
      <c r="E568" s="15" t="s">
        <v>120</v>
      </c>
      <c r="F568" s="72">
        <f>'Пр 11 ведом'!G155</f>
        <v>15.2</v>
      </c>
      <c r="G568" s="112"/>
    </row>
    <row r="569" spans="1:7" s="63" customFormat="1" ht="13.5" customHeight="1">
      <c r="A569" s="141" t="s">
        <v>533</v>
      </c>
      <c r="B569" s="15">
        <v>10</v>
      </c>
      <c r="C569" s="14" t="s">
        <v>74</v>
      </c>
      <c r="D569" s="15" t="s">
        <v>351</v>
      </c>
      <c r="E569" s="15">
        <v>852</v>
      </c>
      <c r="F569" s="72">
        <f>'Пр 11 ведом'!G156</f>
        <v>5</v>
      </c>
      <c r="G569" s="112"/>
    </row>
    <row r="570" spans="1:7" s="63" customFormat="1" ht="24.75" customHeight="1">
      <c r="A570" s="46" t="s">
        <v>413</v>
      </c>
      <c r="B570" s="15">
        <v>10</v>
      </c>
      <c r="C570" s="14" t="s">
        <v>74</v>
      </c>
      <c r="D570" s="15" t="s">
        <v>414</v>
      </c>
      <c r="E570" s="15"/>
      <c r="F570" s="72">
        <f>F571</f>
        <v>100</v>
      </c>
      <c r="G570" s="112"/>
    </row>
    <row r="571" spans="1:7" s="63" customFormat="1" ht="24.75" customHeight="1">
      <c r="A571" s="65" t="s">
        <v>387</v>
      </c>
      <c r="B571" s="15">
        <v>10</v>
      </c>
      <c r="C571" s="14" t="s">
        <v>74</v>
      </c>
      <c r="D571" s="15" t="s">
        <v>414</v>
      </c>
      <c r="E571" s="15" t="s">
        <v>113</v>
      </c>
      <c r="F571" s="72">
        <f>F572</f>
        <v>100</v>
      </c>
      <c r="G571" s="112"/>
    </row>
    <row r="572" spans="1:7" s="63" customFormat="1" ht="24.75" customHeight="1">
      <c r="A572" s="141" t="s">
        <v>526</v>
      </c>
      <c r="B572" s="15">
        <v>10</v>
      </c>
      <c r="C572" s="14" t="s">
        <v>74</v>
      </c>
      <c r="D572" s="15" t="s">
        <v>414</v>
      </c>
      <c r="E572" s="15" t="s">
        <v>115</v>
      </c>
      <c r="F572" s="72">
        <f>F573</f>
        <v>100</v>
      </c>
      <c r="G572" s="112"/>
    </row>
    <row r="573" spans="1:7" s="63" customFormat="1" ht="24.75" customHeight="1">
      <c r="A573" s="141" t="s">
        <v>527</v>
      </c>
      <c r="B573" s="15">
        <v>10</v>
      </c>
      <c r="C573" s="14" t="s">
        <v>74</v>
      </c>
      <c r="D573" s="15" t="s">
        <v>414</v>
      </c>
      <c r="E573" s="15" t="s">
        <v>117</v>
      </c>
      <c r="F573" s="72">
        <f>'Пр 11 ведом'!G160</f>
        <v>100</v>
      </c>
      <c r="G573" s="112"/>
    </row>
    <row r="574" spans="1:8" s="63" customFormat="1" ht="12" customHeight="1">
      <c r="A574" s="278" t="s">
        <v>146</v>
      </c>
      <c r="B574" s="280">
        <v>11</v>
      </c>
      <c r="C574" s="282"/>
      <c r="D574" s="283"/>
      <c r="E574" s="283"/>
      <c r="F574" s="281">
        <f>F575</f>
        <v>300</v>
      </c>
      <c r="G574" s="112">
        <v>300</v>
      </c>
      <c r="H574" s="69">
        <f>G574-F574</f>
        <v>0</v>
      </c>
    </row>
    <row r="575" spans="1:8" s="63" customFormat="1" ht="12.75">
      <c r="A575" s="199" t="s">
        <v>153</v>
      </c>
      <c r="B575" s="92" t="s">
        <v>86</v>
      </c>
      <c r="C575" s="93" t="s">
        <v>79</v>
      </c>
      <c r="D575" s="92" t="s">
        <v>9</v>
      </c>
      <c r="E575" s="92" t="s">
        <v>10</v>
      </c>
      <c r="F575" s="224">
        <f>F576</f>
        <v>300</v>
      </c>
      <c r="G575" s="116"/>
      <c r="H575" s="134"/>
    </row>
    <row r="576" spans="1:7" s="63" customFormat="1" ht="24.75" customHeight="1">
      <c r="A576" s="65" t="s">
        <v>222</v>
      </c>
      <c r="B576" s="15" t="s">
        <v>86</v>
      </c>
      <c r="C576" s="14" t="s">
        <v>79</v>
      </c>
      <c r="D576" s="70" t="s">
        <v>447</v>
      </c>
      <c r="E576" s="15"/>
      <c r="F576" s="221">
        <f>F577</f>
        <v>300</v>
      </c>
      <c r="G576" s="117"/>
    </row>
    <row r="577" spans="1:7" s="63" customFormat="1" ht="34.5" customHeight="1">
      <c r="A577" s="65" t="s">
        <v>448</v>
      </c>
      <c r="B577" s="15" t="s">
        <v>86</v>
      </c>
      <c r="C577" s="14" t="s">
        <v>79</v>
      </c>
      <c r="D577" s="70" t="s">
        <v>449</v>
      </c>
      <c r="E577" s="15"/>
      <c r="F577" s="221">
        <f>F578+F580</f>
        <v>300</v>
      </c>
      <c r="G577" s="117"/>
    </row>
    <row r="578" spans="1:7" s="63" customFormat="1" ht="16.5" customHeight="1" hidden="1">
      <c r="A578" s="65" t="s">
        <v>142</v>
      </c>
      <c r="B578" s="15" t="s">
        <v>86</v>
      </c>
      <c r="C578" s="14" t="s">
        <v>79</v>
      </c>
      <c r="D578" s="70" t="s">
        <v>449</v>
      </c>
      <c r="E578" s="15">
        <v>110</v>
      </c>
      <c r="F578" s="72">
        <f>F579</f>
        <v>0</v>
      </c>
      <c r="G578" s="112"/>
    </row>
    <row r="579" spans="1:7" s="63" customFormat="1" ht="22.5" customHeight="1" hidden="1">
      <c r="A579" s="141" t="s">
        <v>582</v>
      </c>
      <c r="B579" s="15" t="s">
        <v>86</v>
      </c>
      <c r="C579" s="14" t="s">
        <v>79</v>
      </c>
      <c r="D579" s="70" t="s">
        <v>449</v>
      </c>
      <c r="E579" s="15">
        <v>112</v>
      </c>
      <c r="F579" s="72">
        <f>'Пр 11 ведом'!G612</f>
        <v>0</v>
      </c>
      <c r="G579" s="112"/>
    </row>
    <row r="580" spans="1:7" s="63" customFormat="1" ht="39" customHeight="1">
      <c r="A580" s="65" t="s">
        <v>172</v>
      </c>
      <c r="B580" s="15" t="s">
        <v>86</v>
      </c>
      <c r="C580" s="14" t="s">
        <v>79</v>
      </c>
      <c r="D580" s="70" t="s">
        <v>449</v>
      </c>
      <c r="E580" s="15"/>
      <c r="F580" s="221">
        <f>F581</f>
        <v>300</v>
      </c>
      <c r="G580" s="117"/>
    </row>
    <row r="581" spans="1:7" s="63" customFormat="1" ht="28.5" customHeight="1">
      <c r="A581" s="65" t="s">
        <v>387</v>
      </c>
      <c r="B581" s="15" t="s">
        <v>86</v>
      </c>
      <c r="C581" s="14" t="s">
        <v>79</v>
      </c>
      <c r="D581" s="70" t="s">
        <v>449</v>
      </c>
      <c r="E581" s="15">
        <v>200</v>
      </c>
      <c r="F581" s="221">
        <f>F582</f>
        <v>300</v>
      </c>
      <c r="G581" s="117"/>
    </row>
    <row r="582" spans="1:7" s="63" customFormat="1" ht="24.75" customHeight="1">
      <c r="A582" s="141" t="s">
        <v>526</v>
      </c>
      <c r="B582" s="15" t="s">
        <v>86</v>
      </c>
      <c r="C582" s="14" t="s">
        <v>79</v>
      </c>
      <c r="D582" s="70" t="s">
        <v>449</v>
      </c>
      <c r="E582" s="15">
        <v>240</v>
      </c>
      <c r="F582" s="221">
        <f>F583</f>
        <v>300</v>
      </c>
      <c r="G582" s="117"/>
    </row>
    <row r="583" spans="1:7" s="63" customFormat="1" ht="24.75" customHeight="1">
      <c r="A583" s="141" t="s">
        <v>527</v>
      </c>
      <c r="B583" s="15" t="s">
        <v>86</v>
      </c>
      <c r="C583" s="14" t="s">
        <v>79</v>
      </c>
      <c r="D583" s="70" t="s">
        <v>449</v>
      </c>
      <c r="E583" s="15">
        <v>244</v>
      </c>
      <c r="F583" s="221">
        <f>'Пр 11 ведом'!G616</f>
        <v>300</v>
      </c>
      <c r="G583" s="117"/>
    </row>
    <row r="584" spans="1:8" s="68" customFormat="1" ht="12.75">
      <c r="A584" s="278" t="s">
        <v>477</v>
      </c>
      <c r="B584" s="280">
        <v>12</v>
      </c>
      <c r="C584" s="279"/>
      <c r="D584" s="280"/>
      <c r="E584" s="280"/>
      <c r="F584" s="284">
        <f aca="true" t="shared" si="2" ref="F584:F589">F585</f>
        <v>152.4</v>
      </c>
      <c r="G584" s="116">
        <v>152.4</v>
      </c>
      <c r="H584" s="79">
        <f>G584-F584</f>
        <v>0</v>
      </c>
    </row>
    <row r="585" spans="1:7" s="68" customFormat="1" ht="14.25" customHeight="1">
      <c r="A585" s="194" t="s">
        <v>478</v>
      </c>
      <c r="B585" s="92">
        <v>12</v>
      </c>
      <c r="C585" s="93" t="s">
        <v>76</v>
      </c>
      <c r="D585" s="92"/>
      <c r="E585" s="92"/>
      <c r="F585" s="224">
        <f>F586</f>
        <v>152.4</v>
      </c>
      <c r="G585" s="116"/>
    </row>
    <row r="586" spans="1:7" s="63" customFormat="1" ht="33" customHeight="1">
      <c r="A586" s="65" t="s">
        <v>479</v>
      </c>
      <c r="B586" s="15">
        <v>12</v>
      </c>
      <c r="C586" s="14" t="s">
        <v>76</v>
      </c>
      <c r="D586" s="70" t="s">
        <v>481</v>
      </c>
      <c r="E586" s="15"/>
      <c r="F586" s="221">
        <f t="shared" si="2"/>
        <v>152.4</v>
      </c>
      <c r="G586" s="117"/>
    </row>
    <row r="587" spans="1:7" s="63" customFormat="1" ht="19.5" customHeight="1">
      <c r="A587" s="65" t="s">
        <v>480</v>
      </c>
      <c r="B587" s="15">
        <v>12</v>
      </c>
      <c r="C587" s="14" t="s">
        <v>76</v>
      </c>
      <c r="D587" s="70" t="s">
        <v>482</v>
      </c>
      <c r="E587" s="15"/>
      <c r="F587" s="221">
        <f t="shared" si="2"/>
        <v>152.4</v>
      </c>
      <c r="G587" s="117"/>
    </row>
    <row r="588" spans="1:7" s="63" customFormat="1" ht="23.25" customHeight="1">
      <c r="A588" s="65" t="s">
        <v>387</v>
      </c>
      <c r="B588" s="15">
        <v>12</v>
      </c>
      <c r="C588" s="14" t="s">
        <v>76</v>
      </c>
      <c r="D588" s="70" t="s">
        <v>482</v>
      </c>
      <c r="E588" s="15">
        <v>200</v>
      </c>
      <c r="F588" s="221">
        <f t="shared" si="2"/>
        <v>152.4</v>
      </c>
      <c r="G588" s="117"/>
    </row>
    <row r="589" spans="1:7" s="63" customFormat="1" ht="23.25" customHeight="1">
      <c r="A589" s="141" t="s">
        <v>526</v>
      </c>
      <c r="B589" s="15">
        <v>12</v>
      </c>
      <c r="C589" s="14" t="s">
        <v>76</v>
      </c>
      <c r="D589" s="70" t="s">
        <v>482</v>
      </c>
      <c r="E589" s="15">
        <v>240</v>
      </c>
      <c r="F589" s="221">
        <f t="shared" si="2"/>
        <v>152.4</v>
      </c>
      <c r="G589" s="117"/>
    </row>
    <row r="590" spans="1:7" s="63" customFormat="1" ht="23.25" customHeight="1">
      <c r="A590" s="141" t="s">
        <v>527</v>
      </c>
      <c r="B590" s="15">
        <v>12</v>
      </c>
      <c r="C590" s="14" t="s">
        <v>76</v>
      </c>
      <c r="D590" s="70" t="s">
        <v>482</v>
      </c>
      <c r="E590" s="15">
        <v>244</v>
      </c>
      <c r="F590" s="221">
        <f>'Пр 11 ведом'!G623</f>
        <v>152.4</v>
      </c>
      <c r="G590" s="117"/>
    </row>
    <row r="591" spans="1:8" s="76" customFormat="1" ht="11.25">
      <c r="A591" s="285" t="s">
        <v>490</v>
      </c>
      <c r="B591" s="280">
        <v>13</v>
      </c>
      <c r="C591" s="279"/>
      <c r="D591" s="280"/>
      <c r="E591" s="280"/>
      <c r="F591" s="284">
        <f>F592</f>
        <v>20</v>
      </c>
      <c r="G591" s="76">
        <v>20</v>
      </c>
      <c r="H591" s="134">
        <f>G591-F591</f>
        <v>0</v>
      </c>
    </row>
    <row r="592" spans="1:6" s="76" customFormat="1" ht="33.75">
      <c r="A592" s="64" t="s">
        <v>277</v>
      </c>
      <c r="B592" s="15">
        <v>13</v>
      </c>
      <c r="C592" s="14" t="s">
        <v>12</v>
      </c>
      <c r="D592" s="15" t="s">
        <v>273</v>
      </c>
      <c r="E592" s="12"/>
      <c r="F592" s="221">
        <f>F593</f>
        <v>20</v>
      </c>
    </row>
    <row r="593" spans="1:6" s="76" customFormat="1" ht="11.25">
      <c r="A593" s="64" t="s">
        <v>610</v>
      </c>
      <c r="B593" s="15">
        <v>13</v>
      </c>
      <c r="C593" s="14" t="s">
        <v>12</v>
      </c>
      <c r="D593" s="15" t="s">
        <v>513</v>
      </c>
      <c r="E593" s="12"/>
      <c r="F593" s="221">
        <f>F594</f>
        <v>20</v>
      </c>
    </row>
    <row r="594" spans="1:6" s="76" customFormat="1" ht="47.25" customHeight="1">
      <c r="A594" s="60" t="s">
        <v>512</v>
      </c>
      <c r="B594" s="15">
        <v>13</v>
      </c>
      <c r="C594" s="14" t="s">
        <v>12</v>
      </c>
      <c r="D594" s="70" t="s">
        <v>511</v>
      </c>
      <c r="E594" s="15"/>
      <c r="F594" s="221">
        <f>F595</f>
        <v>20</v>
      </c>
    </row>
    <row r="595" spans="1:6" s="76" customFormat="1" ht="11.25">
      <c r="A595" s="60" t="s">
        <v>491</v>
      </c>
      <c r="B595" s="15">
        <v>13</v>
      </c>
      <c r="C595" s="14" t="s">
        <v>12</v>
      </c>
      <c r="D595" s="70" t="s">
        <v>511</v>
      </c>
      <c r="E595" s="15">
        <v>700</v>
      </c>
      <c r="F595" s="221">
        <f>F596</f>
        <v>20</v>
      </c>
    </row>
    <row r="596" spans="1:6" s="76" customFormat="1" ht="11.25">
      <c r="A596" s="60" t="s">
        <v>492</v>
      </c>
      <c r="B596" s="15">
        <v>13</v>
      </c>
      <c r="C596" s="14" t="s">
        <v>12</v>
      </c>
      <c r="D596" s="70" t="s">
        <v>511</v>
      </c>
      <c r="E596" s="15">
        <v>730</v>
      </c>
      <c r="F596" s="221">
        <f>'Пр 11 ведом'!G333</f>
        <v>20</v>
      </c>
    </row>
    <row r="597" spans="1:8" s="63" customFormat="1" ht="21.75">
      <c r="A597" s="286" t="s">
        <v>536</v>
      </c>
      <c r="B597" s="280" t="s">
        <v>95</v>
      </c>
      <c r="C597" s="279" t="s">
        <v>8</v>
      </c>
      <c r="D597" s="280" t="s">
        <v>9</v>
      </c>
      <c r="E597" s="280" t="s">
        <v>10</v>
      </c>
      <c r="F597" s="281">
        <f>F598+F608+F604</f>
        <v>14946.1</v>
      </c>
      <c r="G597" s="111">
        <v>14946.1</v>
      </c>
      <c r="H597" s="69">
        <f>G597-F597</f>
        <v>0</v>
      </c>
    </row>
    <row r="598" spans="1:7" s="68" customFormat="1" ht="31.5">
      <c r="A598" s="194" t="s">
        <v>61</v>
      </c>
      <c r="B598" s="92" t="s">
        <v>95</v>
      </c>
      <c r="C598" s="93" t="s">
        <v>12</v>
      </c>
      <c r="D598" s="92" t="s">
        <v>9</v>
      </c>
      <c r="E598" s="92" t="s">
        <v>10</v>
      </c>
      <c r="F598" s="195">
        <f>F599</f>
        <v>14188.5</v>
      </c>
      <c r="G598" s="111"/>
    </row>
    <row r="599" spans="1:7" s="63" customFormat="1" ht="15.75" customHeight="1">
      <c r="A599" s="65" t="s">
        <v>62</v>
      </c>
      <c r="B599" s="15" t="s">
        <v>95</v>
      </c>
      <c r="C599" s="14" t="s">
        <v>12</v>
      </c>
      <c r="D599" s="15" t="s">
        <v>283</v>
      </c>
      <c r="E599" s="15" t="s">
        <v>10</v>
      </c>
      <c r="F599" s="72">
        <f>F600</f>
        <v>14188.5</v>
      </c>
      <c r="G599" s="112"/>
    </row>
    <row r="600" spans="1:7" s="63" customFormat="1" ht="20.25" customHeight="1">
      <c r="A600" s="46" t="s">
        <v>176</v>
      </c>
      <c r="B600" s="15" t="s">
        <v>95</v>
      </c>
      <c r="C600" s="14" t="s">
        <v>12</v>
      </c>
      <c r="D600" s="15" t="s">
        <v>284</v>
      </c>
      <c r="E600" s="15" t="s">
        <v>10</v>
      </c>
      <c r="F600" s="72">
        <f>F601</f>
        <v>14188.5</v>
      </c>
      <c r="G600" s="112"/>
    </row>
    <row r="601" spans="1:7" s="63" customFormat="1" ht="14.25" customHeight="1">
      <c r="A601" s="65" t="s">
        <v>96</v>
      </c>
      <c r="B601" s="15" t="s">
        <v>95</v>
      </c>
      <c r="C601" s="14" t="s">
        <v>12</v>
      </c>
      <c r="D601" s="15" t="s">
        <v>284</v>
      </c>
      <c r="E601" s="15" t="s">
        <v>43</v>
      </c>
      <c r="F601" s="72">
        <f>F602</f>
        <v>14188.5</v>
      </c>
      <c r="G601" s="112"/>
    </row>
    <row r="602" spans="1:7" s="63" customFormat="1" ht="12" customHeight="1">
      <c r="A602" s="65" t="s">
        <v>158</v>
      </c>
      <c r="B602" s="15" t="s">
        <v>95</v>
      </c>
      <c r="C602" s="14" t="s">
        <v>12</v>
      </c>
      <c r="D602" s="15" t="s">
        <v>284</v>
      </c>
      <c r="E602" s="15" t="s">
        <v>31</v>
      </c>
      <c r="F602" s="72">
        <f>F603</f>
        <v>14188.5</v>
      </c>
      <c r="G602" s="112"/>
    </row>
    <row r="603" spans="1:7" s="63" customFormat="1" ht="12" customHeight="1">
      <c r="A603" s="141" t="s">
        <v>529</v>
      </c>
      <c r="B603" s="15" t="s">
        <v>95</v>
      </c>
      <c r="C603" s="14" t="s">
        <v>12</v>
      </c>
      <c r="D603" s="15" t="s">
        <v>284</v>
      </c>
      <c r="E603" s="15" t="s">
        <v>32</v>
      </c>
      <c r="F603" s="72">
        <f>'Пр 11 ведом'!G340</f>
        <v>14188.5</v>
      </c>
      <c r="G603" s="112"/>
    </row>
    <row r="604" spans="1:7" s="63" customFormat="1" ht="12.75">
      <c r="A604" s="194" t="s">
        <v>162</v>
      </c>
      <c r="B604" s="92" t="s">
        <v>95</v>
      </c>
      <c r="C604" s="93" t="s">
        <v>76</v>
      </c>
      <c r="D604" s="92"/>
      <c r="E604" s="92"/>
      <c r="F604" s="195">
        <f>F605</f>
        <v>615</v>
      </c>
      <c r="G604" s="111"/>
    </row>
    <row r="605" spans="1:7" s="63" customFormat="1" ht="13.5" customHeight="1">
      <c r="A605" s="65" t="s">
        <v>84</v>
      </c>
      <c r="B605" s="15" t="s">
        <v>95</v>
      </c>
      <c r="C605" s="14" t="s">
        <v>76</v>
      </c>
      <c r="D605" s="15" t="s">
        <v>283</v>
      </c>
      <c r="E605" s="15" t="s">
        <v>43</v>
      </c>
      <c r="F605" s="72">
        <f>F606</f>
        <v>615</v>
      </c>
      <c r="G605" s="112"/>
    </row>
    <row r="606" spans="1:7" s="63" customFormat="1" ht="13.5" customHeight="1">
      <c r="A606" s="65" t="s">
        <v>158</v>
      </c>
      <c r="B606" s="15" t="s">
        <v>95</v>
      </c>
      <c r="C606" s="14" t="s">
        <v>76</v>
      </c>
      <c r="D606" s="15" t="s">
        <v>285</v>
      </c>
      <c r="E606" s="15" t="s">
        <v>31</v>
      </c>
      <c r="F606" s="72">
        <f>F607</f>
        <v>615</v>
      </c>
      <c r="G606" s="112"/>
    </row>
    <row r="607" spans="1:7" s="63" customFormat="1" ht="12.75" customHeight="1">
      <c r="A607" s="141" t="s">
        <v>529</v>
      </c>
      <c r="B607" s="15" t="s">
        <v>95</v>
      </c>
      <c r="C607" s="14" t="s">
        <v>76</v>
      </c>
      <c r="D607" s="15" t="s">
        <v>285</v>
      </c>
      <c r="E607" s="15" t="s">
        <v>32</v>
      </c>
      <c r="F607" s="72">
        <f>'Пр 11 ведом'!G344</f>
        <v>615</v>
      </c>
      <c r="G607" s="112"/>
    </row>
    <row r="608" spans="1:7" s="63" customFormat="1" ht="13.5" customHeight="1">
      <c r="A608" s="194" t="s">
        <v>63</v>
      </c>
      <c r="B608" s="92">
        <v>14</v>
      </c>
      <c r="C608" s="93" t="s">
        <v>14</v>
      </c>
      <c r="D608" s="92"/>
      <c r="E608" s="92"/>
      <c r="F608" s="195">
        <f aca="true" t="shared" si="3" ref="F608:F613">+F609</f>
        <v>142.6</v>
      </c>
      <c r="G608" s="111"/>
    </row>
    <row r="609" spans="1:7" s="63" customFormat="1" ht="15" customHeight="1">
      <c r="A609" s="46" t="s">
        <v>96</v>
      </c>
      <c r="B609" s="17" t="s">
        <v>95</v>
      </c>
      <c r="C609" s="17" t="s">
        <v>14</v>
      </c>
      <c r="D609" s="17" t="s">
        <v>283</v>
      </c>
      <c r="E609" s="130" t="s">
        <v>10</v>
      </c>
      <c r="F609" s="231">
        <f t="shared" si="3"/>
        <v>142.6</v>
      </c>
      <c r="G609" s="112"/>
    </row>
    <row r="610" spans="1:7" s="63" customFormat="1" ht="45">
      <c r="A610" s="46" t="s">
        <v>97</v>
      </c>
      <c r="B610" s="17" t="s">
        <v>95</v>
      </c>
      <c r="C610" s="17" t="s">
        <v>14</v>
      </c>
      <c r="D610" s="17" t="s">
        <v>286</v>
      </c>
      <c r="E610" s="130" t="s">
        <v>10</v>
      </c>
      <c r="F610" s="231">
        <f t="shared" si="3"/>
        <v>142.6</v>
      </c>
      <c r="G610" s="112"/>
    </row>
    <row r="611" spans="1:7" s="63" customFormat="1" ht="62.25" customHeight="1">
      <c r="A611" s="46" t="s">
        <v>164</v>
      </c>
      <c r="B611" s="17" t="s">
        <v>95</v>
      </c>
      <c r="C611" s="17" t="s">
        <v>14</v>
      </c>
      <c r="D611" s="17" t="s">
        <v>286</v>
      </c>
      <c r="E611" s="130" t="s">
        <v>10</v>
      </c>
      <c r="F611" s="231">
        <f t="shared" si="3"/>
        <v>142.6</v>
      </c>
      <c r="G611" s="112"/>
    </row>
    <row r="612" spans="1:7" s="63" customFormat="1" ht="16.5" customHeight="1">
      <c r="A612" s="46" t="s">
        <v>96</v>
      </c>
      <c r="B612" s="17" t="s">
        <v>95</v>
      </c>
      <c r="C612" s="17" t="s">
        <v>14</v>
      </c>
      <c r="D612" s="17" t="s">
        <v>286</v>
      </c>
      <c r="E612" s="130" t="s">
        <v>43</v>
      </c>
      <c r="F612" s="231">
        <f t="shared" si="3"/>
        <v>142.6</v>
      </c>
      <c r="G612" s="112"/>
    </row>
    <row r="613" spans="1:7" s="63" customFormat="1" ht="16.5" customHeight="1">
      <c r="A613" s="46" t="s">
        <v>87</v>
      </c>
      <c r="B613" s="17" t="s">
        <v>95</v>
      </c>
      <c r="C613" s="17" t="s">
        <v>14</v>
      </c>
      <c r="D613" s="17" t="s">
        <v>286</v>
      </c>
      <c r="E613" s="130" t="s">
        <v>44</v>
      </c>
      <c r="F613" s="231">
        <f t="shared" si="3"/>
        <v>142.6</v>
      </c>
      <c r="G613" s="112"/>
    </row>
    <row r="614" spans="1:7" s="63" customFormat="1" ht="38.25" customHeight="1">
      <c r="A614" s="141" t="s">
        <v>530</v>
      </c>
      <c r="B614" s="17" t="s">
        <v>95</v>
      </c>
      <c r="C614" s="17" t="s">
        <v>14</v>
      </c>
      <c r="D614" s="17" t="s">
        <v>286</v>
      </c>
      <c r="E614" s="130" t="s">
        <v>52</v>
      </c>
      <c r="F614" s="231">
        <f>'Пр 11 ведом'!G351</f>
        <v>142.6</v>
      </c>
      <c r="G614" s="112"/>
    </row>
  </sheetData>
  <sheetProtection/>
  <mergeCells count="10">
    <mergeCell ref="A10:F10"/>
    <mergeCell ref="A11:E11"/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984251968503937" right="0.15748031496062992" top="0.4724409448818898" bottom="0.6692913385826772" header="0" footer="0"/>
  <pageSetup horizontalDpi="600" verticalDpi="600" orientation="portrait" paperSize="9" r:id="rId1"/>
  <headerFooter differentOddEven="1">
    <oddHeader>&amp;R11
</oddHeader>
  </headerFooter>
  <rowBreaks count="2" manualBreakCount="2">
    <brk id="291" max="5" man="1"/>
    <brk id="33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678"/>
  <sheetViews>
    <sheetView view="pageBreakPreview" zoomScale="73" zoomScaleSheetLayoutView="73" workbookViewId="0" topLeftCell="A1">
      <selection activeCell="E2" sqref="E2:K2"/>
    </sheetView>
  </sheetViews>
  <sheetFormatPr defaultColWidth="9.140625" defaultRowHeight="12.75"/>
  <cols>
    <col min="1" max="1" width="57.140625" style="324" customWidth="1"/>
    <col min="2" max="2" width="4.7109375" style="343" customWidth="1"/>
    <col min="3" max="3" width="5.28125" style="325" customWidth="1"/>
    <col min="4" max="4" width="3.7109375" style="343" customWidth="1"/>
    <col min="5" max="5" width="13.57421875" style="325" customWidth="1"/>
    <col min="6" max="6" width="7.421875" style="325" bestFit="1" customWidth="1"/>
    <col min="7" max="7" width="13.421875" style="342" hidden="1" customWidth="1"/>
    <col min="8" max="8" width="10.28125" style="342" hidden="1" customWidth="1"/>
    <col min="9" max="9" width="11.7109375" style="342" customWidth="1"/>
    <col min="10" max="10" width="11.421875" style="322" customWidth="1"/>
    <col min="11" max="11" width="10.7109375" style="387" customWidth="1"/>
    <col min="12" max="15" width="12.28125" style="391" customWidth="1"/>
    <col min="16" max="16" width="11.7109375" style="322" customWidth="1"/>
    <col min="17" max="17" width="11.28125" style="322" customWidth="1"/>
    <col min="18" max="18" width="10.57421875" style="322" customWidth="1"/>
    <col min="19" max="16384" width="9.140625" style="322" customWidth="1"/>
  </cols>
  <sheetData>
    <row r="1" spans="1:11" ht="12.75" customHeight="1">
      <c r="A1" s="341"/>
      <c r="B1" s="378"/>
      <c r="C1" s="378"/>
      <c r="D1" s="378"/>
      <c r="E1" s="555" t="s">
        <v>755</v>
      </c>
      <c r="F1" s="555"/>
      <c r="G1" s="555"/>
      <c r="H1" s="555"/>
      <c r="I1" s="555"/>
      <c r="J1" s="555"/>
      <c r="K1" s="555"/>
    </row>
    <row r="2" spans="1:11" ht="12.75" customHeight="1">
      <c r="A2" s="341"/>
      <c r="B2" s="378"/>
      <c r="C2" s="378"/>
      <c r="D2" s="378"/>
      <c r="E2" s="555" t="s">
        <v>759</v>
      </c>
      <c r="F2" s="555"/>
      <c r="G2" s="555"/>
      <c r="H2" s="555"/>
      <c r="I2" s="555"/>
      <c r="J2" s="555"/>
      <c r="K2" s="555"/>
    </row>
    <row r="3" spans="1:11" ht="12.75" customHeight="1">
      <c r="A3" s="341"/>
      <c r="B3" s="378"/>
      <c r="C3" s="378"/>
      <c r="D3" s="378"/>
      <c r="E3" s="555" t="s">
        <v>758</v>
      </c>
      <c r="F3" s="555"/>
      <c r="G3" s="555"/>
      <c r="H3" s="555"/>
      <c r="I3" s="555"/>
      <c r="J3" s="555"/>
      <c r="K3" s="555"/>
    </row>
    <row r="4" spans="1:11" ht="12.75" customHeight="1">
      <c r="A4" s="341"/>
      <c r="B4" s="378"/>
      <c r="C4" s="378"/>
      <c r="D4" s="378"/>
      <c r="E4" s="555" t="s">
        <v>726</v>
      </c>
      <c r="F4" s="555"/>
      <c r="G4" s="555"/>
      <c r="H4" s="555"/>
      <c r="I4" s="555"/>
      <c r="J4" s="555"/>
      <c r="K4" s="555"/>
    </row>
    <row r="5" spans="1:11" ht="12.75" customHeight="1">
      <c r="A5" s="341"/>
      <c r="B5" s="378"/>
      <c r="C5" s="378"/>
      <c r="D5" s="378"/>
      <c r="E5" s="555" t="s">
        <v>724</v>
      </c>
      <c r="F5" s="555"/>
      <c r="G5" s="555"/>
      <c r="H5" s="555"/>
      <c r="I5" s="555"/>
      <c r="J5" s="555"/>
      <c r="K5" s="555"/>
    </row>
    <row r="6" spans="1:11" ht="12.75" customHeight="1">
      <c r="A6" s="341"/>
      <c r="B6" s="378"/>
      <c r="C6" s="378"/>
      <c r="D6" s="378"/>
      <c r="E6" s="555" t="s">
        <v>696</v>
      </c>
      <c r="F6" s="555"/>
      <c r="G6" s="555"/>
      <c r="H6" s="555"/>
      <c r="I6" s="555"/>
      <c r="J6" s="555"/>
      <c r="K6" s="555"/>
    </row>
    <row r="7" spans="1:11" ht="12.75" customHeight="1">
      <c r="A7" s="341"/>
      <c r="B7" s="378"/>
      <c r="C7" s="378"/>
      <c r="D7" s="378"/>
      <c r="E7" s="555" t="s">
        <v>725</v>
      </c>
      <c r="F7" s="555"/>
      <c r="G7" s="555"/>
      <c r="H7" s="555"/>
      <c r="I7" s="555"/>
      <c r="J7" s="555"/>
      <c r="K7" s="555"/>
    </row>
    <row r="8" spans="1:9" ht="12.75">
      <c r="A8" s="341"/>
      <c r="B8" s="341"/>
      <c r="C8" s="341"/>
      <c r="D8" s="341"/>
      <c r="E8" s="555"/>
      <c r="F8" s="555"/>
      <c r="G8" s="555"/>
      <c r="H8" s="555"/>
      <c r="I8" s="555"/>
    </row>
    <row r="9" spans="3:9" ht="12.75">
      <c r="C9" s="316"/>
      <c r="D9" s="351"/>
      <c r="E9" s="555"/>
      <c r="F9" s="555"/>
      <c r="G9" s="555"/>
      <c r="H9" s="555"/>
      <c r="I9" s="555"/>
    </row>
    <row r="10" spans="1:9" ht="12.75">
      <c r="A10" s="552" t="s">
        <v>550</v>
      </c>
      <c r="B10" s="552"/>
      <c r="C10" s="552"/>
      <c r="D10" s="552"/>
      <c r="E10" s="552"/>
      <c r="F10" s="552"/>
      <c r="G10" s="552"/>
      <c r="H10" s="389"/>
      <c r="I10" s="322"/>
    </row>
    <row r="11" spans="1:11" ht="12.75">
      <c r="A11" s="75"/>
      <c r="G11" s="355"/>
      <c r="H11" s="355"/>
      <c r="K11" s="355" t="s">
        <v>1</v>
      </c>
    </row>
    <row r="12" spans="1:11" ht="36">
      <c r="A12" s="320" t="s">
        <v>150</v>
      </c>
      <c r="B12" s="93" t="s">
        <v>2</v>
      </c>
      <c r="C12" s="92" t="s">
        <v>3</v>
      </c>
      <c r="D12" s="93" t="s">
        <v>4</v>
      </c>
      <c r="E12" s="92" t="s">
        <v>5</v>
      </c>
      <c r="F12" s="92" t="s">
        <v>6</v>
      </c>
      <c r="G12" s="376" t="s">
        <v>677</v>
      </c>
      <c r="H12" s="401" t="s">
        <v>676</v>
      </c>
      <c r="I12" s="375" t="s">
        <v>678</v>
      </c>
      <c r="J12" s="377" t="s">
        <v>692</v>
      </c>
      <c r="K12" s="388" t="s">
        <v>693</v>
      </c>
    </row>
    <row r="13" spans="1:15" s="327" customFormat="1" ht="18.75" customHeight="1">
      <c r="A13" s="190" t="s">
        <v>7</v>
      </c>
      <c r="B13" s="192"/>
      <c r="C13" s="191"/>
      <c r="D13" s="192"/>
      <c r="E13" s="191"/>
      <c r="F13" s="191"/>
      <c r="G13" s="193">
        <f>G14+G93+G175+G258+G314+G368+G639+G663</f>
        <v>469064.2</v>
      </c>
      <c r="H13" s="193">
        <f>H14+H93+H175+H258+H314+H368+H639+H663</f>
        <v>1613</v>
      </c>
      <c r="I13" s="193">
        <f>I14+I93+I175+I258+I314+I368+I639+I663</f>
        <v>470677.20000000007</v>
      </c>
      <c r="J13" s="193">
        <f>J14+J93+J175+J258+J314+J368+J639+J663</f>
        <v>127359.29299999999</v>
      </c>
      <c r="K13" s="498">
        <f>J13/I13*100%</f>
        <v>0.2705873430877892</v>
      </c>
      <c r="L13" s="392">
        <v>470677.2</v>
      </c>
      <c r="M13" s="392">
        <f>L13-I13</f>
        <v>0</v>
      </c>
      <c r="N13" s="392">
        <v>127359.293</v>
      </c>
      <c r="O13" s="392">
        <f>N13-J13</f>
        <v>0</v>
      </c>
    </row>
    <row r="14" spans="1:15" s="327" customFormat="1" ht="32.25" customHeight="1">
      <c r="A14" s="86" t="s">
        <v>579</v>
      </c>
      <c r="B14" s="152" t="s">
        <v>177</v>
      </c>
      <c r="C14" s="153"/>
      <c r="D14" s="154"/>
      <c r="E14" s="153"/>
      <c r="F14" s="153"/>
      <c r="G14" s="155">
        <f>G16+G59</f>
        <v>27851.7</v>
      </c>
      <c r="H14" s="155">
        <f>H16+H59</f>
        <v>34</v>
      </c>
      <c r="I14" s="155">
        <f>I16+I59</f>
        <v>27885.7</v>
      </c>
      <c r="J14" s="155">
        <f>J16+J59</f>
        <v>8079.706999999999</v>
      </c>
      <c r="K14" s="499">
        <f aca="true" t="shared" si="0" ref="K14:K77">J14/I14*100%</f>
        <v>0.2897437396228174</v>
      </c>
      <c r="L14" s="392">
        <v>27888.131</v>
      </c>
      <c r="M14" s="392">
        <f>L14-I14</f>
        <v>2.4310000000004948</v>
      </c>
      <c r="N14" s="392">
        <v>8082.138</v>
      </c>
      <c r="O14" s="392">
        <f>N14-J14</f>
        <v>2.4310000000004948</v>
      </c>
    </row>
    <row r="15" spans="1:15" s="327" customFormat="1" ht="12.75">
      <c r="A15" s="356" t="s">
        <v>632</v>
      </c>
      <c r="B15" s="344" t="s">
        <v>177</v>
      </c>
      <c r="C15" s="93" t="s">
        <v>19</v>
      </c>
      <c r="D15" s="192"/>
      <c r="E15" s="191"/>
      <c r="F15" s="191"/>
      <c r="G15" s="193">
        <f>G16+G59</f>
        <v>27851.7</v>
      </c>
      <c r="H15" s="193">
        <f>H16+H59</f>
        <v>34</v>
      </c>
      <c r="I15" s="193">
        <f>I16+I59</f>
        <v>27885.7</v>
      </c>
      <c r="J15" s="193">
        <f>J16+J59</f>
        <v>8079.706999999999</v>
      </c>
      <c r="K15" s="497">
        <f t="shared" si="0"/>
        <v>0.2897437396228174</v>
      </c>
      <c r="L15" s="392"/>
      <c r="M15" s="392"/>
      <c r="N15" s="392"/>
      <c r="O15" s="392"/>
    </row>
    <row r="16" spans="1:11" ht="12.75">
      <c r="A16" s="194" t="s">
        <v>39</v>
      </c>
      <c r="B16" s="344" t="s">
        <v>177</v>
      </c>
      <c r="C16" s="93" t="s">
        <v>19</v>
      </c>
      <c r="D16" s="93" t="s">
        <v>12</v>
      </c>
      <c r="E16" s="92"/>
      <c r="F16" s="92"/>
      <c r="G16" s="195">
        <f>G17+G55</f>
        <v>18265</v>
      </c>
      <c r="H16" s="195">
        <f>H17+H55</f>
        <v>39</v>
      </c>
      <c r="I16" s="195">
        <f>I17+I55</f>
        <v>18304</v>
      </c>
      <c r="J16" s="195">
        <f>J17+J55</f>
        <v>4954.945</v>
      </c>
      <c r="K16" s="500">
        <f t="shared" si="0"/>
        <v>0.27070285183566434</v>
      </c>
    </row>
    <row r="17" spans="1:11" ht="12" customHeight="1">
      <c r="A17" s="194" t="s">
        <v>612</v>
      </c>
      <c r="B17" s="344" t="s">
        <v>177</v>
      </c>
      <c r="C17" s="93" t="s">
        <v>19</v>
      </c>
      <c r="D17" s="93" t="s">
        <v>12</v>
      </c>
      <c r="E17" s="92" t="s">
        <v>223</v>
      </c>
      <c r="F17" s="92"/>
      <c r="G17" s="195">
        <f>G18+G31+G45+G40</f>
        <v>18083.5</v>
      </c>
      <c r="H17" s="195">
        <f>H18+H31+H45+H40</f>
        <v>39</v>
      </c>
      <c r="I17" s="195">
        <f>I18+I31+I45+I40</f>
        <v>18122.5</v>
      </c>
      <c r="J17" s="195">
        <f>J18+J31+J45+J40</f>
        <v>4954.945</v>
      </c>
      <c r="K17" s="501">
        <f t="shared" si="0"/>
        <v>0.27341398813629464</v>
      </c>
    </row>
    <row r="18" spans="1:11" ht="12.75">
      <c r="A18" s="73" t="s">
        <v>257</v>
      </c>
      <c r="B18" s="192" t="s">
        <v>177</v>
      </c>
      <c r="C18" s="74" t="s">
        <v>19</v>
      </c>
      <c r="D18" s="74" t="s">
        <v>12</v>
      </c>
      <c r="E18" s="70" t="s">
        <v>224</v>
      </c>
      <c r="F18" s="92"/>
      <c r="G18" s="72">
        <f>G19+G23+G27</f>
        <v>6609.5</v>
      </c>
      <c r="H18" s="72">
        <f>H19+H23+H27</f>
        <v>34</v>
      </c>
      <c r="I18" s="72">
        <f>I19+I23+I27</f>
        <v>6643.5</v>
      </c>
      <c r="J18" s="72">
        <f>J19+J23+J27</f>
        <v>1813.324</v>
      </c>
      <c r="K18" s="403">
        <f t="shared" si="0"/>
        <v>0.2729470911417175</v>
      </c>
    </row>
    <row r="19" spans="1:13" ht="12.75">
      <c r="A19" s="73" t="s">
        <v>219</v>
      </c>
      <c r="B19" s="192" t="s">
        <v>177</v>
      </c>
      <c r="C19" s="74" t="s">
        <v>19</v>
      </c>
      <c r="D19" s="74" t="s">
        <v>12</v>
      </c>
      <c r="E19" s="70" t="s">
        <v>226</v>
      </c>
      <c r="F19" s="70"/>
      <c r="G19" s="72">
        <f aca="true" t="shared" si="1" ref="G19:J21">G20</f>
        <v>6609.5</v>
      </c>
      <c r="H19" s="72">
        <f t="shared" si="1"/>
        <v>0</v>
      </c>
      <c r="I19" s="72">
        <f t="shared" si="1"/>
        <v>6609.5</v>
      </c>
      <c r="J19" s="72">
        <f t="shared" si="1"/>
        <v>1813.324</v>
      </c>
      <c r="K19" s="403">
        <f t="shared" si="0"/>
        <v>0.2743511612073531</v>
      </c>
      <c r="M19" s="391">
        <f>I13-L13</f>
        <v>0</v>
      </c>
    </row>
    <row r="20" spans="1:11" ht="22.5">
      <c r="A20" s="73" t="s">
        <v>531</v>
      </c>
      <c r="B20" s="192" t="s">
        <v>177</v>
      </c>
      <c r="C20" s="70" t="s">
        <v>19</v>
      </c>
      <c r="D20" s="74" t="s">
        <v>12</v>
      </c>
      <c r="E20" s="70" t="s">
        <v>226</v>
      </c>
      <c r="F20" s="70" t="s">
        <v>100</v>
      </c>
      <c r="G20" s="72">
        <f t="shared" si="1"/>
        <v>6609.5</v>
      </c>
      <c r="H20" s="72">
        <f t="shared" si="1"/>
        <v>0</v>
      </c>
      <c r="I20" s="72">
        <f t="shared" si="1"/>
        <v>6609.5</v>
      </c>
      <c r="J20" s="72">
        <f t="shared" si="1"/>
        <v>1813.324</v>
      </c>
      <c r="K20" s="403">
        <f t="shared" si="0"/>
        <v>0.2743511612073531</v>
      </c>
    </row>
    <row r="21" spans="1:11" ht="12.75">
      <c r="A21" s="73" t="s">
        <v>101</v>
      </c>
      <c r="B21" s="192" t="s">
        <v>177</v>
      </c>
      <c r="C21" s="70" t="s">
        <v>19</v>
      </c>
      <c r="D21" s="74" t="s">
        <v>12</v>
      </c>
      <c r="E21" s="70" t="s">
        <v>226</v>
      </c>
      <c r="F21" s="70" t="s">
        <v>102</v>
      </c>
      <c r="G21" s="72">
        <f t="shared" si="1"/>
        <v>6609.5</v>
      </c>
      <c r="H21" s="72">
        <f t="shared" si="1"/>
        <v>0</v>
      </c>
      <c r="I21" s="72">
        <f t="shared" si="1"/>
        <v>6609.5</v>
      </c>
      <c r="J21" s="72">
        <f t="shared" si="1"/>
        <v>1813.324</v>
      </c>
      <c r="K21" s="403">
        <f t="shared" si="0"/>
        <v>0.2743511612073531</v>
      </c>
    </row>
    <row r="22" spans="1:11" ht="33.75">
      <c r="A22" s="73" t="s">
        <v>103</v>
      </c>
      <c r="B22" s="192" t="s">
        <v>177</v>
      </c>
      <c r="C22" s="70" t="s">
        <v>19</v>
      </c>
      <c r="D22" s="74" t="s">
        <v>12</v>
      </c>
      <c r="E22" s="70" t="s">
        <v>226</v>
      </c>
      <c r="F22" s="70" t="s">
        <v>104</v>
      </c>
      <c r="G22" s="72">
        <v>6609.5</v>
      </c>
      <c r="H22" s="72"/>
      <c r="I22" s="72">
        <f>G22+H22</f>
        <v>6609.5</v>
      </c>
      <c r="J22" s="72">
        <v>1813.324</v>
      </c>
      <c r="K22" s="403">
        <f t="shared" si="0"/>
        <v>0.2743511612073531</v>
      </c>
    </row>
    <row r="23" spans="1:11" ht="12.75">
      <c r="A23" s="73" t="s">
        <v>679</v>
      </c>
      <c r="B23" s="544" t="s">
        <v>177</v>
      </c>
      <c r="C23" s="350" t="s">
        <v>19</v>
      </c>
      <c r="D23" s="350" t="s">
        <v>12</v>
      </c>
      <c r="E23" s="319" t="s">
        <v>690</v>
      </c>
      <c r="F23" s="320"/>
      <c r="G23" s="72">
        <f>G24</f>
        <v>0</v>
      </c>
      <c r="H23" s="72">
        <f aca="true" t="shared" si="2" ref="H23:J25">H24</f>
        <v>6</v>
      </c>
      <c r="I23" s="72">
        <f t="shared" si="2"/>
        <v>6</v>
      </c>
      <c r="J23" s="72">
        <f t="shared" si="2"/>
        <v>0</v>
      </c>
      <c r="K23" s="403">
        <f t="shared" si="0"/>
        <v>0</v>
      </c>
    </row>
    <row r="24" spans="1:11" ht="22.5">
      <c r="A24" s="73" t="s">
        <v>99</v>
      </c>
      <c r="B24" s="544" t="s">
        <v>177</v>
      </c>
      <c r="C24" s="319" t="s">
        <v>19</v>
      </c>
      <c r="D24" s="350" t="s">
        <v>12</v>
      </c>
      <c r="E24" s="319" t="s">
        <v>690</v>
      </c>
      <c r="F24" s="319" t="s">
        <v>100</v>
      </c>
      <c r="G24" s="72">
        <f>G25</f>
        <v>0</v>
      </c>
      <c r="H24" s="72">
        <f t="shared" si="2"/>
        <v>6</v>
      </c>
      <c r="I24" s="72">
        <f t="shared" si="2"/>
        <v>6</v>
      </c>
      <c r="J24" s="72">
        <f t="shared" si="2"/>
        <v>0</v>
      </c>
      <c r="K24" s="403">
        <f t="shared" si="0"/>
        <v>0</v>
      </c>
    </row>
    <row r="25" spans="1:11" ht="12.75">
      <c r="A25" s="73" t="s">
        <v>101</v>
      </c>
      <c r="B25" s="544" t="s">
        <v>177</v>
      </c>
      <c r="C25" s="319" t="s">
        <v>19</v>
      </c>
      <c r="D25" s="350" t="s">
        <v>12</v>
      </c>
      <c r="E25" s="319" t="s">
        <v>690</v>
      </c>
      <c r="F25" s="319" t="s">
        <v>102</v>
      </c>
      <c r="G25" s="72">
        <f>G26</f>
        <v>0</v>
      </c>
      <c r="H25" s="72">
        <f t="shared" si="2"/>
        <v>6</v>
      </c>
      <c r="I25" s="72">
        <f t="shared" si="2"/>
        <v>6</v>
      </c>
      <c r="J25" s="72">
        <f t="shared" si="2"/>
        <v>0</v>
      </c>
      <c r="K25" s="403">
        <f t="shared" si="0"/>
        <v>0</v>
      </c>
    </row>
    <row r="26" spans="1:11" ht="33.75">
      <c r="A26" s="73" t="s">
        <v>103</v>
      </c>
      <c r="B26" s="544" t="s">
        <v>177</v>
      </c>
      <c r="C26" s="319" t="s">
        <v>19</v>
      </c>
      <c r="D26" s="350" t="s">
        <v>12</v>
      </c>
      <c r="E26" s="319" t="s">
        <v>690</v>
      </c>
      <c r="F26" s="319" t="s">
        <v>104</v>
      </c>
      <c r="G26" s="72">
        <v>0</v>
      </c>
      <c r="H26" s="72">
        <v>6</v>
      </c>
      <c r="I26" s="72">
        <f>G26+H26</f>
        <v>6</v>
      </c>
      <c r="J26" s="72">
        <v>0</v>
      </c>
      <c r="K26" s="403">
        <f t="shared" si="0"/>
        <v>0</v>
      </c>
    </row>
    <row r="27" spans="1:11" ht="33.75">
      <c r="A27" s="73" t="s">
        <v>681</v>
      </c>
      <c r="B27" s="544" t="s">
        <v>177</v>
      </c>
      <c r="C27" s="319" t="s">
        <v>19</v>
      </c>
      <c r="D27" s="350" t="s">
        <v>12</v>
      </c>
      <c r="E27" s="319" t="s">
        <v>690</v>
      </c>
      <c r="F27" s="319"/>
      <c r="G27" s="72">
        <f>G28</f>
        <v>0</v>
      </c>
      <c r="H27" s="72">
        <f aca="true" t="shared" si="3" ref="H27:J29">H28</f>
        <v>28</v>
      </c>
      <c r="I27" s="72">
        <f t="shared" si="3"/>
        <v>28</v>
      </c>
      <c r="J27" s="72">
        <f t="shared" si="3"/>
        <v>0</v>
      </c>
      <c r="K27" s="403">
        <f t="shared" si="0"/>
        <v>0</v>
      </c>
    </row>
    <row r="28" spans="1:11" ht="22.5">
      <c r="A28" s="73" t="s">
        <v>99</v>
      </c>
      <c r="B28" s="544" t="s">
        <v>177</v>
      </c>
      <c r="C28" s="319" t="s">
        <v>19</v>
      </c>
      <c r="D28" s="350" t="s">
        <v>12</v>
      </c>
      <c r="E28" s="319" t="s">
        <v>690</v>
      </c>
      <c r="F28" s="319" t="s">
        <v>100</v>
      </c>
      <c r="G28" s="72">
        <f>G29</f>
        <v>0</v>
      </c>
      <c r="H28" s="72">
        <f t="shared" si="3"/>
        <v>28</v>
      </c>
      <c r="I28" s="72">
        <f t="shared" si="3"/>
        <v>28</v>
      </c>
      <c r="J28" s="72">
        <f t="shared" si="3"/>
        <v>0</v>
      </c>
      <c r="K28" s="403">
        <f t="shared" si="0"/>
        <v>0</v>
      </c>
    </row>
    <row r="29" spans="1:11" ht="12.75">
      <c r="A29" s="73" t="s">
        <v>101</v>
      </c>
      <c r="B29" s="544" t="s">
        <v>177</v>
      </c>
      <c r="C29" s="319" t="s">
        <v>19</v>
      </c>
      <c r="D29" s="350" t="s">
        <v>12</v>
      </c>
      <c r="E29" s="319" t="s">
        <v>690</v>
      </c>
      <c r="F29" s="319" t="s">
        <v>102</v>
      </c>
      <c r="G29" s="72">
        <f>G30</f>
        <v>0</v>
      </c>
      <c r="H29" s="72">
        <f t="shared" si="3"/>
        <v>28</v>
      </c>
      <c r="I29" s="72">
        <f t="shared" si="3"/>
        <v>28</v>
      </c>
      <c r="J29" s="72">
        <f t="shared" si="3"/>
        <v>0</v>
      </c>
      <c r="K29" s="403">
        <f t="shared" si="0"/>
        <v>0</v>
      </c>
    </row>
    <row r="30" spans="1:11" ht="33.75">
      <c r="A30" s="73" t="s">
        <v>103</v>
      </c>
      <c r="B30" s="544" t="s">
        <v>177</v>
      </c>
      <c r="C30" s="319" t="s">
        <v>19</v>
      </c>
      <c r="D30" s="350" t="s">
        <v>12</v>
      </c>
      <c r="E30" s="319" t="s">
        <v>690</v>
      </c>
      <c r="F30" s="319" t="s">
        <v>104</v>
      </c>
      <c r="G30" s="72"/>
      <c r="H30" s="72">
        <v>28</v>
      </c>
      <c r="I30" s="72">
        <f>G30+H30</f>
        <v>28</v>
      </c>
      <c r="J30" s="72">
        <v>0</v>
      </c>
      <c r="K30" s="403">
        <f t="shared" si="0"/>
        <v>0</v>
      </c>
    </row>
    <row r="31" spans="1:11" ht="22.5">
      <c r="A31" s="73" t="s">
        <v>218</v>
      </c>
      <c r="B31" s="192" t="s">
        <v>177</v>
      </c>
      <c r="C31" s="74" t="s">
        <v>19</v>
      </c>
      <c r="D31" s="74" t="s">
        <v>12</v>
      </c>
      <c r="E31" s="70" t="s">
        <v>227</v>
      </c>
      <c r="F31" s="70"/>
      <c r="G31" s="72">
        <f>G32</f>
        <v>11152</v>
      </c>
      <c r="H31" s="72">
        <f>H32</f>
        <v>0</v>
      </c>
      <c r="I31" s="72">
        <f>I32</f>
        <v>11152</v>
      </c>
      <c r="J31" s="72">
        <f>J32</f>
        <v>3104.621</v>
      </c>
      <c r="K31" s="403">
        <f t="shared" si="0"/>
        <v>0.27839140961262554</v>
      </c>
    </row>
    <row r="32" spans="1:11" ht="12.75">
      <c r="A32" s="73" t="s">
        <v>141</v>
      </c>
      <c r="B32" s="192" t="s">
        <v>177</v>
      </c>
      <c r="C32" s="74" t="s">
        <v>19</v>
      </c>
      <c r="D32" s="74" t="s">
        <v>12</v>
      </c>
      <c r="E32" s="70" t="s">
        <v>258</v>
      </c>
      <c r="F32" s="92"/>
      <c r="G32" s="72">
        <f>G33+G37</f>
        <v>11152</v>
      </c>
      <c r="H32" s="72">
        <f>H33+H37</f>
        <v>0</v>
      </c>
      <c r="I32" s="72">
        <f>I33+I37</f>
        <v>11152</v>
      </c>
      <c r="J32" s="72">
        <f>J33+J37</f>
        <v>3104.621</v>
      </c>
      <c r="K32" s="403">
        <f t="shared" si="0"/>
        <v>0.27839140961262554</v>
      </c>
    </row>
    <row r="33" spans="1:11" ht="33.75">
      <c r="A33" s="73" t="s">
        <v>105</v>
      </c>
      <c r="B33" s="192" t="s">
        <v>177</v>
      </c>
      <c r="C33" s="74" t="s">
        <v>19</v>
      </c>
      <c r="D33" s="74" t="s">
        <v>12</v>
      </c>
      <c r="E33" s="70" t="s">
        <v>258</v>
      </c>
      <c r="F33" s="70" t="s">
        <v>106</v>
      </c>
      <c r="G33" s="72">
        <f>G34</f>
        <v>1816.3</v>
      </c>
      <c r="H33" s="72">
        <f>H34</f>
        <v>0</v>
      </c>
      <c r="I33" s="72">
        <f>I34</f>
        <v>1816.3</v>
      </c>
      <c r="J33" s="72">
        <f>J34</f>
        <v>402.235</v>
      </c>
      <c r="K33" s="403">
        <f t="shared" si="0"/>
        <v>0.2214584595055883</v>
      </c>
    </row>
    <row r="34" spans="1:11" ht="12.75">
      <c r="A34" s="73" t="s">
        <v>142</v>
      </c>
      <c r="B34" s="192" t="s">
        <v>177</v>
      </c>
      <c r="C34" s="74" t="s">
        <v>19</v>
      </c>
      <c r="D34" s="74" t="s">
        <v>12</v>
      </c>
      <c r="E34" s="70" t="s">
        <v>258</v>
      </c>
      <c r="F34" s="70">
        <v>110</v>
      </c>
      <c r="G34" s="72">
        <f>G35+G36</f>
        <v>1816.3</v>
      </c>
      <c r="H34" s="72">
        <f>H35+H36</f>
        <v>0</v>
      </c>
      <c r="I34" s="72">
        <f>I35+I36</f>
        <v>1816.3</v>
      </c>
      <c r="J34" s="72">
        <f>J35+J36</f>
        <v>402.235</v>
      </c>
      <c r="K34" s="403">
        <f t="shared" si="0"/>
        <v>0.2214584595055883</v>
      </c>
    </row>
    <row r="35" spans="1:11" ht="12.75">
      <c r="A35" s="73" t="s">
        <v>581</v>
      </c>
      <c r="B35" s="192" t="s">
        <v>177</v>
      </c>
      <c r="C35" s="74" t="s">
        <v>19</v>
      </c>
      <c r="D35" s="74" t="s">
        <v>12</v>
      </c>
      <c r="E35" s="70" t="s">
        <v>258</v>
      </c>
      <c r="F35" s="70">
        <v>111</v>
      </c>
      <c r="G35" s="72">
        <v>1395</v>
      </c>
      <c r="H35" s="72"/>
      <c r="I35" s="72">
        <f>G35+H35</f>
        <v>1395</v>
      </c>
      <c r="J35" s="72">
        <v>310.757</v>
      </c>
      <c r="K35" s="403">
        <f t="shared" si="0"/>
        <v>0.22276487455197133</v>
      </c>
    </row>
    <row r="36" spans="1:11" ht="22.5">
      <c r="A36" s="198" t="s">
        <v>580</v>
      </c>
      <c r="B36" s="192" t="s">
        <v>177</v>
      </c>
      <c r="C36" s="74" t="s">
        <v>19</v>
      </c>
      <c r="D36" s="74" t="s">
        <v>12</v>
      </c>
      <c r="E36" s="70" t="s">
        <v>258</v>
      </c>
      <c r="F36" s="70">
        <v>119</v>
      </c>
      <c r="G36" s="72">
        <v>421.3</v>
      </c>
      <c r="H36" s="72"/>
      <c r="I36" s="72">
        <f>G36+H36</f>
        <v>421.3</v>
      </c>
      <c r="J36" s="72">
        <v>91.478</v>
      </c>
      <c r="K36" s="403">
        <f t="shared" si="0"/>
        <v>0.21713268454782814</v>
      </c>
    </row>
    <row r="37" spans="1:11" ht="22.5">
      <c r="A37" s="73" t="s">
        <v>531</v>
      </c>
      <c r="B37" s="192" t="s">
        <v>177</v>
      </c>
      <c r="C37" s="70" t="s">
        <v>19</v>
      </c>
      <c r="D37" s="74" t="s">
        <v>12</v>
      </c>
      <c r="E37" s="70" t="s">
        <v>258</v>
      </c>
      <c r="F37" s="70" t="s">
        <v>100</v>
      </c>
      <c r="G37" s="72">
        <f aca="true" t="shared" si="4" ref="G37:J38">G38</f>
        <v>9335.7</v>
      </c>
      <c r="H37" s="72">
        <f t="shared" si="4"/>
        <v>0</v>
      </c>
      <c r="I37" s="72">
        <f t="shared" si="4"/>
        <v>9335.7</v>
      </c>
      <c r="J37" s="72">
        <f t="shared" si="4"/>
        <v>2702.386</v>
      </c>
      <c r="K37" s="403">
        <f t="shared" si="0"/>
        <v>0.2894679563396424</v>
      </c>
    </row>
    <row r="38" spans="1:11" ht="12.75">
      <c r="A38" s="73" t="s">
        <v>101</v>
      </c>
      <c r="B38" s="192" t="s">
        <v>177</v>
      </c>
      <c r="C38" s="70" t="s">
        <v>19</v>
      </c>
      <c r="D38" s="74" t="s">
        <v>12</v>
      </c>
      <c r="E38" s="70" t="s">
        <v>258</v>
      </c>
      <c r="F38" s="70" t="s">
        <v>102</v>
      </c>
      <c r="G38" s="72">
        <f t="shared" si="4"/>
        <v>9335.7</v>
      </c>
      <c r="H38" s="72">
        <f t="shared" si="4"/>
        <v>0</v>
      </c>
      <c r="I38" s="72">
        <f t="shared" si="4"/>
        <v>9335.7</v>
      </c>
      <c r="J38" s="72">
        <f t="shared" si="4"/>
        <v>2702.386</v>
      </c>
      <c r="K38" s="403">
        <f t="shared" si="0"/>
        <v>0.2894679563396424</v>
      </c>
    </row>
    <row r="39" spans="1:11" ht="33.75">
      <c r="A39" s="73" t="s">
        <v>103</v>
      </c>
      <c r="B39" s="192" t="s">
        <v>177</v>
      </c>
      <c r="C39" s="70" t="s">
        <v>19</v>
      </c>
      <c r="D39" s="74" t="s">
        <v>12</v>
      </c>
      <c r="E39" s="70" t="s">
        <v>258</v>
      </c>
      <c r="F39" s="70" t="s">
        <v>104</v>
      </c>
      <c r="G39" s="72">
        <v>9335.7</v>
      </c>
      <c r="H39" s="72"/>
      <c r="I39" s="72">
        <f>G39+H39</f>
        <v>9335.7</v>
      </c>
      <c r="J39" s="72">
        <v>2702.386</v>
      </c>
      <c r="K39" s="403">
        <f t="shared" si="0"/>
        <v>0.2894679563396424</v>
      </c>
    </row>
    <row r="40" spans="1:11" ht="12.75">
      <c r="A40" s="73" t="s">
        <v>583</v>
      </c>
      <c r="B40" s="192" t="s">
        <v>177</v>
      </c>
      <c r="C40" s="70" t="s">
        <v>19</v>
      </c>
      <c r="D40" s="74" t="s">
        <v>12</v>
      </c>
      <c r="E40" s="70" t="s">
        <v>485</v>
      </c>
      <c r="F40" s="70"/>
      <c r="G40" s="72">
        <f aca="true" t="shared" si="5" ref="G40:J43">G41</f>
        <v>0</v>
      </c>
      <c r="H40" s="72">
        <f t="shared" si="5"/>
        <v>5</v>
      </c>
      <c r="I40" s="72">
        <f t="shared" si="5"/>
        <v>5</v>
      </c>
      <c r="J40" s="72">
        <f t="shared" si="5"/>
        <v>5</v>
      </c>
      <c r="K40" s="502">
        <f t="shared" si="0"/>
        <v>1</v>
      </c>
    </row>
    <row r="41" spans="1:11" ht="22.5">
      <c r="A41" s="73" t="s">
        <v>695</v>
      </c>
      <c r="B41" s="192" t="s">
        <v>177</v>
      </c>
      <c r="C41" s="70" t="s">
        <v>19</v>
      </c>
      <c r="D41" s="74" t="s">
        <v>12</v>
      </c>
      <c r="E41" s="70" t="s">
        <v>483</v>
      </c>
      <c r="F41" s="70"/>
      <c r="G41" s="72">
        <f t="shared" si="5"/>
        <v>0</v>
      </c>
      <c r="H41" s="72">
        <f t="shared" si="5"/>
        <v>5</v>
      </c>
      <c r="I41" s="72">
        <f t="shared" si="5"/>
        <v>5</v>
      </c>
      <c r="J41" s="72">
        <f t="shared" si="5"/>
        <v>5</v>
      </c>
      <c r="K41" s="502">
        <f t="shared" si="0"/>
        <v>1</v>
      </c>
    </row>
    <row r="42" spans="1:11" ht="22.5">
      <c r="A42" s="73" t="s">
        <v>387</v>
      </c>
      <c r="B42" s="192" t="s">
        <v>177</v>
      </c>
      <c r="C42" s="70" t="s">
        <v>19</v>
      </c>
      <c r="D42" s="74" t="s">
        <v>12</v>
      </c>
      <c r="E42" s="70" t="s">
        <v>483</v>
      </c>
      <c r="F42" s="70" t="s">
        <v>113</v>
      </c>
      <c r="G42" s="72">
        <f t="shared" si="5"/>
        <v>0</v>
      </c>
      <c r="H42" s="72">
        <f t="shared" si="5"/>
        <v>5</v>
      </c>
      <c r="I42" s="72">
        <f t="shared" si="5"/>
        <v>5</v>
      </c>
      <c r="J42" s="72">
        <f t="shared" si="5"/>
        <v>5</v>
      </c>
      <c r="K42" s="502">
        <f t="shared" si="0"/>
        <v>1</v>
      </c>
    </row>
    <row r="43" spans="1:11" ht="22.5">
      <c r="A43" s="73" t="s">
        <v>526</v>
      </c>
      <c r="B43" s="192" t="s">
        <v>177</v>
      </c>
      <c r="C43" s="70" t="s">
        <v>19</v>
      </c>
      <c r="D43" s="74" t="s">
        <v>12</v>
      </c>
      <c r="E43" s="70" t="s">
        <v>483</v>
      </c>
      <c r="F43" s="70" t="s">
        <v>115</v>
      </c>
      <c r="G43" s="72">
        <f t="shared" si="5"/>
        <v>0</v>
      </c>
      <c r="H43" s="72">
        <f t="shared" si="5"/>
        <v>5</v>
      </c>
      <c r="I43" s="72">
        <f t="shared" si="5"/>
        <v>5</v>
      </c>
      <c r="J43" s="72">
        <f t="shared" si="5"/>
        <v>5</v>
      </c>
      <c r="K43" s="502">
        <f t="shared" si="0"/>
        <v>1</v>
      </c>
    </row>
    <row r="44" spans="1:11" ht="22.5">
      <c r="A44" s="73" t="s">
        <v>527</v>
      </c>
      <c r="B44" s="192" t="s">
        <v>177</v>
      </c>
      <c r="C44" s="70" t="s">
        <v>19</v>
      </c>
      <c r="D44" s="74" t="s">
        <v>12</v>
      </c>
      <c r="E44" s="70" t="s">
        <v>483</v>
      </c>
      <c r="F44" s="70" t="s">
        <v>117</v>
      </c>
      <c r="G44" s="72"/>
      <c r="H44" s="72">
        <v>5</v>
      </c>
      <c r="I44" s="72">
        <f>G44+H44</f>
        <v>5</v>
      </c>
      <c r="J44" s="72">
        <v>5</v>
      </c>
      <c r="K44" s="502">
        <f t="shared" si="0"/>
        <v>1</v>
      </c>
    </row>
    <row r="45" spans="1:11" ht="22.5">
      <c r="A45" s="73" t="s">
        <v>213</v>
      </c>
      <c r="B45" s="192" t="s">
        <v>177</v>
      </c>
      <c r="C45" s="74" t="s">
        <v>19</v>
      </c>
      <c r="D45" s="74" t="s">
        <v>12</v>
      </c>
      <c r="E45" s="70" t="s">
        <v>228</v>
      </c>
      <c r="F45" s="70"/>
      <c r="G45" s="72">
        <f>G46</f>
        <v>322</v>
      </c>
      <c r="H45" s="72">
        <f>H46</f>
        <v>0</v>
      </c>
      <c r="I45" s="72">
        <f>I46</f>
        <v>322</v>
      </c>
      <c r="J45" s="72">
        <f>J46</f>
        <v>32</v>
      </c>
      <c r="K45" s="403">
        <f t="shared" si="0"/>
        <v>0.09937888198757763</v>
      </c>
    </row>
    <row r="46" spans="1:11" ht="22.5">
      <c r="A46" s="73" t="s">
        <v>260</v>
      </c>
      <c r="B46" s="192" t="s">
        <v>177</v>
      </c>
      <c r="C46" s="74" t="s">
        <v>19</v>
      </c>
      <c r="D46" s="74" t="s">
        <v>12</v>
      </c>
      <c r="E46" s="70" t="s">
        <v>263</v>
      </c>
      <c r="F46" s="70"/>
      <c r="G46" s="72">
        <f>G47+G51</f>
        <v>322</v>
      </c>
      <c r="H46" s="72">
        <f>H47+H51</f>
        <v>0</v>
      </c>
      <c r="I46" s="72">
        <f>I47+I51</f>
        <v>322</v>
      </c>
      <c r="J46" s="72">
        <f>J47+J51</f>
        <v>32</v>
      </c>
      <c r="K46" s="403">
        <f t="shared" si="0"/>
        <v>0.09937888198757763</v>
      </c>
    </row>
    <row r="47" spans="1:11" ht="33.75">
      <c r="A47" s="73" t="s">
        <v>105</v>
      </c>
      <c r="B47" s="192" t="s">
        <v>177</v>
      </c>
      <c r="C47" s="74" t="s">
        <v>19</v>
      </c>
      <c r="D47" s="74" t="s">
        <v>12</v>
      </c>
      <c r="E47" s="70" t="s">
        <v>263</v>
      </c>
      <c r="F47" s="70">
        <v>100</v>
      </c>
      <c r="G47" s="72">
        <f>G48</f>
        <v>121.5</v>
      </c>
      <c r="H47" s="72">
        <f>H48</f>
        <v>0</v>
      </c>
      <c r="I47" s="72">
        <f>I48</f>
        <v>121.5</v>
      </c>
      <c r="J47" s="72">
        <f>J48</f>
        <v>0</v>
      </c>
      <c r="K47" s="403">
        <f t="shared" si="0"/>
        <v>0</v>
      </c>
    </row>
    <row r="48" spans="1:11" ht="12.75">
      <c r="A48" s="73" t="s">
        <v>142</v>
      </c>
      <c r="B48" s="192" t="s">
        <v>177</v>
      </c>
      <c r="C48" s="74" t="s">
        <v>19</v>
      </c>
      <c r="D48" s="74" t="s">
        <v>12</v>
      </c>
      <c r="E48" s="70" t="s">
        <v>263</v>
      </c>
      <c r="F48" s="70">
        <v>110</v>
      </c>
      <c r="G48" s="72">
        <f>G49+G50</f>
        <v>121.5</v>
      </c>
      <c r="H48" s="72">
        <f>H49+H50</f>
        <v>0</v>
      </c>
      <c r="I48" s="72">
        <f>I49+I50</f>
        <v>121.5</v>
      </c>
      <c r="J48" s="72">
        <f>J49+J50</f>
        <v>0</v>
      </c>
      <c r="K48" s="403">
        <f t="shared" si="0"/>
        <v>0</v>
      </c>
    </row>
    <row r="49" spans="1:11" ht="12.75">
      <c r="A49" s="73" t="s">
        <v>581</v>
      </c>
      <c r="B49" s="192" t="s">
        <v>177</v>
      </c>
      <c r="C49" s="74" t="s">
        <v>19</v>
      </c>
      <c r="D49" s="74" t="s">
        <v>12</v>
      </c>
      <c r="E49" s="70" t="s">
        <v>263</v>
      </c>
      <c r="F49" s="70">
        <v>111</v>
      </c>
      <c r="G49" s="72">
        <v>0</v>
      </c>
      <c r="H49" s="72">
        <v>0</v>
      </c>
      <c r="I49" s="72">
        <f>G49+H49</f>
        <v>0</v>
      </c>
      <c r="J49" s="72">
        <v>0</v>
      </c>
      <c r="K49" s="403" t="e">
        <f t="shared" si="0"/>
        <v>#DIV/0!</v>
      </c>
    </row>
    <row r="50" spans="1:11" ht="12.75">
      <c r="A50" s="166" t="s">
        <v>582</v>
      </c>
      <c r="B50" s="192" t="s">
        <v>177</v>
      </c>
      <c r="C50" s="74" t="s">
        <v>19</v>
      </c>
      <c r="D50" s="74" t="s">
        <v>12</v>
      </c>
      <c r="E50" s="70" t="s">
        <v>263</v>
      </c>
      <c r="F50" s="70">
        <v>112</v>
      </c>
      <c r="G50" s="72">
        <v>121.5</v>
      </c>
      <c r="H50" s="72"/>
      <c r="I50" s="72">
        <f>G50+H50</f>
        <v>121.5</v>
      </c>
      <c r="J50" s="72">
        <v>0</v>
      </c>
      <c r="K50" s="403">
        <f t="shared" si="0"/>
        <v>0</v>
      </c>
    </row>
    <row r="51" spans="1:11" ht="22.5">
      <c r="A51" s="73" t="s">
        <v>387</v>
      </c>
      <c r="B51" s="192" t="s">
        <v>177</v>
      </c>
      <c r="C51" s="74" t="s">
        <v>19</v>
      </c>
      <c r="D51" s="74" t="s">
        <v>12</v>
      </c>
      <c r="E51" s="70" t="s">
        <v>263</v>
      </c>
      <c r="F51" s="70" t="s">
        <v>113</v>
      </c>
      <c r="G51" s="72">
        <f aca="true" t="shared" si="6" ref="G51:J52">G52</f>
        <v>200.5</v>
      </c>
      <c r="H51" s="72">
        <f t="shared" si="6"/>
        <v>0</v>
      </c>
      <c r="I51" s="72">
        <f t="shared" si="6"/>
        <v>200.5</v>
      </c>
      <c r="J51" s="72">
        <f t="shared" si="6"/>
        <v>32</v>
      </c>
      <c r="K51" s="403">
        <f t="shared" si="0"/>
        <v>0.1596009975062344</v>
      </c>
    </row>
    <row r="52" spans="1:11" ht="22.5">
      <c r="A52" s="73" t="s">
        <v>526</v>
      </c>
      <c r="B52" s="192" t="s">
        <v>177</v>
      </c>
      <c r="C52" s="74" t="s">
        <v>19</v>
      </c>
      <c r="D52" s="74" t="s">
        <v>12</v>
      </c>
      <c r="E52" s="70" t="s">
        <v>263</v>
      </c>
      <c r="F52" s="70" t="s">
        <v>115</v>
      </c>
      <c r="G52" s="72">
        <f t="shared" si="6"/>
        <v>200.5</v>
      </c>
      <c r="H52" s="72">
        <f t="shared" si="6"/>
        <v>0</v>
      </c>
      <c r="I52" s="72">
        <f t="shared" si="6"/>
        <v>200.5</v>
      </c>
      <c r="J52" s="72">
        <f t="shared" si="6"/>
        <v>32</v>
      </c>
      <c r="K52" s="403">
        <f t="shared" si="0"/>
        <v>0.1596009975062344</v>
      </c>
    </row>
    <row r="53" spans="1:11" ht="22.5">
      <c r="A53" s="166" t="s">
        <v>527</v>
      </c>
      <c r="B53" s="192" t="s">
        <v>177</v>
      </c>
      <c r="C53" s="74" t="s">
        <v>19</v>
      </c>
      <c r="D53" s="74" t="s">
        <v>12</v>
      </c>
      <c r="E53" s="70" t="s">
        <v>263</v>
      </c>
      <c r="F53" s="70" t="s">
        <v>117</v>
      </c>
      <c r="G53" s="72">
        <v>200.5</v>
      </c>
      <c r="H53" s="72"/>
      <c r="I53" s="72">
        <f>G53+H53</f>
        <v>200.5</v>
      </c>
      <c r="J53" s="72">
        <v>32</v>
      </c>
      <c r="K53" s="403">
        <f t="shared" si="0"/>
        <v>0.1596009975062344</v>
      </c>
    </row>
    <row r="54" spans="1:11" ht="12.75">
      <c r="A54" s="194" t="s">
        <v>181</v>
      </c>
      <c r="B54" s="93" t="s">
        <v>177</v>
      </c>
      <c r="C54" s="93" t="s">
        <v>19</v>
      </c>
      <c r="D54" s="93" t="s">
        <v>12</v>
      </c>
      <c r="E54" s="94" t="s">
        <v>637</v>
      </c>
      <c r="F54" s="70"/>
      <c r="G54" s="72">
        <f>G55</f>
        <v>181.5</v>
      </c>
      <c r="H54" s="72">
        <f aca="true" t="shared" si="7" ref="G54:J57">H55</f>
        <v>0</v>
      </c>
      <c r="I54" s="72">
        <f t="shared" si="7"/>
        <v>181.5</v>
      </c>
      <c r="J54" s="72">
        <f t="shared" si="7"/>
        <v>0</v>
      </c>
      <c r="K54" s="403">
        <f t="shared" si="0"/>
        <v>0</v>
      </c>
    </row>
    <row r="55" spans="1:11" ht="12.75">
      <c r="A55" s="166" t="s">
        <v>546</v>
      </c>
      <c r="B55" s="192" t="s">
        <v>177</v>
      </c>
      <c r="C55" s="74" t="s">
        <v>19</v>
      </c>
      <c r="D55" s="74" t="s">
        <v>12</v>
      </c>
      <c r="E55" s="70" t="s">
        <v>545</v>
      </c>
      <c r="F55" s="70"/>
      <c r="G55" s="72">
        <f t="shared" si="7"/>
        <v>181.5</v>
      </c>
      <c r="H55" s="72">
        <f t="shared" si="7"/>
        <v>0</v>
      </c>
      <c r="I55" s="72">
        <f t="shared" si="7"/>
        <v>181.5</v>
      </c>
      <c r="J55" s="72">
        <f t="shared" si="7"/>
        <v>0</v>
      </c>
      <c r="K55" s="403">
        <f t="shared" si="0"/>
        <v>0</v>
      </c>
    </row>
    <row r="56" spans="1:11" ht="22.5">
      <c r="A56" s="73" t="s">
        <v>531</v>
      </c>
      <c r="B56" s="192" t="s">
        <v>177</v>
      </c>
      <c r="C56" s="74" t="s">
        <v>19</v>
      </c>
      <c r="D56" s="74" t="s">
        <v>12</v>
      </c>
      <c r="E56" s="70" t="s">
        <v>545</v>
      </c>
      <c r="F56" s="70">
        <v>600</v>
      </c>
      <c r="G56" s="72">
        <f t="shared" si="7"/>
        <v>181.5</v>
      </c>
      <c r="H56" s="72">
        <f t="shared" si="7"/>
        <v>0</v>
      </c>
      <c r="I56" s="72">
        <f t="shared" si="7"/>
        <v>181.5</v>
      </c>
      <c r="J56" s="72">
        <f t="shared" si="7"/>
        <v>0</v>
      </c>
      <c r="K56" s="403">
        <f t="shared" si="0"/>
        <v>0</v>
      </c>
    </row>
    <row r="57" spans="1:11" ht="12.75">
      <c r="A57" s="73" t="s">
        <v>101</v>
      </c>
      <c r="B57" s="192" t="s">
        <v>177</v>
      </c>
      <c r="C57" s="74" t="s">
        <v>19</v>
      </c>
      <c r="D57" s="74" t="s">
        <v>12</v>
      </c>
      <c r="E57" s="70" t="s">
        <v>545</v>
      </c>
      <c r="F57" s="70">
        <v>610</v>
      </c>
      <c r="G57" s="72">
        <f t="shared" si="7"/>
        <v>181.5</v>
      </c>
      <c r="H57" s="72">
        <f t="shared" si="7"/>
        <v>0</v>
      </c>
      <c r="I57" s="72">
        <f t="shared" si="7"/>
        <v>181.5</v>
      </c>
      <c r="J57" s="72">
        <f t="shared" si="7"/>
        <v>0</v>
      </c>
      <c r="K57" s="403">
        <f t="shared" si="0"/>
        <v>0</v>
      </c>
    </row>
    <row r="58" spans="1:11" ht="33.75">
      <c r="A58" s="73" t="s">
        <v>103</v>
      </c>
      <c r="B58" s="192" t="s">
        <v>177</v>
      </c>
      <c r="C58" s="74" t="s">
        <v>19</v>
      </c>
      <c r="D58" s="74" t="s">
        <v>12</v>
      </c>
      <c r="E58" s="70" t="s">
        <v>545</v>
      </c>
      <c r="F58" s="70">
        <v>611</v>
      </c>
      <c r="G58" s="72">
        <v>181.5</v>
      </c>
      <c r="H58" s="72"/>
      <c r="I58" s="72">
        <f>G58+H58</f>
        <v>181.5</v>
      </c>
      <c r="J58" s="72">
        <v>0</v>
      </c>
      <c r="K58" s="403">
        <f t="shared" si="0"/>
        <v>0</v>
      </c>
    </row>
    <row r="59" spans="1:11" ht="12.75">
      <c r="A59" s="194" t="s">
        <v>46</v>
      </c>
      <c r="B59" s="344" t="s">
        <v>177</v>
      </c>
      <c r="C59" s="92" t="s">
        <v>19</v>
      </c>
      <c r="D59" s="93" t="s">
        <v>15</v>
      </c>
      <c r="E59" s="70"/>
      <c r="F59" s="70"/>
      <c r="G59" s="195">
        <f>G70+G60+G65</f>
        <v>9586.7</v>
      </c>
      <c r="H59" s="195">
        <f>H70+H60+H65</f>
        <v>-5</v>
      </c>
      <c r="I59" s="195">
        <f>I70+I60+I65</f>
        <v>9581.7</v>
      </c>
      <c r="J59" s="195">
        <f>J70+J60+J65</f>
        <v>3124.7619999999997</v>
      </c>
      <c r="K59" s="500">
        <f t="shared" si="0"/>
        <v>0.3261177035390379</v>
      </c>
    </row>
    <row r="60" spans="1:11" ht="22.5">
      <c r="A60" s="73" t="s">
        <v>417</v>
      </c>
      <c r="B60" s="192" t="s">
        <v>177</v>
      </c>
      <c r="C60" s="70" t="s">
        <v>19</v>
      </c>
      <c r="D60" s="74" t="s">
        <v>15</v>
      </c>
      <c r="E60" s="70" t="s">
        <v>418</v>
      </c>
      <c r="F60" s="70"/>
      <c r="G60" s="72">
        <f aca="true" t="shared" si="8" ref="G60:J63">G61</f>
        <v>78</v>
      </c>
      <c r="H60" s="72">
        <f t="shared" si="8"/>
        <v>0</v>
      </c>
      <c r="I60" s="72">
        <f t="shared" si="8"/>
        <v>78</v>
      </c>
      <c r="J60" s="72">
        <f t="shared" si="8"/>
        <v>0</v>
      </c>
      <c r="K60" s="403">
        <f t="shared" si="0"/>
        <v>0</v>
      </c>
    </row>
    <row r="61" spans="1:11" ht="33.75">
      <c r="A61" s="73" t="s">
        <v>419</v>
      </c>
      <c r="B61" s="192" t="s">
        <v>177</v>
      </c>
      <c r="C61" s="74" t="s">
        <v>19</v>
      </c>
      <c r="D61" s="74" t="s">
        <v>15</v>
      </c>
      <c r="E61" s="70" t="s">
        <v>416</v>
      </c>
      <c r="F61" s="70"/>
      <c r="G61" s="72">
        <f t="shared" si="8"/>
        <v>78</v>
      </c>
      <c r="H61" s="72">
        <f t="shared" si="8"/>
        <v>0</v>
      </c>
      <c r="I61" s="72">
        <f t="shared" si="8"/>
        <v>78</v>
      </c>
      <c r="J61" s="72">
        <f t="shared" si="8"/>
        <v>0</v>
      </c>
      <c r="K61" s="403">
        <f t="shared" si="0"/>
        <v>0</v>
      </c>
    </row>
    <row r="62" spans="1:11" ht="22.5">
      <c r="A62" s="73" t="s">
        <v>387</v>
      </c>
      <c r="B62" s="192" t="s">
        <v>177</v>
      </c>
      <c r="C62" s="74" t="s">
        <v>19</v>
      </c>
      <c r="D62" s="74" t="s">
        <v>15</v>
      </c>
      <c r="E62" s="70" t="s">
        <v>416</v>
      </c>
      <c r="F62" s="70" t="s">
        <v>113</v>
      </c>
      <c r="G62" s="72">
        <f t="shared" si="8"/>
        <v>78</v>
      </c>
      <c r="H62" s="72">
        <f t="shared" si="8"/>
        <v>0</v>
      </c>
      <c r="I62" s="72">
        <f t="shared" si="8"/>
        <v>78</v>
      </c>
      <c r="J62" s="72">
        <f t="shared" si="8"/>
        <v>0</v>
      </c>
      <c r="K62" s="403">
        <f t="shared" si="0"/>
        <v>0</v>
      </c>
    </row>
    <row r="63" spans="1:11" ht="22.5">
      <c r="A63" s="73" t="s">
        <v>526</v>
      </c>
      <c r="B63" s="192" t="s">
        <v>177</v>
      </c>
      <c r="C63" s="74" t="s">
        <v>19</v>
      </c>
      <c r="D63" s="74" t="s">
        <v>15</v>
      </c>
      <c r="E63" s="70" t="s">
        <v>416</v>
      </c>
      <c r="F63" s="70" t="s">
        <v>115</v>
      </c>
      <c r="G63" s="72">
        <f t="shared" si="8"/>
        <v>78</v>
      </c>
      <c r="H63" s="72">
        <f t="shared" si="8"/>
        <v>0</v>
      </c>
      <c r="I63" s="72">
        <f t="shared" si="8"/>
        <v>78</v>
      </c>
      <c r="J63" s="72">
        <f t="shared" si="8"/>
        <v>0</v>
      </c>
      <c r="K63" s="403">
        <f t="shared" si="0"/>
        <v>0</v>
      </c>
    </row>
    <row r="64" spans="1:11" ht="22.5">
      <c r="A64" s="166" t="s">
        <v>527</v>
      </c>
      <c r="B64" s="192" t="s">
        <v>177</v>
      </c>
      <c r="C64" s="74" t="s">
        <v>19</v>
      </c>
      <c r="D64" s="74" t="s">
        <v>15</v>
      </c>
      <c r="E64" s="70" t="s">
        <v>416</v>
      </c>
      <c r="F64" s="70" t="s">
        <v>117</v>
      </c>
      <c r="G64" s="72">
        <v>78</v>
      </c>
      <c r="H64" s="72"/>
      <c r="I64" s="72">
        <f>G64+H64</f>
        <v>78</v>
      </c>
      <c r="J64" s="72">
        <v>0</v>
      </c>
      <c r="K64" s="403">
        <f t="shared" si="0"/>
        <v>0</v>
      </c>
    </row>
    <row r="65" spans="1:11" ht="12.75">
      <c r="A65" s="331" t="s">
        <v>583</v>
      </c>
      <c r="B65" s="192" t="s">
        <v>177</v>
      </c>
      <c r="C65" s="74" t="s">
        <v>19</v>
      </c>
      <c r="D65" s="74" t="s">
        <v>15</v>
      </c>
      <c r="E65" s="70" t="s">
        <v>485</v>
      </c>
      <c r="F65" s="70"/>
      <c r="G65" s="72">
        <f aca="true" t="shared" si="9" ref="G65:J68">G66</f>
        <v>50</v>
      </c>
      <c r="H65" s="72">
        <f t="shared" si="9"/>
        <v>-5</v>
      </c>
      <c r="I65" s="72">
        <f>I66</f>
        <v>45</v>
      </c>
      <c r="J65" s="72">
        <f t="shared" si="9"/>
        <v>0</v>
      </c>
      <c r="K65" s="403">
        <f t="shared" si="0"/>
        <v>0</v>
      </c>
    </row>
    <row r="66" spans="1:11" ht="24">
      <c r="A66" s="338" t="s">
        <v>613</v>
      </c>
      <c r="B66" s="192" t="s">
        <v>177</v>
      </c>
      <c r="C66" s="74" t="s">
        <v>19</v>
      </c>
      <c r="D66" s="74" t="s">
        <v>15</v>
      </c>
      <c r="E66" s="70" t="s">
        <v>483</v>
      </c>
      <c r="F66" s="70"/>
      <c r="G66" s="72">
        <f t="shared" si="9"/>
        <v>50</v>
      </c>
      <c r="H66" s="72">
        <f t="shared" si="9"/>
        <v>-5</v>
      </c>
      <c r="I66" s="72">
        <f t="shared" si="9"/>
        <v>45</v>
      </c>
      <c r="J66" s="72">
        <f t="shared" si="9"/>
        <v>0</v>
      </c>
      <c r="K66" s="403">
        <f t="shared" si="0"/>
        <v>0</v>
      </c>
    </row>
    <row r="67" spans="1:11" ht="22.5">
      <c r="A67" s="73" t="s">
        <v>387</v>
      </c>
      <c r="B67" s="192" t="s">
        <v>177</v>
      </c>
      <c r="C67" s="74" t="s">
        <v>19</v>
      </c>
      <c r="D67" s="74" t="s">
        <v>15</v>
      </c>
      <c r="E67" s="70" t="s">
        <v>483</v>
      </c>
      <c r="F67" s="70" t="s">
        <v>113</v>
      </c>
      <c r="G67" s="72">
        <f t="shared" si="9"/>
        <v>50</v>
      </c>
      <c r="H67" s="72">
        <f t="shared" si="9"/>
        <v>-5</v>
      </c>
      <c r="I67" s="72">
        <f t="shared" si="9"/>
        <v>45</v>
      </c>
      <c r="J67" s="72">
        <f t="shared" si="9"/>
        <v>0</v>
      </c>
      <c r="K67" s="403">
        <f t="shared" si="0"/>
        <v>0</v>
      </c>
    </row>
    <row r="68" spans="1:11" ht="22.5">
      <c r="A68" s="73" t="s">
        <v>526</v>
      </c>
      <c r="B68" s="192" t="s">
        <v>177</v>
      </c>
      <c r="C68" s="74" t="s">
        <v>19</v>
      </c>
      <c r="D68" s="74" t="s">
        <v>15</v>
      </c>
      <c r="E68" s="70" t="s">
        <v>483</v>
      </c>
      <c r="F68" s="70" t="s">
        <v>115</v>
      </c>
      <c r="G68" s="72">
        <f t="shared" si="9"/>
        <v>50</v>
      </c>
      <c r="H68" s="72">
        <f t="shared" si="9"/>
        <v>-5</v>
      </c>
      <c r="I68" s="72">
        <f t="shared" si="9"/>
        <v>45</v>
      </c>
      <c r="J68" s="72">
        <f t="shared" si="9"/>
        <v>0</v>
      </c>
      <c r="K68" s="403">
        <f t="shared" si="0"/>
        <v>0</v>
      </c>
    </row>
    <row r="69" spans="1:11" ht="22.5">
      <c r="A69" s="166" t="s">
        <v>527</v>
      </c>
      <c r="B69" s="192" t="s">
        <v>177</v>
      </c>
      <c r="C69" s="74" t="s">
        <v>19</v>
      </c>
      <c r="D69" s="74" t="s">
        <v>15</v>
      </c>
      <c r="E69" s="70" t="s">
        <v>483</v>
      </c>
      <c r="F69" s="70" t="s">
        <v>117</v>
      </c>
      <c r="G69" s="72">
        <v>50</v>
      </c>
      <c r="H69" s="72">
        <v>-5</v>
      </c>
      <c r="I69" s="72">
        <f>G69+H69</f>
        <v>45</v>
      </c>
      <c r="J69" s="72">
        <v>0</v>
      </c>
      <c r="K69" s="403">
        <f t="shared" si="0"/>
        <v>0</v>
      </c>
    </row>
    <row r="70" spans="1:11" ht="22.5">
      <c r="A70" s="73" t="s">
        <v>213</v>
      </c>
      <c r="B70" s="192" t="s">
        <v>177</v>
      </c>
      <c r="C70" s="74" t="s">
        <v>19</v>
      </c>
      <c r="D70" s="74" t="s">
        <v>15</v>
      </c>
      <c r="E70" s="70" t="s">
        <v>228</v>
      </c>
      <c r="F70" s="70"/>
      <c r="G70" s="72">
        <f>G71+G83</f>
        <v>9458.7</v>
      </c>
      <c r="H70" s="72">
        <f>H71+H83</f>
        <v>0</v>
      </c>
      <c r="I70" s="72">
        <f>I71+I83</f>
        <v>9458.7</v>
      </c>
      <c r="J70" s="72">
        <f>J71+J83</f>
        <v>3124.7619999999997</v>
      </c>
      <c r="K70" s="403">
        <f t="shared" si="0"/>
        <v>0.33035850592576144</v>
      </c>
    </row>
    <row r="71" spans="1:11" ht="22.5">
      <c r="A71" s="73" t="s">
        <v>262</v>
      </c>
      <c r="B71" s="192" t="s">
        <v>177</v>
      </c>
      <c r="C71" s="70" t="s">
        <v>19</v>
      </c>
      <c r="D71" s="74" t="s">
        <v>15</v>
      </c>
      <c r="E71" s="70" t="s">
        <v>261</v>
      </c>
      <c r="F71" s="70"/>
      <c r="G71" s="72">
        <f>G72+G76+G81</f>
        <v>544.5999999999999</v>
      </c>
      <c r="H71" s="72">
        <f>H72+H76+H81</f>
        <v>0</v>
      </c>
      <c r="I71" s="72">
        <f>I72+I76+I81</f>
        <v>544.5999999999999</v>
      </c>
      <c r="J71" s="72">
        <f>J72+J76+J81</f>
        <v>174.933</v>
      </c>
      <c r="K71" s="403">
        <f t="shared" si="0"/>
        <v>0.32121373485126703</v>
      </c>
    </row>
    <row r="72" spans="1:11" ht="33.75">
      <c r="A72" s="73" t="s">
        <v>105</v>
      </c>
      <c r="B72" s="192" t="s">
        <v>177</v>
      </c>
      <c r="C72" s="70" t="s">
        <v>19</v>
      </c>
      <c r="D72" s="74" t="s">
        <v>15</v>
      </c>
      <c r="E72" s="70" t="s">
        <v>240</v>
      </c>
      <c r="F72" s="70">
        <v>100</v>
      </c>
      <c r="G72" s="72">
        <f>G73</f>
        <v>414.8</v>
      </c>
      <c r="H72" s="72">
        <f>H73</f>
        <v>0</v>
      </c>
      <c r="I72" s="72">
        <f>I73</f>
        <v>414.8</v>
      </c>
      <c r="J72" s="72">
        <f>J73</f>
        <v>147.167</v>
      </c>
      <c r="K72" s="403">
        <f t="shared" si="0"/>
        <v>0.3547902603664417</v>
      </c>
    </row>
    <row r="73" spans="1:11" ht="12.75">
      <c r="A73" s="73" t="s">
        <v>107</v>
      </c>
      <c r="B73" s="192" t="s">
        <v>177</v>
      </c>
      <c r="C73" s="70" t="s">
        <v>19</v>
      </c>
      <c r="D73" s="74" t="s">
        <v>15</v>
      </c>
      <c r="E73" s="70" t="s">
        <v>240</v>
      </c>
      <c r="F73" s="70">
        <v>120</v>
      </c>
      <c r="G73" s="72">
        <f>G74+G75</f>
        <v>414.8</v>
      </c>
      <c r="H73" s="72">
        <f>H74+H75</f>
        <v>0</v>
      </c>
      <c r="I73" s="72">
        <f>I74+I75</f>
        <v>414.8</v>
      </c>
      <c r="J73" s="72">
        <f>J74+J75</f>
        <v>147.167</v>
      </c>
      <c r="K73" s="403">
        <f t="shared" si="0"/>
        <v>0.3547902603664417</v>
      </c>
    </row>
    <row r="74" spans="1:11" ht="12.75">
      <c r="A74" s="198" t="s">
        <v>385</v>
      </c>
      <c r="B74" s="192" t="s">
        <v>177</v>
      </c>
      <c r="C74" s="70" t="s">
        <v>19</v>
      </c>
      <c r="D74" s="74" t="s">
        <v>15</v>
      </c>
      <c r="E74" s="70" t="s">
        <v>240</v>
      </c>
      <c r="F74" s="70">
        <v>121</v>
      </c>
      <c r="G74" s="72">
        <v>318.6</v>
      </c>
      <c r="H74" s="72"/>
      <c r="I74" s="72">
        <f>G74+H74</f>
        <v>318.6</v>
      </c>
      <c r="J74" s="72">
        <v>109.673</v>
      </c>
      <c r="K74" s="403">
        <f t="shared" si="0"/>
        <v>0.3442341494036409</v>
      </c>
    </row>
    <row r="75" spans="1:11" ht="33.75">
      <c r="A75" s="198" t="s">
        <v>386</v>
      </c>
      <c r="B75" s="192" t="s">
        <v>177</v>
      </c>
      <c r="C75" s="70" t="s">
        <v>19</v>
      </c>
      <c r="D75" s="74" t="s">
        <v>15</v>
      </c>
      <c r="E75" s="70" t="s">
        <v>240</v>
      </c>
      <c r="F75" s="70">
        <v>129</v>
      </c>
      <c r="G75" s="72">
        <v>96.2</v>
      </c>
      <c r="H75" s="72"/>
      <c r="I75" s="72">
        <f>G75+H75</f>
        <v>96.2</v>
      </c>
      <c r="J75" s="72">
        <v>37.494</v>
      </c>
      <c r="K75" s="403">
        <f t="shared" si="0"/>
        <v>0.3897505197505197</v>
      </c>
    </row>
    <row r="76" spans="1:11" ht="22.5">
      <c r="A76" s="73" t="s">
        <v>387</v>
      </c>
      <c r="B76" s="192" t="s">
        <v>177</v>
      </c>
      <c r="C76" s="70" t="s">
        <v>19</v>
      </c>
      <c r="D76" s="74" t="s">
        <v>15</v>
      </c>
      <c r="E76" s="70" t="s">
        <v>241</v>
      </c>
      <c r="F76" s="70">
        <v>200</v>
      </c>
      <c r="G76" s="72">
        <f>G77</f>
        <v>127</v>
      </c>
      <c r="H76" s="72">
        <f>H77</f>
        <v>0</v>
      </c>
      <c r="I76" s="72">
        <f>I77</f>
        <v>127</v>
      </c>
      <c r="J76" s="72">
        <f>J77</f>
        <v>27.766</v>
      </c>
      <c r="K76" s="403">
        <f t="shared" si="0"/>
        <v>0.2186299212598425</v>
      </c>
    </row>
    <row r="77" spans="1:11" ht="22.5">
      <c r="A77" s="73" t="s">
        <v>526</v>
      </c>
      <c r="B77" s="192" t="s">
        <v>177</v>
      </c>
      <c r="C77" s="70" t="s">
        <v>19</v>
      </c>
      <c r="D77" s="74" t="s">
        <v>15</v>
      </c>
      <c r="E77" s="70" t="s">
        <v>241</v>
      </c>
      <c r="F77" s="70">
        <v>240</v>
      </c>
      <c r="G77" s="72">
        <f>G79+G78</f>
        <v>127</v>
      </c>
      <c r="H77" s="72">
        <f>H79+H78</f>
        <v>0</v>
      </c>
      <c r="I77" s="72">
        <f>I79+I78</f>
        <v>127</v>
      </c>
      <c r="J77" s="72">
        <f>J79+J78</f>
        <v>27.766</v>
      </c>
      <c r="K77" s="403">
        <f t="shared" si="0"/>
        <v>0.2186299212598425</v>
      </c>
    </row>
    <row r="78" spans="1:11" ht="22.5">
      <c r="A78" s="166" t="s">
        <v>540</v>
      </c>
      <c r="B78" s="192" t="s">
        <v>177</v>
      </c>
      <c r="C78" s="70" t="s">
        <v>19</v>
      </c>
      <c r="D78" s="74" t="s">
        <v>15</v>
      </c>
      <c r="E78" s="70" t="s">
        <v>241</v>
      </c>
      <c r="F78" s="70">
        <v>242</v>
      </c>
      <c r="G78" s="72">
        <v>15</v>
      </c>
      <c r="H78" s="72"/>
      <c r="I78" s="72">
        <f>G78+H78</f>
        <v>15</v>
      </c>
      <c r="J78" s="72">
        <v>7.946</v>
      </c>
      <c r="K78" s="403">
        <f aca="true" t="shared" si="10" ref="K78:K141">J78/I78*100%</f>
        <v>0.5297333333333333</v>
      </c>
    </row>
    <row r="79" spans="1:11" ht="22.5">
      <c r="A79" s="166" t="s">
        <v>527</v>
      </c>
      <c r="B79" s="192" t="s">
        <v>177</v>
      </c>
      <c r="C79" s="70" t="s">
        <v>19</v>
      </c>
      <c r="D79" s="74" t="s">
        <v>15</v>
      </c>
      <c r="E79" s="70" t="s">
        <v>241</v>
      </c>
      <c r="F79" s="70">
        <v>244</v>
      </c>
      <c r="G79" s="72">
        <v>112</v>
      </c>
      <c r="H79" s="72"/>
      <c r="I79" s="72">
        <f>G79+H79</f>
        <v>112</v>
      </c>
      <c r="J79" s="72">
        <v>19.82</v>
      </c>
      <c r="K79" s="403">
        <f t="shared" si="10"/>
        <v>0.1769642857142857</v>
      </c>
    </row>
    <row r="80" spans="1:11" ht="12.75">
      <c r="A80" s="166" t="s">
        <v>118</v>
      </c>
      <c r="B80" s="192" t="s">
        <v>177</v>
      </c>
      <c r="C80" s="70" t="s">
        <v>19</v>
      </c>
      <c r="D80" s="74" t="s">
        <v>15</v>
      </c>
      <c r="E80" s="70" t="s">
        <v>241</v>
      </c>
      <c r="F80" s="70">
        <v>800</v>
      </c>
      <c r="G80" s="72">
        <f aca="true" t="shared" si="11" ref="G80:J81">G81</f>
        <v>2.8</v>
      </c>
      <c r="H80" s="72">
        <f t="shared" si="11"/>
        <v>0</v>
      </c>
      <c r="I80" s="72">
        <f t="shared" si="11"/>
        <v>2.8</v>
      </c>
      <c r="J80" s="72">
        <f t="shared" si="11"/>
        <v>0</v>
      </c>
      <c r="K80" s="403">
        <f t="shared" si="10"/>
        <v>0</v>
      </c>
    </row>
    <row r="81" spans="1:15" s="333" customFormat="1" ht="12.75">
      <c r="A81" s="166" t="s">
        <v>532</v>
      </c>
      <c r="B81" s="192" t="s">
        <v>177</v>
      </c>
      <c r="C81" s="212" t="s">
        <v>19</v>
      </c>
      <c r="D81" s="98" t="s">
        <v>15</v>
      </c>
      <c r="E81" s="70" t="s">
        <v>241</v>
      </c>
      <c r="F81" s="212" t="s">
        <v>119</v>
      </c>
      <c r="G81" s="213">
        <f t="shared" si="11"/>
        <v>2.8</v>
      </c>
      <c r="H81" s="213">
        <f t="shared" si="11"/>
        <v>0</v>
      </c>
      <c r="I81" s="213">
        <f t="shared" si="11"/>
        <v>2.8</v>
      </c>
      <c r="J81" s="213">
        <f t="shared" si="11"/>
        <v>0</v>
      </c>
      <c r="K81" s="403">
        <f t="shared" si="10"/>
        <v>0</v>
      </c>
      <c r="L81" s="391"/>
      <c r="M81" s="391"/>
      <c r="N81" s="391"/>
      <c r="O81" s="391"/>
    </row>
    <row r="82" spans="1:15" s="333" customFormat="1" ht="12.75">
      <c r="A82" s="220" t="s">
        <v>17</v>
      </c>
      <c r="B82" s="192" t="s">
        <v>177</v>
      </c>
      <c r="C82" s="212" t="s">
        <v>19</v>
      </c>
      <c r="D82" s="98" t="s">
        <v>15</v>
      </c>
      <c r="E82" s="70" t="s">
        <v>241</v>
      </c>
      <c r="F82" s="212" t="s">
        <v>120</v>
      </c>
      <c r="G82" s="213">
        <v>2.8</v>
      </c>
      <c r="H82" s="213"/>
      <c r="I82" s="213">
        <f>G82+H82</f>
        <v>2.8</v>
      </c>
      <c r="J82" s="213">
        <v>0</v>
      </c>
      <c r="K82" s="403">
        <f t="shared" si="10"/>
        <v>0</v>
      </c>
      <c r="L82" s="391"/>
      <c r="M82" s="391"/>
      <c r="N82" s="391"/>
      <c r="O82" s="391"/>
    </row>
    <row r="83" spans="1:11" ht="22.5">
      <c r="A83" s="73" t="s">
        <v>260</v>
      </c>
      <c r="B83" s="192" t="s">
        <v>177</v>
      </c>
      <c r="C83" s="70" t="s">
        <v>19</v>
      </c>
      <c r="D83" s="74" t="s">
        <v>15</v>
      </c>
      <c r="E83" s="70" t="s">
        <v>242</v>
      </c>
      <c r="F83" s="70"/>
      <c r="G83" s="72">
        <f>G84+G89+G88</f>
        <v>8914.1</v>
      </c>
      <c r="H83" s="72">
        <f>H84+H89+H88</f>
        <v>0</v>
      </c>
      <c r="I83" s="72">
        <f>I84+I89+I88</f>
        <v>8914.1</v>
      </c>
      <c r="J83" s="72">
        <f>J84+J89+J88</f>
        <v>2949.8289999999997</v>
      </c>
      <c r="K83" s="403">
        <f t="shared" si="10"/>
        <v>0.3309171985954835</v>
      </c>
    </row>
    <row r="84" spans="1:11" ht="33.75">
      <c r="A84" s="73" t="s">
        <v>105</v>
      </c>
      <c r="B84" s="192" t="s">
        <v>177</v>
      </c>
      <c r="C84" s="70" t="s">
        <v>19</v>
      </c>
      <c r="D84" s="74" t="s">
        <v>15</v>
      </c>
      <c r="E84" s="70" t="s">
        <v>243</v>
      </c>
      <c r="F84" s="70">
        <v>100</v>
      </c>
      <c r="G84" s="72">
        <f>G85</f>
        <v>8794.1</v>
      </c>
      <c r="H84" s="72">
        <f>H85</f>
        <v>0</v>
      </c>
      <c r="I84" s="72">
        <f>I85</f>
        <v>8794.1</v>
      </c>
      <c r="J84" s="72">
        <f>J85</f>
        <v>2901.9709999999995</v>
      </c>
      <c r="K84" s="403">
        <f t="shared" si="10"/>
        <v>0.32999067556657297</v>
      </c>
    </row>
    <row r="85" spans="1:11" ht="12.75">
      <c r="A85" s="73" t="s">
        <v>142</v>
      </c>
      <c r="B85" s="192" t="s">
        <v>177</v>
      </c>
      <c r="C85" s="70" t="s">
        <v>19</v>
      </c>
      <c r="D85" s="74" t="s">
        <v>15</v>
      </c>
      <c r="E85" s="70" t="s">
        <v>243</v>
      </c>
      <c r="F85" s="70">
        <v>110</v>
      </c>
      <c r="G85" s="72">
        <f>G86+G87</f>
        <v>8794.1</v>
      </c>
      <c r="H85" s="72">
        <f>H86+H87</f>
        <v>0</v>
      </c>
      <c r="I85" s="72">
        <f>I86+I87</f>
        <v>8794.1</v>
      </c>
      <c r="J85" s="72">
        <f>J86+J87</f>
        <v>2901.9709999999995</v>
      </c>
      <c r="K85" s="403">
        <f t="shared" si="10"/>
        <v>0.32999067556657297</v>
      </c>
    </row>
    <row r="86" spans="1:11" ht="12.75">
      <c r="A86" s="73" t="s">
        <v>581</v>
      </c>
      <c r="B86" s="192" t="s">
        <v>177</v>
      </c>
      <c r="C86" s="70" t="s">
        <v>19</v>
      </c>
      <c r="D86" s="74" t="s">
        <v>15</v>
      </c>
      <c r="E86" s="70" t="s">
        <v>243</v>
      </c>
      <c r="F86" s="70">
        <v>111</v>
      </c>
      <c r="G86" s="72">
        <v>6754.3</v>
      </c>
      <c r="H86" s="72"/>
      <c r="I86" s="72">
        <f>G86+H86</f>
        <v>6754.3</v>
      </c>
      <c r="J86" s="72">
        <v>2154.691</v>
      </c>
      <c r="K86" s="403">
        <f t="shared" si="10"/>
        <v>0.3190102601305834</v>
      </c>
    </row>
    <row r="87" spans="1:11" ht="22.5">
      <c r="A87" s="198" t="s">
        <v>580</v>
      </c>
      <c r="B87" s="192" t="s">
        <v>177</v>
      </c>
      <c r="C87" s="70" t="s">
        <v>19</v>
      </c>
      <c r="D87" s="74" t="s">
        <v>15</v>
      </c>
      <c r="E87" s="70" t="s">
        <v>243</v>
      </c>
      <c r="F87" s="70">
        <v>119</v>
      </c>
      <c r="G87" s="72">
        <v>2039.8</v>
      </c>
      <c r="H87" s="72"/>
      <c r="I87" s="72">
        <f>G87+H87</f>
        <v>2039.8</v>
      </c>
      <c r="J87" s="72">
        <v>747.28</v>
      </c>
      <c r="K87" s="403">
        <f t="shared" si="10"/>
        <v>0.3663496421217766</v>
      </c>
    </row>
    <row r="88" spans="1:11" ht="22.5">
      <c r="A88" s="166" t="s">
        <v>524</v>
      </c>
      <c r="B88" s="192" t="s">
        <v>177</v>
      </c>
      <c r="C88" s="70" t="s">
        <v>19</v>
      </c>
      <c r="D88" s="74" t="s">
        <v>15</v>
      </c>
      <c r="E88" s="70" t="s">
        <v>244</v>
      </c>
      <c r="F88" s="70">
        <v>112</v>
      </c>
      <c r="G88" s="72">
        <v>0</v>
      </c>
      <c r="H88" s="72">
        <v>0</v>
      </c>
      <c r="I88" s="72">
        <v>0</v>
      </c>
      <c r="J88" s="72">
        <v>0</v>
      </c>
      <c r="K88" s="403" t="e">
        <f t="shared" si="10"/>
        <v>#DIV/0!</v>
      </c>
    </row>
    <row r="89" spans="1:11" ht="22.5">
      <c r="A89" s="73" t="s">
        <v>387</v>
      </c>
      <c r="B89" s="192" t="s">
        <v>177</v>
      </c>
      <c r="C89" s="70" t="s">
        <v>19</v>
      </c>
      <c r="D89" s="74" t="s">
        <v>15</v>
      </c>
      <c r="E89" s="70" t="s">
        <v>244</v>
      </c>
      <c r="F89" s="70" t="s">
        <v>113</v>
      </c>
      <c r="G89" s="72">
        <f>SUM(G90)</f>
        <v>120</v>
      </c>
      <c r="H89" s="72">
        <f>SUM(H90)</f>
        <v>0</v>
      </c>
      <c r="I89" s="72">
        <f>SUM(I90)</f>
        <v>120</v>
      </c>
      <c r="J89" s="72">
        <f>SUM(J90)</f>
        <v>47.858</v>
      </c>
      <c r="K89" s="403">
        <f t="shared" si="10"/>
        <v>0.39881666666666665</v>
      </c>
    </row>
    <row r="90" spans="1:11" ht="22.5">
      <c r="A90" s="73" t="s">
        <v>526</v>
      </c>
      <c r="B90" s="192" t="s">
        <v>177</v>
      </c>
      <c r="C90" s="70" t="s">
        <v>19</v>
      </c>
      <c r="D90" s="74" t="s">
        <v>15</v>
      </c>
      <c r="E90" s="70" t="s">
        <v>244</v>
      </c>
      <c r="F90" s="70" t="s">
        <v>115</v>
      </c>
      <c r="G90" s="72">
        <f>G92+G91</f>
        <v>120</v>
      </c>
      <c r="H90" s="72">
        <f>H92+H91</f>
        <v>0</v>
      </c>
      <c r="I90" s="72">
        <f>I92+I91</f>
        <v>120</v>
      </c>
      <c r="J90" s="72">
        <f>J92+J91</f>
        <v>47.858</v>
      </c>
      <c r="K90" s="403">
        <f t="shared" si="10"/>
        <v>0.39881666666666665</v>
      </c>
    </row>
    <row r="91" spans="1:11" ht="22.5">
      <c r="A91" s="166" t="s">
        <v>540</v>
      </c>
      <c r="B91" s="192" t="s">
        <v>177</v>
      </c>
      <c r="C91" s="70" t="s">
        <v>19</v>
      </c>
      <c r="D91" s="74" t="s">
        <v>15</v>
      </c>
      <c r="E91" s="70" t="s">
        <v>244</v>
      </c>
      <c r="F91" s="70">
        <v>242</v>
      </c>
      <c r="G91" s="72">
        <v>85</v>
      </c>
      <c r="H91" s="72"/>
      <c r="I91" s="72">
        <f>G91+H91</f>
        <v>85</v>
      </c>
      <c r="J91" s="72">
        <v>42.858</v>
      </c>
      <c r="K91" s="403">
        <f t="shared" si="10"/>
        <v>0.5042117647058824</v>
      </c>
    </row>
    <row r="92" spans="1:11" ht="22.5">
      <c r="A92" s="166" t="s">
        <v>527</v>
      </c>
      <c r="B92" s="192" t="s">
        <v>177</v>
      </c>
      <c r="C92" s="70" t="s">
        <v>19</v>
      </c>
      <c r="D92" s="74" t="s">
        <v>15</v>
      </c>
      <c r="E92" s="70" t="s">
        <v>244</v>
      </c>
      <c r="F92" s="70" t="s">
        <v>117</v>
      </c>
      <c r="G92" s="72">
        <v>35</v>
      </c>
      <c r="H92" s="72"/>
      <c r="I92" s="72">
        <f>G92+H92</f>
        <v>35</v>
      </c>
      <c r="J92" s="72">
        <v>5</v>
      </c>
      <c r="K92" s="403">
        <f t="shared" si="10"/>
        <v>0.14285714285714285</v>
      </c>
    </row>
    <row r="93" spans="1:15" ht="21">
      <c r="A93" s="190" t="s">
        <v>410</v>
      </c>
      <c r="B93" s="93" t="s">
        <v>29</v>
      </c>
      <c r="C93" s="545" t="s">
        <v>8</v>
      </c>
      <c r="D93" s="546" t="s">
        <v>8</v>
      </c>
      <c r="E93" s="545" t="s">
        <v>9</v>
      </c>
      <c r="F93" s="545" t="s">
        <v>10</v>
      </c>
      <c r="G93" s="193">
        <f>G94</f>
        <v>63732.700000000004</v>
      </c>
      <c r="H93" s="193">
        <f>H94</f>
        <v>0</v>
      </c>
      <c r="I93" s="193">
        <f>I94</f>
        <v>63732.700000000004</v>
      </c>
      <c r="J93" s="193">
        <f>J94</f>
        <v>22033.394</v>
      </c>
      <c r="K93" s="497">
        <f t="shared" si="10"/>
        <v>0.3457156844131819</v>
      </c>
      <c r="L93" s="391">
        <v>63732.7</v>
      </c>
      <c r="M93" s="391">
        <f>L93-I93</f>
        <v>0</v>
      </c>
      <c r="N93" s="391">
        <v>22033.394</v>
      </c>
      <c r="O93" s="391">
        <f>N93-J93</f>
        <v>0</v>
      </c>
    </row>
    <row r="94" spans="1:11" ht="12.75">
      <c r="A94" s="194" t="s">
        <v>33</v>
      </c>
      <c r="B94" s="93" t="s">
        <v>29</v>
      </c>
      <c r="C94" s="92" t="s">
        <v>16</v>
      </c>
      <c r="D94" s="93" t="s">
        <v>8</v>
      </c>
      <c r="E94" s="92" t="s">
        <v>9</v>
      </c>
      <c r="F94" s="92" t="s">
        <v>10</v>
      </c>
      <c r="G94" s="195">
        <f>G95+G148</f>
        <v>63732.700000000004</v>
      </c>
      <c r="H94" s="195">
        <f>H95+H148</f>
        <v>0</v>
      </c>
      <c r="I94" s="195">
        <f>I95+I148</f>
        <v>63732.700000000004</v>
      </c>
      <c r="J94" s="195">
        <f>J95+J148</f>
        <v>22033.394</v>
      </c>
      <c r="K94" s="500">
        <f t="shared" si="10"/>
        <v>0.3457156844131819</v>
      </c>
    </row>
    <row r="95" spans="1:11" ht="12.75">
      <c r="A95" s="194" t="s">
        <v>34</v>
      </c>
      <c r="B95" s="93" t="s">
        <v>29</v>
      </c>
      <c r="C95" s="92" t="s">
        <v>16</v>
      </c>
      <c r="D95" s="93" t="s">
        <v>14</v>
      </c>
      <c r="E95" s="70"/>
      <c r="F95" s="70"/>
      <c r="G95" s="195">
        <f>G96</f>
        <v>59859.100000000006</v>
      </c>
      <c r="H95" s="195">
        <f>H96</f>
        <v>0</v>
      </c>
      <c r="I95" s="195">
        <f>I96</f>
        <v>59859.100000000006</v>
      </c>
      <c r="J95" s="195">
        <f>J96</f>
        <v>20955.846</v>
      </c>
      <c r="K95" s="500">
        <f t="shared" si="10"/>
        <v>0.35008621913794225</v>
      </c>
    </row>
    <row r="96" spans="1:11" ht="21">
      <c r="A96" s="194" t="s">
        <v>589</v>
      </c>
      <c r="B96" s="93" t="s">
        <v>29</v>
      </c>
      <c r="C96" s="92">
        <v>10</v>
      </c>
      <c r="D96" s="93" t="s">
        <v>14</v>
      </c>
      <c r="E96" s="92" t="s">
        <v>314</v>
      </c>
      <c r="F96" s="92"/>
      <c r="G96" s="195">
        <f>G97+G121</f>
        <v>59859.100000000006</v>
      </c>
      <c r="H96" s="195">
        <f>H97+H121</f>
        <v>0</v>
      </c>
      <c r="I96" s="195">
        <f>I97+I121</f>
        <v>59859.100000000006</v>
      </c>
      <c r="J96" s="195">
        <f>J97+J121</f>
        <v>20955.846</v>
      </c>
      <c r="K96" s="500">
        <f t="shared" si="10"/>
        <v>0.35008621913794225</v>
      </c>
    </row>
    <row r="97" spans="1:15" s="227" customFormat="1" ht="22.5">
      <c r="A97" s="73" t="s">
        <v>316</v>
      </c>
      <c r="B97" s="98" t="s">
        <v>29</v>
      </c>
      <c r="C97" s="98" t="s">
        <v>16</v>
      </c>
      <c r="D97" s="98" t="s">
        <v>14</v>
      </c>
      <c r="E97" s="98" t="s">
        <v>315</v>
      </c>
      <c r="F97" s="222"/>
      <c r="G97" s="213">
        <f>G103+G98+G108+G116</f>
        <v>49720.4</v>
      </c>
      <c r="H97" s="213">
        <f>H103+H98+H108+H116</f>
        <v>0</v>
      </c>
      <c r="I97" s="213">
        <f>I103+I98+I108+I116</f>
        <v>49720.4</v>
      </c>
      <c r="J97" s="213">
        <f>J103+J98+J108+J116</f>
        <v>16534.006</v>
      </c>
      <c r="K97" s="403">
        <f t="shared" si="10"/>
        <v>0.3325396819011915</v>
      </c>
      <c r="L97" s="393"/>
      <c r="M97" s="393"/>
      <c r="N97" s="393"/>
      <c r="O97" s="393"/>
    </row>
    <row r="98" spans="1:15" s="227" customFormat="1" ht="22.5">
      <c r="A98" s="73" t="s">
        <v>328</v>
      </c>
      <c r="B98" s="98" t="s">
        <v>29</v>
      </c>
      <c r="C98" s="98" t="s">
        <v>16</v>
      </c>
      <c r="D98" s="98" t="s">
        <v>14</v>
      </c>
      <c r="E98" s="98" t="s">
        <v>329</v>
      </c>
      <c r="F98" s="222"/>
      <c r="G98" s="213">
        <f aca="true" t="shared" si="12" ref="G98:J99">G99</f>
        <v>9011.8</v>
      </c>
      <c r="H98" s="213">
        <f t="shared" si="12"/>
        <v>0</v>
      </c>
      <c r="I98" s="213">
        <f t="shared" si="12"/>
        <v>9011.8</v>
      </c>
      <c r="J98" s="213">
        <f t="shared" si="12"/>
        <v>1776.608</v>
      </c>
      <c r="K98" s="403">
        <f t="shared" si="10"/>
        <v>0.19714241328036575</v>
      </c>
      <c r="L98" s="393"/>
      <c r="M98" s="393"/>
      <c r="N98" s="393"/>
      <c r="O98" s="393"/>
    </row>
    <row r="99" spans="1:15" s="227" customFormat="1" ht="11.25">
      <c r="A99" s="220" t="s">
        <v>147</v>
      </c>
      <c r="B99" s="98" t="s">
        <v>29</v>
      </c>
      <c r="C99" s="98" t="s">
        <v>16</v>
      </c>
      <c r="D99" s="98" t="s">
        <v>14</v>
      </c>
      <c r="E99" s="98" t="s">
        <v>319</v>
      </c>
      <c r="F99" s="222"/>
      <c r="G99" s="213">
        <f t="shared" si="12"/>
        <v>9011.8</v>
      </c>
      <c r="H99" s="213">
        <f t="shared" si="12"/>
        <v>0</v>
      </c>
      <c r="I99" s="213">
        <f t="shared" si="12"/>
        <v>9011.8</v>
      </c>
      <c r="J99" s="213">
        <f t="shared" si="12"/>
        <v>1776.608</v>
      </c>
      <c r="K99" s="403">
        <f t="shared" si="10"/>
        <v>0.19714241328036575</v>
      </c>
      <c r="L99" s="393"/>
      <c r="M99" s="393"/>
      <c r="N99" s="393"/>
      <c r="O99" s="393"/>
    </row>
    <row r="100" spans="1:15" s="227" customFormat="1" ht="11.25">
      <c r="A100" s="220" t="s">
        <v>53</v>
      </c>
      <c r="B100" s="98" t="s">
        <v>29</v>
      </c>
      <c r="C100" s="98" t="s">
        <v>16</v>
      </c>
      <c r="D100" s="98" t="s">
        <v>14</v>
      </c>
      <c r="E100" s="98" t="s">
        <v>319</v>
      </c>
      <c r="F100" s="98" t="s">
        <v>54</v>
      </c>
      <c r="G100" s="213">
        <f>G102</f>
        <v>9011.8</v>
      </c>
      <c r="H100" s="213">
        <f>H102</f>
        <v>0</v>
      </c>
      <c r="I100" s="213">
        <f>I102</f>
        <v>9011.8</v>
      </c>
      <c r="J100" s="213">
        <f>J102</f>
        <v>1776.608</v>
      </c>
      <c r="K100" s="403">
        <f t="shared" si="10"/>
        <v>0.19714241328036575</v>
      </c>
      <c r="L100" s="393"/>
      <c r="M100" s="393"/>
      <c r="N100" s="393"/>
      <c r="O100" s="393"/>
    </row>
    <row r="101" spans="1:15" s="227" customFormat="1" ht="11.25">
      <c r="A101" s="220" t="s">
        <v>30</v>
      </c>
      <c r="B101" s="98" t="s">
        <v>29</v>
      </c>
      <c r="C101" s="98" t="s">
        <v>16</v>
      </c>
      <c r="D101" s="98" t="s">
        <v>14</v>
      </c>
      <c r="E101" s="98" t="s">
        <v>319</v>
      </c>
      <c r="F101" s="222">
        <v>310</v>
      </c>
      <c r="G101" s="213">
        <f>G102</f>
        <v>9011.8</v>
      </c>
      <c r="H101" s="213">
        <f>H102</f>
        <v>0</v>
      </c>
      <c r="I101" s="213">
        <f>I102</f>
        <v>9011.8</v>
      </c>
      <c r="J101" s="213">
        <f>J102</f>
        <v>1776.608</v>
      </c>
      <c r="K101" s="403">
        <f t="shared" si="10"/>
        <v>0.19714241328036575</v>
      </c>
      <c r="L101" s="393"/>
      <c r="M101" s="393"/>
      <c r="N101" s="393"/>
      <c r="O101" s="393"/>
    </row>
    <row r="102" spans="1:15" s="227" customFormat="1" ht="22.5">
      <c r="A102" s="166" t="s">
        <v>528</v>
      </c>
      <c r="B102" s="98" t="s">
        <v>29</v>
      </c>
      <c r="C102" s="98" t="s">
        <v>16</v>
      </c>
      <c r="D102" s="98" t="s">
        <v>14</v>
      </c>
      <c r="E102" s="98" t="s">
        <v>319</v>
      </c>
      <c r="F102" s="222">
        <v>313</v>
      </c>
      <c r="G102" s="213">
        <v>9011.8</v>
      </c>
      <c r="H102" s="213"/>
      <c r="I102" s="72">
        <f>G102+H102</f>
        <v>9011.8</v>
      </c>
      <c r="J102" s="213">
        <v>1776.608</v>
      </c>
      <c r="K102" s="403">
        <f t="shared" si="10"/>
        <v>0.19714241328036575</v>
      </c>
      <c r="L102" s="393"/>
      <c r="M102" s="393"/>
      <c r="N102" s="393"/>
      <c r="O102" s="393"/>
    </row>
    <row r="103" spans="1:15" s="227" customFormat="1" ht="45">
      <c r="A103" s="73" t="s">
        <v>330</v>
      </c>
      <c r="B103" s="98" t="s">
        <v>29</v>
      </c>
      <c r="C103" s="98" t="s">
        <v>16</v>
      </c>
      <c r="D103" s="98" t="s">
        <v>14</v>
      </c>
      <c r="E103" s="98" t="s">
        <v>317</v>
      </c>
      <c r="F103" s="222"/>
      <c r="G103" s="213">
        <f aca="true" t="shared" si="13" ref="G103:J104">G104</f>
        <v>31953.2</v>
      </c>
      <c r="H103" s="213">
        <f t="shared" si="13"/>
        <v>0</v>
      </c>
      <c r="I103" s="213">
        <f t="shared" si="13"/>
        <v>31953.2</v>
      </c>
      <c r="J103" s="213">
        <f t="shared" si="13"/>
        <v>10074.572</v>
      </c>
      <c r="K103" s="403">
        <f t="shared" si="10"/>
        <v>0.31529148880237345</v>
      </c>
      <c r="L103" s="393"/>
      <c r="M103" s="393"/>
      <c r="N103" s="393"/>
      <c r="O103" s="393"/>
    </row>
    <row r="104" spans="1:15" s="327" customFormat="1" ht="45">
      <c r="A104" s="198" t="s">
        <v>357</v>
      </c>
      <c r="B104" s="98" t="s">
        <v>29</v>
      </c>
      <c r="C104" s="98" t="s">
        <v>16</v>
      </c>
      <c r="D104" s="98" t="s">
        <v>14</v>
      </c>
      <c r="E104" s="98" t="s">
        <v>318</v>
      </c>
      <c r="F104" s="70"/>
      <c r="G104" s="72">
        <f t="shared" si="13"/>
        <v>31953.2</v>
      </c>
      <c r="H104" s="72">
        <f t="shared" si="13"/>
        <v>0</v>
      </c>
      <c r="I104" s="72">
        <f t="shared" si="13"/>
        <v>31953.2</v>
      </c>
      <c r="J104" s="72">
        <f t="shared" si="13"/>
        <v>10074.572</v>
      </c>
      <c r="K104" s="403">
        <f t="shared" si="10"/>
        <v>0.31529148880237345</v>
      </c>
      <c r="L104" s="392"/>
      <c r="M104" s="392"/>
      <c r="N104" s="392"/>
      <c r="O104" s="392"/>
    </row>
    <row r="105" spans="1:15" s="227" customFormat="1" ht="11.25">
      <c r="A105" s="220" t="s">
        <v>53</v>
      </c>
      <c r="B105" s="98" t="s">
        <v>29</v>
      </c>
      <c r="C105" s="98" t="s">
        <v>16</v>
      </c>
      <c r="D105" s="98" t="s">
        <v>14</v>
      </c>
      <c r="E105" s="98" t="s">
        <v>318</v>
      </c>
      <c r="F105" s="98" t="s">
        <v>54</v>
      </c>
      <c r="G105" s="213">
        <f>G107</f>
        <v>31953.2</v>
      </c>
      <c r="H105" s="213">
        <f>H107</f>
        <v>0</v>
      </c>
      <c r="I105" s="213">
        <f>I107</f>
        <v>31953.2</v>
      </c>
      <c r="J105" s="213">
        <f>J107</f>
        <v>10074.572</v>
      </c>
      <c r="K105" s="403">
        <f t="shared" si="10"/>
        <v>0.31529148880237345</v>
      </c>
      <c r="L105" s="393"/>
      <c r="M105" s="393"/>
      <c r="N105" s="393"/>
      <c r="O105" s="393"/>
    </row>
    <row r="106" spans="1:15" s="227" customFormat="1" ht="11.25">
      <c r="A106" s="220" t="s">
        <v>30</v>
      </c>
      <c r="B106" s="98" t="s">
        <v>29</v>
      </c>
      <c r="C106" s="98" t="s">
        <v>16</v>
      </c>
      <c r="D106" s="98" t="s">
        <v>14</v>
      </c>
      <c r="E106" s="98" t="s">
        <v>318</v>
      </c>
      <c r="F106" s="222">
        <v>310</v>
      </c>
      <c r="G106" s="213">
        <f>G107</f>
        <v>31953.2</v>
      </c>
      <c r="H106" s="213">
        <f>H107</f>
        <v>0</v>
      </c>
      <c r="I106" s="213">
        <f>I107</f>
        <v>31953.2</v>
      </c>
      <c r="J106" s="213">
        <f>J107</f>
        <v>10074.572</v>
      </c>
      <c r="K106" s="403">
        <f t="shared" si="10"/>
        <v>0.31529148880237345</v>
      </c>
      <c r="L106" s="393"/>
      <c r="M106" s="393"/>
      <c r="N106" s="393"/>
      <c r="O106" s="393"/>
    </row>
    <row r="107" spans="1:15" s="227" customFormat="1" ht="22.5">
      <c r="A107" s="166" t="s">
        <v>528</v>
      </c>
      <c r="B107" s="98" t="s">
        <v>29</v>
      </c>
      <c r="C107" s="98" t="s">
        <v>16</v>
      </c>
      <c r="D107" s="98" t="s">
        <v>14</v>
      </c>
      <c r="E107" s="98" t="s">
        <v>318</v>
      </c>
      <c r="F107" s="222">
        <v>313</v>
      </c>
      <c r="G107" s="213">
        <v>31953.2</v>
      </c>
      <c r="H107" s="213"/>
      <c r="I107" s="72">
        <f>G107+H107</f>
        <v>31953.2</v>
      </c>
      <c r="J107" s="213">
        <v>10074.572</v>
      </c>
      <c r="K107" s="403">
        <f t="shared" si="10"/>
        <v>0.31529148880237345</v>
      </c>
      <c r="L107" s="393"/>
      <c r="M107" s="393"/>
      <c r="N107" s="393"/>
      <c r="O107" s="393"/>
    </row>
    <row r="108" spans="1:11" ht="22.5">
      <c r="A108" s="73" t="s">
        <v>83</v>
      </c>
      <c r="B108" s="74" t="s">
        <v>29</v>
      </c>
      <c r="C108" s="70">
        <v>10</v>
      </c>
      <c r="D108" s="74" t="s">
        <v>14</v>
      </c>
      <c r="E108" s="70" t="s">
        <v>331</v>
      </c>
      <c r="F108" s="70" t="s">
        <v>10</v>
      </c>
      <c r="G108" s="72">
        <f>G109</f>
        <v>8526.5</v>
      </c>
      <c r="H108" s="72">
        <f>H109</f>
        <v>0</v>
      </c>
      <c r="I108" s="72">
        <f>I109</f>
        <v>8526.5</v>
      </c>
      <c r="J108" s="72">
        <f>J109</f>
        <v>4622.8</v>
      </c>
      <c r="K108" s="403">
        <f t="shared" si="10"/>
        <v>0.5421685333958834</v>
      </c>
    </row>
    <row r="109" spans="1:11" ht="22.5">
      <c r="A109" s="73" t="s">
        <v>22</v>
      </c>
      <c r="B109" s="74" t="s">
        <v>29</v>
      </c>
      <c r="C109" s="70" t="s">
        <v>16</v>
      </c>
      <c r="D109" s="74" t="s">
        <v>14</v>
      </c>
      <c r="E109" s="70" t="s">
        <v>332</v>
      </c>
      <c r="F109" s="70"/>
      <c r="G109" s="72">
        <f>G110+G113</f>
        <v>8526.5</v>
      </c>
      <c r="H109" s="72">
        <f>H110+H113</f>
        <v>0</v>
      </c>
      <c r="I109" s="72">
        <f>I110+I113</f>
        <v>8526.5</v>
      </c>
      <c r="J109" s="72">
        <f>J110+J113</f>
        <v>4622.8</v>
      </c>
      <c r="K109" s="403">
        <f t="shared" si="10"/>
        <v>0.5421685333958834</v>
      </c>
    </row>
    <row r="110" spans="1:11" ht="22.5">
      <c r="A110" s="73" t="s">
        <v>387</v>
      </c>
      <c r="B110" s="74" t="s">
        <v>29</v>
      </c>
      <c r="C110" s="70" t="s">
        <v>16</v>
      </c>
      <c r="D110" s="74" t="s">
        <v>14</v>
      </c>
      <c r="E110" s="70" t="s">
        <v>332</v>
      </c>
      <c r="F110" s="70" t="s">
        <v>113</v>
      </c>
      <c r="G110" s="72">
        <f>SUM(G111)</f>
        <v>127.9</v>
      </c>
      <c r="H110" s="72">
        <f>SUM(H111)</f>
        <v>0</v>
      </c>
      <c r="I110" s="72">
        <f>SUM(I111)</f>
        <v>127.9</v>
      </c>
      <c r="J110" s="72">
        <f>SUM(J111)</f>
        <v>0</v>
      </c>
      <c r="K110" s="403">
        <f t="shared" si="10"/>
        <v>0</v>
      </c>
    </row>
    <row r="111" spans="1:11" ht="22.5">
      <c r="A111" s="73" t="s">
        <v>526</v>
      </c>
      <c r="B111" s="74" t="s">
        <v>29</v>
      </c>
      <c r="C111" s="70" t="s">
        <v>16</v>
      </c>
      <c r="D111" s="74" t="s">
        <v>14</v>
      </c>
      <c r="E111" s="70" t="s">
        <v>332</v>
      </c>
      <c r="F111" s="70" t="s">
        <v>115</v>
      </c>
      <c r="G111" s="72">
        <f>G112</f>
        <v>127.9</v>
      </c>
      <c r="H111" s="72">
        <f>H112</f>
        <v>0</v>
      </c>
      <c r="I111" s="72">
        <f>I112</f>
        <v>127.9</v>
      </c>
      <c r="J111" s="72">
        <f>J112</f>
        <v>0</v>
      </c>
      <c r="K111" s="403">
        <f t="shared" si="10"/>
        <v>0</v>
      </c>
    </row>
    <row r="112" spans="1:11" ht="22.5">
      <c r="A112" s="166" t="s">
        <v>527</v>
      </c>
      <c r="B112" s="74" t="s">
        <v>29</v>
      </c>
      <c r="C112" s="70" t="s">
        <v>16</v>
      </c>
      <c r="D112" s="74" t="s">
        <v>14</v>
      </c>
      <c r="E112" s="70" t="s">
        <v>332</v>
      </c>
      <c r="F112" s="70" t="s">
        <v>117</v>
      </c>
      <c r="G112" s="72">
        <v>127.9</v>
      </c>
      <c r="H112" s="72"/>
      <c r="I112" s="72">
        <v>127.9</v>
      </c>
      <c r="J112" s="72">
        <v>0</v>
      </c>
      <c r="K112" s="403">
        <f t="shared" si="10"/>
        <v>0</v>
      </c>
    </row>
    <row r="113" spans="1:11" ht="12.75">
      <c r="A113" s="220" t="s">
        <v>53</v>
      </c>
      <c r="B113" s="74" t="s">
        <v>29</v>
      </c>
      <c r="C113" s="70" t="s">
        <v>16</v>
      </c>
      <c r="D113" s="74" t="s">
        <v>14</v>
      </c>
      <c r="E113" s="70" t="s">
        <v>332</v>
      </c>
      <c r="F113" s="70">
        <v>300</v>
      </c>
      <c r="G113" s="72">
        <f aca="true" t="shared" si="14" ref="G113:J114">G114</f>
        <v>8398.6</v>
      </c>
      <c r="H113" s="72">
        <f t="shared" si="14"/>
        <v>0</v>
      </c>
      <c r="I113" s="72">
        <f t="shared" si="14"/>
        <v>8398.6</v>
      </c>
      <c r="J113" s="72">
        <f t="shared" si="14"/>
        <v>4622.8</v>
      </c>
      <c r="K113" s="403">
        <f t="shared" si="10"/>
        <v>0.5504250708451408</v>
      </c>
    </row>
    <row r="114" spans="1:11" ht="12.75">
      <c r="A114" s="220" t="s">
        <v>30</v>
      </c>
      <c r="B114" s="74" t="s">
        <v>29</v>
      </c>
      <c r="C114" s="70" t="s">
        <v>16</v>
      </c>
      <c r="D114" s="74" t="s">
        <v>14</v>
      </c>
      <c r="E114" s="70" t="s">
        <v>332</v>
      </c>
      <c r="F114" s="70">
        <v>310</v>
      </c>
      <c r="G114" s="72">
        <f t="shared" si="14"/>
        <v>8398.6</v>
      </c>
      <c r="H114" s="72">
        <f t="shared" si="14"/>
        <v>0</v>
      </c>
      <c r="I114" s="72">
        <f t="shared" si="14"/>
        <v>8398.6</v>
      </c>
      <c r="J114" s="72">
        <f t="shared" si="14"/>
        <v>4622.8</v>
      </c>
      <c r="K114" s="403">
        <f t="shared" si="10"/>
        <v>0.5504250708451408</v>
      </c>
    </row>
    <row r="115" spans="1:11" ht="22.5">
      <c r="A115" s="166" t="s">
        <v>528</v>
      </c>
      <c r="B115" s="74" t="s">
        <v>29</v>
      </c>
      <c r="C115" s="70">
        <v>10</v>
      </c>
      <c r="D115" s="74" t="s">
        <v>14</v>
      </c>
      <c r="E115" s="70" t="s">
        <v>332</v>
      </c>
      <c r="F115" s="70">
        <v>313</v>
      </c>
      <c r="G115" s="72">
        <v>8398.6</v>
      </c>
      <c r="H115" s="72"/>
      <c r="I115" s="72">
        <f>G115+H115</f>
        <v>8398.6</v>
      </c>
      <c r="J115" s="72">
        <v>4622.8</v>
      </c>
      <c r="K115" s="403">
        <f t="shared" si="10"/>
        <v>0.5504250708451408</v>
      </c>
    </row>
    <row r="116" spans="1:15" s="227" customFormat="1" ht="22.5">
      <c r="A116" s="220" t="s">
        <v>333</v>
      </c>
      <c r="B116" s="98" t="s">
        <v>29</v>
      </c>
      <c r="C116" s="98" t="s">
        <v>16</v>
      </c>
      <c r="D116" s="98" t="s">
        <v>14</v>
      </c>
      <c r="E116" s="98" t="s">
        <v>334</v>
      </c>
      <c r="F116" s="98"/>
      <c r="G116" s="213">
        <f>G118</f>
        <v>228.9</v>
      </c>
      <c r="H116" s="213">
        <f>H118</f>
        <v>0</v>
      </c>
      <c r="I116" s="213">
        <f>I118</f>
        <v>228.9</v>
      </c>
      <c r="J116" s="213">
        <f>J118</f>
        <v>60.026</v>
      </c>
      <c r="K116" s="403">
        <f t="shared" si="10"/>
        <v>0.26223678462210576</v>
      </c>
      <c r="L116" s="393"/>
      <c r="M116" s="393"/>
      <c r="N116" s="393"/>
      <c r="O116" s="393"/>
    </row>
    <row r="117" spans="1:15" s="227" customFormat="1" ht="22.5">
      <c r="A117" s="220" t="s">
        <v>335</v>
      </c>
      <c r="B117" s="98" t="s">
        <v>29</v>
      </c>
      <c r="C117" s="98" t="s">
        <v>16</v>
      </c>
      <c r="D117" s="98" t="s">
        <v>14</v>
      </c>
      <c r="E117" s="98" t="s">
        <v>321</v>
      </c>
      <c r="F117" s="98"/>
      <c r="G117" s="213">
        <f aca="true" t="shared" si="15" ref="G117:J119">G118</f>
        <v>228.9</v>
      </c>
      <c r="H117" s="213">
        <f t="shared" si="15"/>
        <v>0</v>
      </c>
      <c r="I117" s="213">
        <f t="shared" si="15"/>
        <v>228.9</v>
      </c>
      <c r="J117" s="213">
        <f t="shared" si="15"/>
        <v>60.026</v>
      </c>
      <c r="K117" s="403">
        <f t="shared" si="10"/>
        <v>0.26223678462210576</v>
      </c>
      <c r="L117" s="393"/>
      <c r="M117" s="393"/>
      <c r="N117" s="393"/>
      <c r="O117" s="393"/>
    </row>
    <row r="118" spans="1:15" s="227" customFormat="1" ht="11.25">
      <c r="A118" s="220" t="s">
        <v>53</v>
      </c>
      <c r="B118" s="98" t="s">
        <v>29</v>
      </c>
      <c r="C118" s="98" t="s">
        <v>16</v>
      </c>
      <c r="D118" s="98" t="s">
        <v>14</v>
      </c>
      <c r="E118" s="98" t="s">
        <v>321</v>
      </c>
      <c r="F118" s="98" t="s">
        <v>54</v>
      </c>
      <c r="G118" s="213">
        <f t="shared" si="15"/>
        <v>228.9</v>
      </c>
      <c r="H118" s="213">
        <f t="shared" si="15"/>
        <v>0</v>
      </c>
      <c r="I118" s="213">
        <f t="shared" si="15"/>
        <v>228.9</v>
      </c>
      <c r="J118" s="213">
        <f t="shared" si="15"/>
        <v>60.026</v>
      </c>
      <c r="K118" s="403">
        <f t="shared" si="10"/>
        <v>0.26223678462210576</v>
      </c>
      <c r="L118" s="393"/>
      <c r="M118" s="393"/>
      <c r="N118" s="393"/>
      <c r="O118" s="393"/>
    </row>
    <row r="119" spans="1:15" s="227" customFormat="1" ht="11.25">
      <c r="A119" s="220" t="s">
        <v>30</v>
      </c>
      <c r="B119" s="98" t="s">
        <v>29</v>
      </c>
      <c r="C119" s="98" t="s">
        <v>16</v>
      </c>
      <c r="D119" s="98" t="s">
        <v>14</v>
      </c>
      <c r="E119" s="98" t="s">
        <v>321</v>
      </c>
      <c r="F119" s="222">
        <v>310</v>
      </c>
      <c r="G119" s="213">
        <f t="shared" si="15"/>
        <v>228.9</v>
      </c>
      <c r="H119" s="213">
        <f t="shared" si="15"/>
        <v>0</v>
      </c>
      <c r="I119" s="213">
        <f t="shared" si="15"/>
        <v>228.9</v>
      </c>
      <c r="J119" s="213">
        <f t="shared" si="15"/>
        <v>60.026</v>
      </c>
      <c r="K119" s="403">
        <f t="shared" si="10"/>
        <v>0.26223678462210576</v>
      </c>
      <c r="L119" s="393"/>
      <c r="M119" s="393"/>
      <c r="N119" s="393"/>
      <c r="O119" s="393"/>
    </row>
    <row r="120" spans="1:15" s="227" customFormat="1" ht="22.5">
      <c r="A120" s="166" t="s">
        <v>528</v>
      </c>
      <c r="B120" s="98" t="s">
        <v>29</v>
      </c>
      <c r="C120" s="98" t="s">
        <v>16</v>
      </c>
      <c r="D120" s="98" t="s">
        <v>14</v>
      </c>
      <c r="E120" s="98" t="s">
        <v>321</v>
      </c>
      <c r="F120" s="222">
        <v>313</v>
      </c>
      <c r="G120" s="213">
        <v>228.9</v>
      </c>
      <c r="H120" s="213"/>
      <c r="I120" s="72">
        <f>G120+H120</f>
        <v>228.9</v>
      </c>
      <c r="J120" s="213">
        <v>60.026</v>
      </c>
      <c r="K120" s="403">
        <f t="shared" si="10"/>
        <v>0.26223678462210576</v>
      </c>
      <c r="L120" s="393"/>
      <c r="M120" s="393"/>
      <c r="N120" s="393"/>
      <c r="O120" s="393"/>
    </row>
    <row r="121" spans="1:11" ht="21">
      <c r="A121" s="345" t="s">
        <v>322</v>
      </c>
      <c r="B121" s="74" t="s">
        <v>29</v>
      </c>
      <c r="C121" s="70">
        <v>10</v>
      </c>
      <c r="D121" s="74" t="s">
        <v>14</v>
      </c>
      <c r="E121" s="70" t="s">
        <v>323</v>
      </c>
      <c r="F121" s="70"/>
      <c r="G121" s="72">
        <f>G122+G130+G135+G143</f>
        <v>10138.7</v>
      </c>
      <c r="H121" s="72">
        <f>H122+H130+H135+H143</f>
        <v>0</v>
      </c>
      <c r="I121" s="72">
        <f>I122+I130+I135+I143</f>
        <v>10138.7</v>
      </c>
      <c r="J121" s="72">
        <f>J122+J130+J135+J143</f>
        <v>4421.84</v>
      </c>
      <c r="K121" s="403">
        <f t="shared" si="10"/>
        <v>0.436134810182765</v>
      </c>
    </row>
    <row r="122" spans="1:15" s="227" customFormat="1" ht="22.5">
      <c r="A122" s="220" t="s">
        <v>324</v>
      </c>
      <c r="B122" s="98" t="s">
        <v>29</v>
      </c>
      <c r="C122" s="98" t="s">
        <v>16</v>
      </c>
      <c r="D122" s="98" t="s">
        <v>14</v>
      </c>
      <c r="E122" s="98" t="s">
        <v>325</v>
      </c>
      <c r="F122" s="98"/>
      <c r="G122" s="213">
        <f>G123</f>
        <v>4991.7</v>
      </c>
      <c r="H122" s="213">
        <f>H123</f>
        <v>0</v>
      </c>
      <c r="I122" s="213">
        <f>I123</f>
        <v>4991.7</v>
      </c>
      <c r="J122" s="213">
        <f>J123</f>
        <v>1225.7959999999998</v>
      </c>
      <c r="K122" s="403">
        <f t="shared" si="10"/>
        <v>0.2455668409559869</v>
      </c>
      <c r="L122" s="393"/>
      <c r="M122" s="393"/>
      <c r="N122" s="393"/>
      <c r="O122" s="393"/>
    </row>
    <row r="123" spans="1:15" s="227" customFormat="1" ht="22.5">
      <c r="A123" s="220" t="s">
        <v>326</v>
      </c>
      <c r="B123" s="98" t="s">
        <v>29</v>
      </c>
      <c r="C123" s="98" t="s">
        <v>16</v>
      </c>
      <c r="D123" s="98" t="s">
        <v>14</v>
      </c>
      <c r="E123" s="98" t="s">
        <v>327</v>
      </c>
      <c r="F123" s="98"/>
      <c r="G123" s="213">
        <f>G124+G127</f>
        <v>4991.7</v>
      </c>
      <c r="H123" s="213">
        <f>H124+H127</f>
        <v>0</v>
      </c>
      <c r="I123" s="213">
        <f>I124+I127</f>
        <v>4991.7</v>
      </c>
      <c r="J123" s="213">
        <f>J124+J127</f>
        <v>1225.7959999999998</v>
      </c>
      <c r="K123" s="403">
        <f t="shared" si="10"/>
        <v>0.2455668409559869</v>
      </c>
      <c r="L123" s="393"/>
      <c r="M123" s="393"/>
      <c r="N123" s="393"/>
      <c r="O123" s="393"/>
    </row>
    <row r="124" spans="1:11" ht="22.5">
      <c r="A124" s="73" t="s">
        <v>387</v>
      </c>
      <c r="B124" s="74" t="s">
        <v>29</v>
      </c>
      <c r="C124" s="70" t="s">
        <v>16</v>
      </c>
      <c r="D124" s="74" t="s">
        <v>14</v>
      </c>
      <c r="E124" s="98" t="s">
        <v>327</v>
      </c>
      <c r="F124" s="70" t="s">
        <v>113</v>
      </c>
      <c r="G124" s="72">
        <f>SUM(G125)</f>
        <v>132</v>
      </c>
      <c r="H124" s="72">
        <f>SUM(H125)</f>
        <v>0</v>
      </c>
      <c r="I124" s="72">
        <f>SUM(I125)</f>
        <v>132</v>
      </c>
      <c r="J124" s="72">
        <f>SUM(J125)</f>
        <v>30.715</v>
      </c>
      <c r="K124" s="403">
        <f t="shared" si="10"/>
        <v>0.23268939393939395</v>
      </c>
    </row>
    <row r="125" spans="1:11" ht="22.5">
      <c r="A125" s="73" t="s">
        <v>526</v>
      </c>
      <c r="B125" s="74" t="s">
        <v>29</v>
      </c>
      <c r="C125" s="70" t="s">
        <v>16</v>
      </c>
      <c r="D125" s="74" t="s">
        <v>14</v>
      </c>
      <c r="E125" s="98" t="s">
        <v>327</v>
      </c>
      <c r="F125" s="70" t="s">
        <v>115</v>
      </c>
      <c r="G125" s="72">
        <f>G126</f>
        <v>132</v>
      </c>
      <c r="H125" s="72">
        <f>H126</f>
        <v>0</v>
      </c>
      <c r="I125" s="72">
        <f>I126</f>
        <v>132</v>
      </c>
      <c r="J125" s="72">
        <f>J126</f>
        <v>30.715</v>
      </c>
      <c r="K125" s="403">
        <f t="shared" si="10"/>
        <v>0.23268939393939395</v>
      </c>
    </row>
    <row r="126" spans="1:11" ht="22.5">
      <c r="A126" s="166" t="s">
        <v>527</v>
      </c>
      <c r="B126" s="74" t="s">
        <v>29</v>
      </c>
      <c r="C126" s="70" t="s">
        <v>16</v>
      </c>
      <c r="D126" s="74" t="s">
        <v>14</v>
      </c>
      <c r="E126" s="98" t="s">
        <v>327</v>
      </c>
      <c r="F126" s="70" t="s">
        <v>117</v>
      </c>
      <c r="G126" s="72">
        <v>132</v>
      </c>
      <c r="H126" s="72"/>
      <c r="I126" s="72">
        <f>G126+H126</f>
        <v>132</v>
      </c>
      <c r="J126" s="72">
        <v>30.715</v>
      </c>
      <c r="K126" s="403">
        <f t="shared" si="10"/>
        <v>0.23268939393939395</v>
      </c>
    </row>
    <row r="127" spans="1:15" s="227" customFormat="1" ht="11.25">
      <c r="A127" s="220" t="s">
        <v>53</v>
      </c>
      <c r="B127" s="98" t="s">
        <v>29</v>
      </c>
      <c r="C127" s="98" t="s">
        <v>16</v>
      </c>
      <c r="D127" s="98" t="s">
        <v>14</v>
      </c>
      <c r="E127" s="98" t="s">
        <v>327</v>
      </c>
      <c r="F127" s="98" t="s">
        <v>54</v>
      </c>
      <c r="G127" s="213">
        <f aca="true" t="shared" si="16" ref="G127:J128">G128</f>
        <v>4859.7</v>
      </c>
      <c r="H127" s="213">
        <f t="shared" si="16"/>
        <v>0</v>
      </c>
      <c r="I127" s="213">
        <f t="shared" si="16"/>
        <v>4859.7</v>
      </c>
      <c r="J127" s="213">
        <f t="shared" si="16"/>
        <v>1195.081</v>
      </c>
      <c r="K127" s="403">
        <f t="shared" si="10"/>
        <v>0.24591662036751238</v>
      </c>
      <c r="L127" s="393"/>
      <c r="M127" s="393"/>
      <c r="N127" s="393"/>
      <c r="O127" s="393"/>
    </row>
    <row r="128" spans="1:15" s="227" customFormat="1" ht="11.25">
      <c r="A128" s="220" t="s">
        <v>30</v>
      </c>
      <c r="B128" s="98" t="s">
        <v>29</v>
      </c>
      <c r="C128" s="98" t="s">
        <v>16</v>
      </c>
      <c r="D128" s="98" t="s">
        <v>14</v>
      </c>
      <c r="E128" s="98" t="s">
        <v>327</v>
      </c>
      <c r="F128" s="222">
        <v>310</v>
      </c>
      <c r="G128" s="213">
        <f t="shared" si="16"/>
        <v>4859.7</v>
      </c>
      <c r="H128" s="213">
        <f t="shared" si="16"/>
        <v>0</v>
      </c>
      <c r="I128" s="213">
        <f t="shared" si="16"/>
        <v>4859.7</v>
      </c>
      <c r="J128" s="213">
        <f t="shared" si="16"/>
        <v>1195.081</v>
      </c>
      <c r="K128" s="403">
        <f t="shared" si="10"/>
        <v>0.24591662036751238</v>
      </c>
      <c r="L128" s="393"/>
      <c r="M128" s="393"/>
      <c r="N128" s="393"/>
      <c r="O128" s="393"/>
    </row>
    <row r="129" spans="1:15" s="227" customFormat="1" ht="22.5">
      <c r="A129" s="166" t="s">
        <v>528</v>
      </c>
      <c r="B129" s="98" t="s">
        <v>29</v>
      </c>
      <c r="C129" s="98" t="s">
        <v>16</v>
      </c>
      <c r="D129" s="98" t="s">
        <v>14</v>
      </c>
      <c r="E129" s="98" t="s">
        <v>327</v>
      </c>
      <c r="F129" s="222">
        <v>313</v>
      </c>
      <c r="G129" s="213">
        <v>4859.7</v>
      </c>
      <c r="H129" s="213"/>
      <c r="I129" s="72">
        <f>G129+H129</f>
        <v>4859.7</v>
      </c>
      <c r="J129" s="213">
        <v>1195.081</v>
      </c>
      <c r="K129" s="403">
        <f t="shared" si="10"/>
        <v>0.24591662036751238</v>
      </c>
      <c r="L129" s="393"/>
      <c r="M129" s="393"/>
      <c r="N129" s="393"/>
      <c r="O129" s="393"/>
    </row>
    <row r="130" spans="1:15" s="340" customFormat="1" ht="33.75">
      <c r="A130" s="220" t="s">
        <v>339</v>
      </c>
      <c r="B130" s="98" t="s">
        <v>29</v>
      </c>
      <c r="C130" s="98" t="s">
        <v>16</v>
      </c>
      <c r="D130" s="98" t="s">
        <v>14</v>
      </c>
      <c r="E130" s="98" t="s">
        <v>341</v>
      </c>
      <c r="F130" s="98"/>
      <c r="G130" s="213">
        <f aca="true" t="shared" si="17" ref="G130:J133">G131</f>
        <v>34</v>
      </c>
      <c r="H130" s="213">
        <f t="shared" si="17"/>
        <v>0</v>
      </c>
      <c r="I130" s="213">
        <f t="shared" si="17"/>
        <v>34</v>
      </c>
      <c r="J130" s="213">
        <f t="shared" si="17"/>
        <v>8.244</v>
      </c>
      <c r="K130" s="403">
        <f t="shared" si="10"/>
        <v>0.2424705882352941</v>
      </c>
      <c r="L130" s="394"/>
      <c r="M130" s="394"/>
      <c r="N130" s="394"/>
      <c r="O130" s="394"/>
    </row>
    <row r="131" spans="1:15" s="340" customFormat="1" ht="33.75">
      <c r="A131" s="220" t="s">
        <v>340</v>
      </c>
      <c r="B131" s="98" t="s">
        <v>29</v>
      </c>
      <c r="C131" s="98" t="s">
        <v>16</v>
      </c>
      <c r="D131" s="98" t="s">
        <v>14</v>
      </c>
      <c r="E131" s="98" t="s">
        <v>342</v>
      </c>
      <c r="F131" s="98"/>
      <c r="G131" s="213">
        <f t="shared" si="17"/>
        <v>34</v>
      </c>
      <c r="H131" s="213">
        <f t="shared" si="17"/>
        <v>0</v>
      </c>
      <c r="I131" s="213">
        <f t="shared" si="17"/>
        <v>34</v>
      </c>
      <c r="J131" s="213">
        <f t="shared" si="17"/>
        <v>8.244</v>
      </c>
      <c r="K131" s="403">
        <f t="shared" si="10"/>
        <v>0.2424705882352941</v>
      </c>
      <c r="L131" s="394"/>
      <c r="M131" s="394"/>
      <c r="N131" s="394"/>
      <c r="O131" s="394"/>
    </row>
    <row r="132" spans="1:15" s="227" customFormat="1" ht="11.25">
      <c r="A132" s="220" t="s">
        <v>53</v>
      </c>
      <c r="B132" s="98" t="s">
        <v>29</v>
      </c>
      <c r="C132" s="98" t="s">
        <v>16</v>
      </c>
      <c r="D132" s="98" t="s">
        <v>14</v>
      </c>
      <c r="E132" s="98" t="s">
        <v>342</v>
      </c>
      <c r="F132" s="98" t="s">
        <v>54</v>
      </c>
      <c r="G132" s="213">
        <f t="shared" si="17"/>
        <v>34</v>
      </c>
      <c r="H132" s="213">
        <f t="shared" si="17"/>
        <v>0</v>
      </c>
      <c r="I132" s="213">
        <f t="shared" si="17"/>
        <v>34</v>
      </c>
      <c r="J132" s="213">
        <f t="shared" si="17"/>
        <v>8.244</v>
      </c>
      <c r="K132" s="403">
        <f t="shared" si="10"/>
        <v>0.2424705882352941</v>
      </c>
      <c r="L132" s="393"/>
      <c r="M132" s="393"/>
      <c r="N132" s="393"/>
      <c r="O132" s="393"/>
    </row>
    <row r="133" spans="1:15" s="227" customFormat="1" ht="11.25">
      <c r="A133" s="220" t="s">
        <v>30</v>
      </c>
      <c r="B133" s="98" t="s">
        <v>29</v>
      </c>
      <c r="C133" s="98" t="s">
        <v>16</v>
      </c>
      <c r="D133" s="98" t="s">
        <v>14</v>
      </c>
      <c r="E133" s="98" t="s">
        <v>342</v>
      </c>
      <c r="F133" s="222">
        <v>310</v>
      </c>
      <c r="G133" s="213">
        <f t="shared" si="17"/>
        <v>34</v>
      </c>
      <c r="H133" s="213">
        <f t="shared" si="17"/>
        <v>0</v>
      </c>
      <c r="I133" s="213">
        <f t="shared" si="17"/>
        <v>34</v>
      </c>
      <c r="J133" s="213">
        <f t="shared" si="17"/>
        <v>8.244</v>
      </c>
      <c r="K133" s="403">
        <f t="shared" si="10"/>
        <v>0.2424705882352941</v>
      </c>
      <c r="L133" s="393"/>
      <c r="M133" s="393"/>
      <c r="N133" s="393"/>
      <c r="O133" s="393"/>
    </row>
    <row r="134" spans="1:15" s="227" customFormat="1" ht="22.5">
      <c r="A134" s="166" t="s">
        <v>528</v>
      </c>
      <c r="B134" s="98" t="s">
        <v>29</v>
      </c>
      <c r="C134" s="98" t="s">
        <v>16</v>
      </c>
      <c r="D134" s="98" t="s">
        <v>14</v>
      </c>
      <c r="E134" s="98" t="s">
        <v>342</v>
      </c>
      <c r="F134" s="222">
        <v>313</v>
      </c>
      <c r="G134" s="213">
        <v>34</v>
      </c>
      <c r="H134" s="213"/>
      <c r="I134" s="72">
        <f>G134+H134</f>
        <v>34</v>
      </c>
      <c r="J134" s="213">
        <v>8.244</v>
      </c>
      <c r="K134" s="403">
        <f t="shared" si="10"/>
        <v>0.2424705882352941</v>
      </c>
      <c r="L134" s="393"/>
      <c r="M134" s="393"/>
      <c r="N134" s="393"/>
      <c r="O134" s="393"/>
    </row>
    <row r="135" spans="1:15" s="227" customFormat="1" ht="22.5">
      <c r="A135" s="73" t="s">
        <v>336</v>
      </c>
      <c r="B135" s="98" t="s">
        <v>29</v>
      </c>
      <c r="C135" s="98" t="s">
        <v>16</v>
      </c>
      <c r="D135" s="98" t="s">
        <v>14</v>
      </c>
      <c r="E135" s="98" t="s">
        <v>337</v>
      </c>
      <c r="F135" s="222"/>
      <c r="G135" s="213">
        <f>G136</f>
        <v>4839</v>
      </c>
      <c r="H135" s="213">
        <f>H136</f>
        <v>0</v>
      </c>
      <c r="I135" s="213">
        <f>I136</f>
        <v>4839</v>
      </c>
      <c r="J135" s="213">
        <f>J136</f>
        <v>3187.8</v>
      </c>
      <c r="K135" s="403">
        <f t="shared" si="10"/>
        <v>0.658772473651581</v>
      </c>
      <c r="L135" s="393"/>
      <c r="M135" s="393"/>
      <c r="N135" s="393"/>
      <c r="O135" s="393"/>
    </row>
    <row r="136" spans="1:11" ht="22.5">
      <c r="A136" s="203" t="s">
        <v>124</v>
      </c>
      <c r="B136" s="98" t="s">
        <v>29</v>
      </c>
      <c r="C136" s="98" t="s">
        <v>16</v>
      </c>
      <c r="D136" s="98" t="s">
        <v>14</v>
      </c>
      <c r="E136" s="70" t="s">
        <v>338</v>
      </c>
      <c r="F136" s="70"/>
      <c r="G136" s="72">
        <f>G140+G137</f>
        <v>4839</v>
      </c>
      <c r="H136" s="72">
        <f>H140+H137</f>
        <v>0</v>
      </c>
      <c r="I136" s="72">
        <f>I140+I137</f>
        <v>4839</v>
      </c>
      <c r="J136" s="72">
        <f>J140+J137</f>
        <v>3187.8</v>
      </c>
      <c r="K136" s="403">
        <f t="shared" si="10"/>
        <v>0.658772473651581</v>
      </c>
    </row>
    <row r="137" spans="1:11" ht="22.5">
      <c r="A137" s="73" t="s">
        <v>387</v>
      </c>
      <c r="B137" s="74" t="s">
        <v>29</v>
      </c>
      <c r="C137" s="70" t="s">
        <v>16</v>
      </c>
      <c r="D137" s="74" t="s">
        <v>14</v>
      </c>
      <c r="E137" s="70" t="s">
        <v>338</v>
      </c>
      <c r="F137" s="70" t="s">
        <v>113</v>
      </c>
      <c r="G137" s="72">
        <f>SUM(G138)</f>
        <v>80</v>
      </c>
      <c r="H137" s="72">
        <f>SUM(H138)</f>
        <v>0</v>
      </c>
      <c r="I137" s="72">
        <f>SUM(I138)</f>
        <v>80</v>
      </c>
      <c r="J137" s="72">
        <f>SUM(J138)</f>
        <v>38.842</v>
      </c>
      <c r="K137" s="403">
        <f t="shared" si="10"/>
        <v>0.485525</v>
      </c>
    </row>
    <row r="138" spans="1:11" ht="22.5">
      <c r="A138" s="73" t="s">
        <v>526</v>
      </c>
      <c r="B138" s="74" t="s">
        <v>29</v>
      </c>
      <c r="C138" s="70" t="s">
        <v>16</v>
      </c>
      <c r="D138" s="74" t="s">
        <v>14</v>
      </c>
      <c r="E138" s="70" t="s">
        <v>338</v>
      </c>
      <c r="F138" s="70" t="s">
        <v>115</v>
      </c>
      <c r="G138" s="72">
        <f>G139</f>
        <v>80</v>
      </c>
      <c r="H138" s="72">
        <f>H139</f>
        <v>0</v>
      </c>
      <c r="I138" s="72">
        <f>I139</f>
        <v>80</v>
      </c>
      <c r="J138" s="72">
        <f>J139</f>
        <v>38.842</v>
      </c>
      <c r="K138" s="403">
        <f t="shared" si="10"/>
        <v>0.485525</v>
      </c>
    </row>
    <row r="139" spans="1:11" ht="22.5">
      <c r="A139" s="166" t="s">
        <v>527</v>
      </c>
      <c r="B139" s="74" t="s">
        <v>29</v>
      </c>
      <c r="C139" s="70" t="s">
        <v>16</v>
      </c>
      <c r="D139" s="74" t="s">
        <v>14</v>
      </c>
      <c r="E139" s="70" t="s">
        <v>338</v>
      </c>
      <c r="F139" s="70" t="s">
        <v>117</v>
      </c>
      <c r="G139" s="72">
        <v>80</v>
      </c>
      <c r="H139" s="72"/>
      <c r="I139" s="72">
        <f>G139+H139</f>
        <v>80</v>
      </c>
      <c r="J139" s="72">
        <v>38.842</v>
      </c>
      <c r="K139" s="403">
        <f t="shared" si="10"/>
        <v>0.485525</v>
      </c>
    </row>
    <row r="140" spans="1:15" s="227" customFormat="1" ht="11.25">
      <c r="A140" s="220" t="s">
        <v>53</v>
      </c>
      <c r="B140" s="98" t="s">
        <v>29</v>
      </c>
      <c r="C140" s="98" t="s">
        <v>16</v>
      </c>
      <c r="D140" s="98" t="s">
        <v>14</v>
      </c>
      <c r="E140" s="70" t="s">
        <v>338</v>
      </c>
      <c r="F140" s="98" t="s">
        <v>54</v>
      </c>
      <c r="G140" s="213">
        <f>G142</f>
        <v>4759</v>
      </c>
      <c r="H140" s="213">
        <f>H142</f>
        <v>0</v>
      </c>
      <c r="I140" s="213">
        <f>I142</f>
        <v>4759</v>
      </c>
      <c r="J140" s="213">
        <f>J142</f>
        <v>3148.958</v>
      </c>
      <c r="K140" s="403">
        <f t="shared" si="10"/>
        <v>0.661684807732717</v>
      </c>
      <c r="L140" s="393"/>
      <c r="M140" s="393"/>
      <c r="N140" s="393"/>
      <c r="O140" s="393"/>
    </row>
    <row r="141" spans="1:15" s="227" customFormat="1" ht="11.25">
      <c r="A141" s="220" t="s">
        <v>30</v>
      </c>
      <c r="B141" s="98" t="s">
        <v>29</v>
      </c>
      <c r="C141" s="98" t="s">
        <v>16</v>
      </c>
      <c r="D141" s="98" t="s">
        <v>14</v>
      </c>
      <c r="E141" s="70" t="s">
        <v>338</v>
      </c>
      <c r="F141" s="222">
        <v>310</v>
      </c>
      <c r="G141" s="213">
        <f>G142</f>
        <v>4759</v>
      </c>
      <c r="H141" s="213">
        <f>H142</f>
        <v>0</v>
      </c>
      <c r="I141" s="213">
        <f>I142</f>
        <v>4759</v>
      </c>
      <c r="J141" s="213">
        <f>J142</f>
        <v>3148.958</v>
      </c>
      <c r="K141" s="403">
        <f t="shared" si="10"/>
        <v>0.661684807732717</v>
      </c>
      <c r="L141" s="393"/>
      <c r="M141" s="393"/>
      <c r="N141" s="393"/>
      <c r="O141" s="393"/>
    </row>
    <row r="142" spans="1:15" s="227" customFormat="1" ht="22.5">
      <c r="A142" s="166" t="s">
        <v>528</v>
      </c>
      <c r="B142" s="98" t="s">
        <v>29</v>
      </c>
      <c r="C142" s="98" t="s">
        <v>16</v>
      </c>
      <c r="D142" s="98" t="s">
        <v>14</v>
      </c>
      <c r="E142" s="70" t="s">
        <v>338</v>
      </c>
      <c r="F142" s="222">
        <v>313</v>
      </c>
      <c r="G142" s="213">
        <v>4759</v>
      </c>
      <c r="H142" s="213"/>
      <c r="I142" s="72">
        <f>G142+H142</f>
        <v>4759</v>
      </c>
      <c r="J142" s="213">
        <v>3148.958</v>
      </c>
      <c r="K142" s="403">
        <f aca="true" t="shared" si="18" ref="K142:K205">J142/I142*100%</f>
        <v>0.661684807732717</v>
      </c>
      <c r="L142" s="393"/>
      <c r="M142" s="393"/>
      <c r="N142" s="393"/>
      <c r="O142" s="393"/>
    </row>
    <row r="143" spans="1:15" s="227" customFormat="1" ht="22.5">
      <c r="A143" s="323" t="s">
        <v>343</v>
      </c>
      <c r="B143" s="98" t="s">
        <v>29</v>
      </c>
      <c r="C143" s="98" t="s">
        <v>16</v>
      </c>
      <c r="D143" s="98" t="s">
        <v>14</v>
      </c>
      <c r="E143" s="70" t="s">
        <v>345</v>
      </c>
      <c r="F143" s="222"/>
      <c r="G143" s="213">
        <f aca="true" t="shared" si="19" ref="G143:J146">G144</f>
        <v>274</v>
      </c>
      <c r="H143" s="213">
        <f t="shared" si="19"/>
        <v>0</v>
      </c>
      <c r="I143" s="213">
        <f t="shared" si="19"/>
        <v>274</v>
      </c>
      <c r="J143" s="213">
        <f t="shared" si="19"/>
        <v>0</v>
      </c>
      <c r="K143" s="403">
        <f t="shared" si="18"/>
        <v>0</v>
      </c>
      <c r="L143" s="393"/>
      <c r="M143" s="393"/>
      <c r="N143" s="393"/>
      <c r="O143" s="393"/>
    </row>
    <row r="144" spans="1:15" s="227" customFormat="1" ht="22.5">
      <c r="A144" s="323" t="s">
        <v>344</v>
      </c>
      <c r="B144" s="98" t="s">
        <v>29</v>
      </c>
      <c r="C144" s="98" t="s">
        <v>16</v>
      </c>
      <c r="D144" s="98" t="s">
        <v>14</v>
      </c>
      <c r="E144" s="70" t="s">
        <v>346</v>
      </c>
      <c r="F144" s="98"/>
      <c r="G144" s="213">
        <f t="shared" si="19"/>
        <v>274</v>
      </c>
      <c r="H144" s="213">
        <f t="shared" si="19"/>
        <v>0</v>
      </c>
      <c r="I144" s="213">
        <f t="shared" si="19"/>
        <v>274</v>
      </c>
      <c r="J144" s="213">
        <f t="shared" si="19"/>
        <v>0</v>
      </c>
      <c r="K144" s="403">
        <f t="shared" si="18"/>
        <v>0</v>
      </c>
      <c r="L144" s="393"/>
      <c r="M144" s="393"/>
      <c r="N144" s="393"/>
      <c r="O144" s="393"/>
    </row>
    <row r="145" spans="1:15" s="227" customFormat="1" ht="11.25">
      <c r="A145" s="220" t="s">
        <v>53</v>
      </c>
      <c r="B145" s="98" t="s">
        <v>29</v>
      </c>
      <c r="C145" s="98" t="s">
        <v>16</v>
      </c>
      <c r="D145" s="98" t="s">
        <v>14</v>
      </c>
      <c r="E145" s="70" t="s">
        <v>346</v>
      </c>
      <c r="F145" s="98" t="s">
        <v>54</v>
      </c>
      <c r="G145" s="213">
        <f t="shared" si="19"/>
        <v>274</v>
      </c>
      <c r="H145" s="213">
        <f t="shared" si="19"/>
        <v>0</v>
      </c>
      <c r="I145" s="213">
        <f t="shared" si="19"/>
        <v>274</v>
      </c>
      <c r="J145" s="213">
        <f t="shared" si="19"/>
        <v>0</v>
      </c>
      <c r="K145" s="403">
        <f t="shared" si="18"/>
        <v>0</v>
      </c>
      <c r="L145" s="393"/>
      <c r="M145" s="393"/>
      <c r="N145" s="393"/>
      <c r="O145" s="393"/>
    </row>
    <row r="146" spans="1:15" s="227" customFormat="1" ht="11.25">
      <c r="A146" s="220" t="s">
        <v>30</v>
      </c>
      <c r="B146" s="98" t="s">
        <v>29</v>
      </c>
      <c r="C146" s="98" t="s">
        <v>16</v>
      </c>
      <c r="D146" s="98" t="s">
        <v>14</v>
      </c>
      <c r="E146" s="70" t="s">
        <v>346</v>
      </c>
      <c r="F146" s="222">
        <v>310</v>
      </c>
      <c r="G146" s="213">
        <f t="shared" si="19"/>
        <v>274</v>
      </c>
      <c r="H146" s="213">
        <f t="shared" si="19"/>
        <v>0</v>
      </c>
      <c r="I146" s="213">
        <f t="shared" si="19"/>
        <v>274</v>
      </c>
      <c r="J146" s="213">
        <f t="shared" si="19"/>
        <v>0</v>
      </c>
      <c r="K146" s="403">
        <f t="shared" si="18"/>
        <v>0</v>
      </c>
      <c r="L146" s="393"/>
      <c r="M146" s="393"/>
      <c r="N146" s="393"/>
      <c r="O146" s="393"/>
    </row>
    <row r="147" spans="1:15" s="227" customFormat="1" ht="22.5">
      <c r="A147" s="166" t="s">
        <v>528</v>
      </c>
      <c r="B147" s="98" t="s">
        <v>29</v>
      </c>
      <c r="C147" s="98" t="s">
        <v>16</v>
      </c>
      <c r="D147" s="98" t="s">
        <v>14</v>
      </c>
      <c r="E147" s="70" t="s">
        <v>346</v>
      </c>
      <c r="F147" s="222">
        <v>313</v>
      </c>
      <c r="G147" s="213">
        <v>274</v>
      </c>
      <c r="H147" s="213"/>
      <c r="I147" s="72">
        <f>G147+H147</f>
        <v>274</v>
      </c>
      <c r="J147" s="213"/>
      <c r="K147" s="403">
        <f t="shared" si="18"/>
        <v>0</v>
      </c>
      <c r="L147" s="393"/>
      <c r="M147" s="393"/>
      <c r="N147" s="393"/>
      <c r="O147" s="393"/>
    </row>
    <row r="148" spans="1:11" ht="12.75">
      <c r="A148" s="194" t="s">
        <v>145</v>
      </c>
      <c r="B148" s="93" t="s">
        <v>29</v>
      </c>
      <c r="C148" s="92" t="s">
        <v>16</v>
      </c>
      <c r="D148" s="93" t="s">
        <v>74</v>
      </c>
      <c r="E148" s="92" t="s">
        <v>9</v>
      </c>
      <c r="F148" s="92" t="s">
        <v>10</v>
      </c>
      <c r="G148" s="195">
        <f>G149+G156</f>
        <v>3873.5999999999995</v>
      </c>
      <c r="H148" s="195">
        <f>H149+H156</f>
        <v>0</v>
      </c>
      <c r="I148" s="195">
        <f>I149+I156</f>
        <v>3873.5999999999995</v>
      </c>
      <c r="J148" s="195">
        <f>J149+J156</f>
        <v>1077.548</v>
      </c>
      <c r="K148" s="500">
        <f t="shared" si="18"/>
        <v>0.2781774060305659</v>
      </c>
    </row>
    <row r="149" spans="1:11" ht="21">
      <c r="A149" s="194" t="s">
        <v>589</v>
      </c>
      <c r="B149" s="93" t="s">
        <v>29</v>
      </c>
      <c r="C149" s="92">
        <v>10</v>
      </c>
      <c r="D149" s="93" t="s">
        <v>74</v>
      </c>
      <c r="E149" s="92" t="s">
        <v>314</v>
      </c>
      <c r="F149" s="92"/>
      <c r="G149" s="195">
        <f aca="true" t="shared" si="20" ref="G149:J154">G150</f>
        <v>542</v>
      </c>
      <c r="H149" s="195">
        <f t="shared" si="20"/>
        <v>0</v>
      </c>
      <c r="I149" s="195">
        <f t="shared" si="20"/>
        <v>542</v>
      </c>
      <c r="J149" s="195">
        <f t="shared" si="20"/>
        <v>172.7</v>
      </c>
      <c r="K149" s="500">
        <f t="shared" si="18"/>
        <v>0.3186346863468634</v>
      </c>
    </row>
    <row r="150" spans="1:11" ht="22.5">
      <c r="A150" s="73" t="s">
        <v>316</v>
      </c>
      <c r="B150" s="74" t="s">
        <v>29</v>
      </c>
      <c r="C150" s="70" t="s">
        <v>16</v>
      </c>
      <c r="D150" s="74" t="s">
        <v>74</v>
      </c>
      <c r="E150" s="70" t="s">
        <v>315</v>
      </c>
      <c r="F150" s="92"/>
      <c r="G150" s="72">
        <f t="shared" si="20"/>
        <v>542</v>
      </c>
      <c r="H150" s="72">
        <f t="shared" si="20"/>
        <v>0</v>
      </c>
      <c r="I150" s="72">
        <f t="shared" si="20"/>
        <v>542</v>
      </c>
      <c r="J150" s="72">
        <f t="shared" si="20"/>
        <v>172.7</v>
      </c>
      <c r="K150" s="403">
        <f t="shared" si="18"/>
        <v>0.3186346863468634</v>
      </c>
    </row>
    <row r="151" spans="1:15" s="327" customFormat="1" ht="33.75">
      <c r="A151" s="73" t="s">
        <v>353</v>
      </c>
      <c r="B151" s="74" t="s">
        <v>29</v>
      </c>
      <c r="C151" s="70" t="s">
        <v>16</v>
      </c>
      <c r="D151" s="74" t="s">
        <v>74</v>
      </c>
      <c r="E151" s="70" t="s">
        <v>352</v>
      </c>
      <c r="F151" s="70" t="s">
        <v>10</v>
      </c>
      <c r="G151" s="72">
        <f t="shared" si="20"/>
        <v>542</v>
      </c>
      <c r="H151" s="72">
        <f t="shared" si="20"/>
        <v>0</v>
      </c>
      <c r="I151" s="72">
        <f t="shared" si="20"/>
        <v>542</v>
      </c>
      <c r="J151" s="72">
        <f t="shared" si="20"/>
        <v>172.7</v>
      </c>
      <c r="K151" s="403">
        <f t="shared" si="18"/>
        <v>0.3186346863468634</v>
      </c>
      <c r="L151" s="392"/>
      <c r="M151" s="392"/>
      <c r="N151" s="392"/>
      <c r="O151" s="392"/>
    </row>
    <row r="152" spans="1:15" s="327" customFormat="1" ht="33.75">
      <c r="A152" s="73" t="s">
        <v>21</v>
      </c>
      <c r="B152" s="74" t="s">
        <v>29</v>
      </c>
      <c r="C152" s="70" t="s">
        <v>16</v>
      </c>
      <c r="D152" s="74" t="s">
        <v>74</v>
      </c>
      <c r="E152" s="70" t="s">
        <v>320</v>
      </c>
      <c r="F152" s="70" t="s">
        <v>10</v>
      </c>
      <c r="G152" s="72">
        <f t="shared" si="20"/>
        <v>542</v>
      </c>
      <c r="H152" s="72">
        <f t="shared" si="20"/>
        <v>0</v>
      </c>
      <c r="I152" s="72">
        <f t="shared" si="20"/>
        <v>542</v>
      </c>
      <c r="J152" s="72">
        <f t="shared" si="20"/>
        <v>172.7</v>
      </c>
      <c r="K152" s="403">
        <f t="shared" si="18"/>
        <v>0.3186346863468634</v>
      </c>
      <c r="L152" s="392"/>
      <c r="M152" s="392"/>
      <c r="N152" s="392"/>
      <c r="O152" s="392"/>
    </row>
    <row r="153" spans="1:15" s="327" customFormat="1" ht="22.5">
      <c r="A153" s="73" t="s">
        <v>387</v>
      </c>
      <c r="B153" s="74" t="s">
        <v>29</v>
      </c>
      <c r="C153" s="70" t="s">
        <v>16</v>
      </c>
      <c r="D153" s="74" t="s">
        <v>74</v>
      </c>
      <c r="E153" s="70" t="s">
        <v>320</v>
      </c>
      <c r="F153" s="70" t="s">
        <v>113</v>
      </c>
      <c r="G153" s="72">
        <f t="shared" si="20"/>
        <v>542</v>
      </c>
      <c r="H153" s="72">
        <f t="shared" si="20"/>
        <v>0</v>
      </c>
      <c r="I153" s="72">
        <f t="shared" si="20"/>
        <v>542</v>
      </c>
      <c r="J153" s="72">
        <f t="shared" si="20"/>
        <v>172.7</v>
      </c>
      <c r="K153" s="403">
        <f t="shared" si="18"/>
        <v>0.3186346863468634</v>
      </c>
      <c r="L153" s="392"/>
      <c r="M153" s="392"/>
      <c r="N153" s="392"/>
      <c r="O153" s="392"/>
    </row>
    <row r="154" spans="1:11" ht="22.5">
      <c r="A154" s="73" t="s">
        <v>526</v>
      </c>
      <c r="B154" s="74" t="s">
        <v>29</v>
      </c>
      <c r="C154" s="70" t="s">
        <v>16</v>
      </c>
      <c r="D154" s="74" t="s">
        <v>74</v>
      </c>
      <c r="E154" s="70" t="s">
        <v>320</v>
      </c>
      <c r="F154" s="70" t="s">
        <v>115</v>
      </c>
      <c r="G154" s="72">
        <f t="shared" si="20"/>
        <v>542</v>
      </c>
      <c r="H154" s="72">
        <f t="shared" si="20"/>
        <v>0</v>
      </c>
      <c r="I154" s="72">
        <f t="shared" si="20"/>
        <v>542</v>
      </c>
      <c r="J154" s="72">
        <f t="shared" si="20"/>
        <v>172.7</v>
      </c>
      <c r="K154" s="403">
        <f t="shared" si="18"/>
        <v>0.3186346863468634</v>
      </c>
    </row>
    <row r="155" spans="1:11" ht="22.5">
      <c r="A155" s="166" t="s">
        <v>527</v>
      </c>
      <c r="B155" s="74" t="s">
        <v>29</v>
      </c>
      <c r="C155" s="70" t="s">
        <v>16</v>
      </c>
      <c r="D155" s="74" t="s">
        <v>74</v>
      </c>
      <c r="E155" s="70" t="s">
        <v>320</v>
      </c>
      <c r="F155" s="70" t="s">
        <v>117</v>
      </c>
      <c r="G155" s="72">
        <v>542</v>
      </c>
      <c r="H155" s="72"/>
      <c r="I155" s="72">
        <f>G155+H155</f>
        <v>542</v>
      </c>
      <c r="J155" s="72">
        <v>172.7</v>
      </c>
      <c r="K155" s="403">
        <f t="shared" si="18"/>
        <v>0.3186346863468634</v>
      </c>
    </row>
    <row r="156" spans="1:11" ht="12.75">
      <c r="A156" s="73" t="s">
        <v>269</v>
      </c>
      <c r="B156" s="74" t="s">
        <v>29</v>
      </c>
      <c r="C156" s="70" t="s">
        <v>16</v>
      </c>
      <c r="D156" s="74" t="s">
        <v>74</v>
      </c>
      <c r="E156" s="70" t="s">
        <v>348</v>
      </c>
      <c r="F156" s="70"/>
      <c r="G156" s="72">
        <f>G157+G171</f>
        <v>3331.5999999999995</v>
      </c>
      <c r="H156" s="72">
        <f>H157+H171</f>
        <v>0</v>
      </c>
      <c r="I156" s="72">
        <f>I157+I171</f>
        <v>3331.5999999999995</v>
      </c>
      <c r="J156" s="72">
        <f>J157+J171</f>
        <v>904.8480000000001</v>
      </c>
      <c r="K156" s="403">
        <f t="shared" si="18"/>
        <v>0.2715956297274583</v>
      </c>
    </row>
    <row r="157" spans="1:11" ht="22.5">
      <c r="A157" s="73" t="s">
        <v>347</v>
      </c>
      <c r="B157" s="74" t="s">
        <v>29</v>
      </c>
      <c r="C157" s="70" t="s">
        <v>16</v>
      </c>
      <c r="D157" s="74" t="s">
        <v>74</v>
      </c>
      <c r="E157" s="70" t="s">
        <v>349</v>
      </c>
      <c r="F157" s="70" t="s">
        <v>10</v>
      </c>
      <c r="G157" s="72">
        <f>G158+G163+G167</f>
        <v>3231.5999999999995</v>
      </c>
      <c r="H157" s="72">
        <f>H158+H163+H167</f>
        <v>0</v>
      </c>
      <c r="I157" s="72">
        <f>I158+I163+I167</f>
        <v>3231.5999999999995</v>
      </c>
      <c r="J157" s="72">
        <f>J158+J163+J167</f>
        <v>904.8480000000001</v>
      </c>
      <c r="K157" s="403">
        <f t="shared" si="18"/>
        <v>0.2800000000000001</v>
      </c>
    </row>
    <row r="158" spans="1:11" ht="22.5">
      <c r="A158" s="203" t="s">
        <v>304</v>
      </c>
      <c r="B158" s="74" t="s">
        <v>29</v>
      </c>
      <c r="C158" s="70">
        <v>10</v>
      </c>
      <c r="D158" s="74" t="s">
        <v>74</v>
      </c>
      <c r="E158" s="70" t="s">
        <v>350</v>
      </c>
      <c r="F158" s="70" t="s">
        <v>10</v>
      </c>
      <c r="G158" s="72">
        <f aca="true" t="shared" si="21" ref="G158:J159">G159</f>
        <v>2922.2</v>
      </c>
      <c r="H158" s="72">
        <f t="shared" si="21"/>
        <v>0</v>
      </c>
      <c r="I158" s="72">
        <f t="shared" si="21"/>
        <v>2922.2</v>
      </c>
      <c r="J158" s="72">
        <f t="shared" si="21"/>
        <v>801.399</v>
      </c>
      <c r="K158" s="403">
        <f t="shared" si="18"/>
        <v>0.27424508931626856</v>
      </c>
    </row>
    <row r="159" spans="1:11" ht="33.75">
      <c r="A159" s="73" t="s">
        <v>105</v>
      </c>
      <c r="B159" s="74" t="s">
        <v>29</v>
      </c>
      <c r="C159" s="70">
        <v>10</v>
      </c>
      <c r="D159" s="74" t="s">
        <v>74</v>
      </c>
      <c r="E159" s="70" t="s">
        <v>350</v>
      </c>
      <c r="F159" s="70" t="s">
        <v>106</v>
      </c>
      <c r="G159" s="72">
        <f t="shared" si="21"/>
        <v>2922.2</v>
      </c>
      <c r="H159" s="72">
        <f t="shared" si="21"/>
        <v>0</v>
      </c>
      <c r="I159" s="72">
        <f t="shared" si="21"/>
        <v>2922.2</v>
      </c>
      <c r="J159" s="72">
        <f t="shared" si="21"/>
        <v>801.399</v>
      </c>
      <c r="K159" s="403">
        <f t="shared" si="18"/>
        <v>0.27424508931626856</v>
      </c>
    </row>
    <row r="160" spans="1:11" ht="12.75">
      <c r="A160" s="73" t="s">
        <v>107</v>
      </c>
      <c r="B160" s="74" t="s">
        <v>29</v>
      </c>
      <c r="C160" s="70">
        <v>10</v>
      </c>
      <c r="D160" s="74" t="s">
        <v>74</v>
      </c>
      <c r="E160" s="70" t="s">
        <v>350</v>
      </c>
      <c r="F160" s="70" t="s">
        <v>108</v>
      </c>
      <c r="G160" s="72">
        <f>G161+G162</f>
        <v>2922.2</v>
      </c>
      <c r="H160" s="72">
        <f>H161+H162</f>
        <v>0</v>
      </c>
      <c r="I160" s="72">
        <f>I161+I162</f>
        <v>2922.2</v>
      </c>
      <c r="J160" s="72">
        <f>J161+J162</f>
        <v>801.399</v>
      </c>
      <c r="K160" s="403">
        <f t="shared" si="18"/>
        <v>0.27424508931626856</v>
      </c>
    </row>
    <row r="161" spans="1:11" ht="12.75">
      <c r="A161" s="198" t="s">
        <v>385</v>
      </c>
      <c r="B161" s="74" t="s">
        <v>29</v>
      </c>
      <c r="C161" s="70">
        <v>10</v>
      </c>
      <c r="D161" s="74" t="s">
        <v>74</v>
      </c>
      <c r="E161" s="70" t="s">
        <v>350</v>
      </c>
      <c r="F161" s="70" t="s">
        <v>110</v>
      </c>
      <c r="G161" s="72">
        <v>2244.4</v>
      </c>
      <c r="H161" s="72"/>
      <c r="I161" s="72">
        <f>G161+H161</f>
        <v>2244.4</v>
      </c>
      <c r="J161" s="72">
        <v>580.941</v>
      </c>
      <c r="K161" s="403">
        <f t="shared" si="18"/>
        <v>0.25884022455890215</v>
      </c>
    </row>
    <row r="162" spans="1:11" ht="33.75">
      <c r="A162" s="198" t="s">
        <v>386</v>
      </c>
      <c r="B162" s="74" t="s">
        <v>29</v>
      </c>
      <c r="C162" s="70">
        <v>10</v>
      </c>
      <c r="D162" s="74" t="s">
        <v>74</v>
      </c>
      <c r="E162" s="70" t="s">
        <v>350</v>
      </c>
      <c r="F162" s="70">
        <v>129</v>
      </c>
      <c r="G162" s="72">
        <v>677.8</v>
      </c>
      <c r="H162" s="72"/>
      <c r="I162" s="72">
        <f>G162+H162</f>
        <v>677.8</v>
      </c>
      <c r="J162" s="72">
        <v>220.458</v>
      </c>
      <c r="K162" s="403">
        <f t="shared" si="18"/>
        <v>0.32525523753319563</v>
      </c>
    </row>
    <row r="163" spans="1:11" ht="22.5">
      <c r="A163" s="73" t="s">
        <v>387</v>
      </c>
      <c r="B163" s="74" t="s">
        <v>29</v>
      </c>
      <c r="C163" s="70">
        <v>10</v>
      </c>
      <c r="D163" s="74" t="s">
        <v>74</v>
      </c>
      <c r="E163" s="70" t="s">
        <v>351</v>
      </c>
      <c r="F163" s="70" t="s">
        <v>113</v>
      </c>
      <c r="G163" s="72">
        <f>G164</f>
        <v>289.2</v>
      </c>
      <c r="H163" s="72">
        <f>H164</f>
        <v>0</v>
      </c>
      <c r="I163" s="72">
        <f>I164</f>
        <v>289.2</v>
      </c>
      <c r="J163" s="72">
        <f>J164</f>
        <v>102.39699999999999</v>
      </c>
      <c r="K163" s="403">
        <f t="shared" si="18"/>
        <v>0.3540698478561549</v>
      </c>
    </row>
    <row r="164" spans="1:11" ht="22.5">
      <c r="A164" s="73" t="s">
        <v>526</v>
      </c>
      <c r="B164" s="74" t="s">
        <v>29</v>
      </c>
      <c r="C164" s="70">
        <v>10</v>
      </c>
      <c r="D164" s="74" t="s">
        <v>74</v>
      </c>
      <c r="E164" s="70" t="s">
        <v>351</v>
      </c>
      <c r="F164" s="70" t="s">
        <v>115</v>
      </c>
      <c r="G164" s="72">
        <f>G166+G165</f>
        <v>289.2</v>
      </c>
      <c r="H164" s="72">
        <f>H166+H165</f>
        <v>0</v>
      </c>
      <c r="I164" s="72">
        <f>I166+I165</f>
        <v>289.2</v>
      </c>
      <c r="J164" s="72">
        <f>J166+J165</f>
        <v>102.39699999999999</v>
      </c>
      <c r="K164" s="403">
        <f t="shared" si="18"/>
        <v>0.3540698478561549</v>
      </c>
    </row>
    <row r="165" spans="1:11" ht="22.5">
      <c r="A165" s="166" t="s">
        <v>540</v>
      </c>
      <c r="B165" s="74" t="s">
        <v>29</v>
      </c>
      <c r="C165" s="70">
        <v>10</v>
      </c>
      <c r="D165" s="74" t="s">
        <v>74</v>
      </c>
      <c r="E165" s="70" t="s">
        <v>351</v>
      </c>
      <c r="F165" s="70">
        <v>242</v>
      </c>
      <c r="G165" s="72">
        <v>88</v>
      </c>
      <c r="H165" s="72"/>
      <c r="I165" s="72">
        <f>G165+H165</f>
        <v>88</v>
      </c>
      <c r="J165" s="72">
        <v>37.306</v>
      </c>
      <c r="K165" s="403">
        <f t="shared" si="18"/>
        <v>0.42393181818181813</v>
      </c>
    </row>
    <row r="166" spans="1:11" ht="22.5">
      <c r="A166" s="166" t="s">
        <v>527</v>
      </c>
      <c r="B166" s="74" t="s">
        <v>29</v>
      </c>
      <c r="C166" s="70">
        <v>10</v>
      </c>
      <c r="D166" s="74" t="s">
        <v>74</v>
      </c>
      <c r="E166" s="70" t="s">
        <v>351</v>
      </c>
      <c r="F166" s="70" t="s">
        <v>117</v>
      </c>
      <c r="G166" s="72">
        <v>201.2</v>
      </c>
      <c r="H166" s="72"/>
      <c r="I166" s="72">
        <v>201.2</v>
      </c>
      <c r="J166" s="72">
        <v>65.091</v>
      </c>
      <c r="K166" s="403">
        <f t="shared" si="18"/>
        <v>0.32351391650099404</v>
      </c>
    </row>
    <row r="167" spans="1:11" ht="12.75">
      <c r="A167" s="166" t="s">
        <v>118</v>
      </c>
      <c r="B167" s="74" t="s">
        <v>29</v>
      </c>
      <c r="C167" s="70">
        <v>10</v>
      </c>
      <c r="D167" s="74" t="s">
        <v>74</v>
      </c>
      <c r="E167" s="70" t="s">
        <v>351</v>
      </c>
      <c r="F167" s="70" t="s">
        <v>48</v>
      </c>
      <c r="G167" s="72">
        <f>G168</f>
        <v>20.2</v>
      </c>
      <c r="H167" s="72">
        <f>H168</f>
        <v>0</v>
      </c>
      <c r="I167" s="72">
        <f>I168</f>
        <v>20.2</v>
      </c>
      <c r="J167" s="72">
        <f>J168</f>
        <v>1.052</v>
      </c>
      <c r="K167" s="403">
        <f t="shared" si="18"/>
        <v>0.052079207920792084</v>
      </c>
    </row>
    <row r="168" spans="1:11" ht="12.75">
      <c r="A168" s="166" t="s">
        <v>532</v>
      </c>
      <c r="B168" s="74" t="s">
        <v>29</v>
      </c>
      <c r="C168" s="70">
        <v>10</v>
      </c>
      <c r="D168" s="74" t="s">
        <v>74</v>
      </c>
      <c r="E168" s="70" t="s">
        <v>351</v>
      </c>
      <c r="F168" s="70" t="s">
        <v>119</v>
      </c>
      <c r="G168" s="72">
        <f>G169+G170</f>
        <v>20.2</v>
      </c>
      <c r="H168" s="72">
        <f>H169+H170</f>
        <v>0</v>
      </c>
      <c r="I168" s="72">
        <f>I169+I170</f>
        <v>20.2</v>
      </c>
      <c r="J168" s="72">
        <f>J169+J170</f>
        <v>1.052</v>
      </c>
      <c r="K168" s="403">
        <f t="shared" si="18"/>
        <v>0.052079207920792084</v>
      </c>
    </row>
    <row r="169" spans="1:11" ht="12.75">
      <c r="A169" s="220" t="s">
        <v>17</v>
      </c>
      <c r="B169" s="74" t="s">
        <v>29</v>
      </c>
      <c r="C169" s="70">
        <v>10</v>
      </c>
      <c r="D169" s="74" t="s">
        <v>74</v>
      </c>
      <c r="E169" s="70" t="s">
        <v>351</v>
      </c>
      <c r="F169" s="70" t="s">
        <v>120</v>
      </c>
      <c r="G169" s="72">
        <v>15.2</v>
      </c>
      <c r="H169" s="72"/>
      <c r="I169" s="72">
        <f>G169+H169</f>
        <v>15.2</v>
      </c>
      <c r="J169" s="72">
        <v>1.052</v>
      </c>
      <c r="K169" s="403">
        <f t="shared" si="18"/>
        <v>0.06921052631578949</v>
      </c>
    </row>
    <row r="170" spans="1:11" ht="12.75">
      <c r="A170" s="166" t="s">
        <v>533</v>
      </c>
      <c r="B170" s="74" t="s">
        <v>29</v>
      </c>
      <c r="C170" s="70">
        <v>10</v>
      </c>
      <c r="D170" s="74" t="s">
        <v>74</v>
      </c>
      <c r="E170" s="70" t="s">
        <v>351</v>
      </c>
      <c r="F170" s="70">
        <v>852</v>
      </c>
      <c r="G170" s="72">
        <v>5</v>
      </c>
      <c r="H170" s="72"/>
      <c r="I170" s="72">
        <f>G170+H170</f>
        <v>5</v>
      </c>
      <c r="J170" s="72">
        <v>0</v>
      </c>
      <c r="K170" s="403">
        <f t="shared" si="18"/>
        <v>0</v>
      </c>
    </row>
    <row r="171" spans="1:11" ht="22.5">
      <c r="A171" s="201" t="s">
        <v>413</v>
      </c>
      <c r="B171" s="74" t="s">
        <v>29</v>
      </c>
      <c r="C171" s="70">
        <v>10</v>
      </c>
      <c r="D171" s="74" t="s">
        <v>74</v>
      </c>
      <c r="E171" s="70" t="s">
        <v>414</v>
      </c>
      <c r="F171" s="70"/>
      <c r="G171" s="72">
        <f aca="true" t="shared" si="22" ref="G171:J173">G172</f>
        <v>100</v>
      </c>
      <c r="H171" s="72">
        <f t="shared" si="22"/>
        <v>0</v>
      </c>
      <c r="I171" s="72">
        <f t="shared" si="22"/>
        <v>100</v>
      </c>
      <c r="J171" s="72">
        <f t="shared" si="22"/>
        <v>0</v>
      </c>
      <c r="K171" s="403">
        <f t="shared" si="18"/>
        <v>0</v>
      </c>
    </row>
    <row r="172" spans="1:11" ht="22.5">
      <c r="A172" s="73" t="s">
        <v>387</v>
      </c>
      <c r="B172" s="74" t="s">
        <v>29</v>
      </c>
      <c r="C172" s="70">
        <v>10</v>
      </c>
      <c r="D172" s="74" t="s">
        <v>74</v>
      </c>
      <c r="E172" s="70" t="s">
        <v>414</v>
      </c>
      <c r="F172" s="70" t="s">
        <v>113</v>
      </c>
      <c r="G172" s="72">
        <f t="shared" si="22"/>
        <v>100</v>
      </c>
      <c r="H172" s="72">
        <f t="shared" si="22"/>
        <v>0</v>
      </c>
      <c r="I172" s="72">
        <f t="shared" si="22"/>
        <v>100</v>
      </c>
      <c r="J172" s="72">
        <f t="shared" si="22"/>
        <v>0</v>
      </c>
      <c r="K172" s="403">
        <f t="shared" si="18"/>
        <v>0</v>
      </c>
    </row>
    <row r="173" spans="1:11" ht="22.5">
      <c r="A173" s="73" t="s">
        <v>526</v>
      </c>
      <c r="B173" s="74" t="s">
        <v>29</v>
      </c>
      <c r="C173" s="70">
        <v>10</v>
      </c>
      <c r="D173" s="74" t="s">
        <v>74</v>
      </c>
      <c r="E173" s="70" t="s">
        <v>414</v>
      </c>
      <c r="F173" s="70" t="s">
        <v>115</v>
      </c>
      <c r="G173" s="72">
        <f t="shared" si="22"/>
        <v>100</v>
      </c>
      <c r="H173" s="72">
        <f t="shared" si="22"/>
        <v>0</v>
      </c>
      <c r="I173" s="72">
        <f t="shared" si="22"/>
        <v>100</v>
      </c>
      <c r="J173" s="72">
        <f t="shared" si="22"/>
        <v>0</v>
      </c>
      <c r="K173" s="403">
        <f t="shared" si="18"/>
        <v>0</v>
      </c>
    </row>
    <row r="174" spans="1:11" ht="22.5">
      <c r="A174" s="166" t="s">
        <v>527</v>
      </c>
      <c r="B174" s="74" t="s">
        <v>29</v>
      </c>
      <c r="C174" s="70">
        <v>10</v>
      </c>
      <c r="D174" s="74" t="s">
        <v>74</v>
      </c>
      <c r="E174" s="70" t="s">
        <v>414</v>
      </c>
      <c r="F174" s="70" t="s">
        <v>117</v>
      </c>
      <c r="G174" s="72">
        <v>100</v>
      </c>
      <c r="H174" s="72"/>
      <c r="I174" s="72">
        <f>G174+H174</f>
        <v>100</v>
      </c>
      <c r="J174" s="72">
        <v>0</v>
      </c>
      <c r="K174" s="403">
        <f t="shared" si="18"/>
        <v>0</v>
      </c>
    </row>
    <row r="175" spans="1:15" ht="31.5">
      <c r="A175" s="87" t="s">
        <v>408</v>
      </c>
      <c r="B175" s="156" t="s">
        <v>26</v>
      </c>
      <c r="C175" s="159" t="s">
        <v>8</v>
      </c>
      <c r="D175" s="156" t="s">
        <v>8</v>
      </c>
      <c r="E175" s="159" t="s">
        <v>9</v>
      </c>
      <c r="F175" s="159" t="s">
        <v>10</v>
      </c>
      <c r="G175" s="160">
        <f>G176+G250</f>
        <v>38293.700000000004</v>
      </c>
      <c r="H175" s="160">
        <f>H176+H250</f>
        <v>0</v>
      </c>
      <c r="I175" s="160">
        <f>I176+I250</f>
        <v>38293.700000000004</v>
      </c>
      <c r="J175" s="160">
        <f>J176+J250</f>
        <v>9493.970000000001</v>
      </c>
      <c r="K175" s="503">
        <f t="shared" si="18"/>
        <v>0.24792511561954056</v>
      </c>
      <c r="L175" s="391">
        <v>38293.7</v>
      </c>
      <c r="M175" s="391">
        <f>L175-I175</f>
        <v>0</v>
      </c>
      <c r="N175" s="391">
        <v>9493.97</v>
      </c>
      <c r="O175" s="391">
        <f>N175-J175</f>
        <v>0</v>
      </c>
    </row>
    <row r="176" spans="1:11" ht="12.75">
      <c r="A176" s="194" t="s">
        <v>633</v>
      </c>
      <c r="B176" s="93" t="s">
        <v>26</v>
      </c>
      <c r="C176" s="92" t="s">
        <v>78</v>
      </c>
      <c r="D176" s="93" t="s">
        <v>8</v>
      </c>
      <c r="E176" s="92" t="s">
        <v>9</v>
      </c>
      <c r="F176" s="92" t="s">
        <v>10</v>
      </c>
      <c r="G176" s="195">
        <f>G177+G206+G224</f>
        <v>35479.9</v>
      </c>
      <c r="H176" s="195">
        <f>H177+H206+H224</f>
        <v>0</v>
      </c>
      <c r="I176" s="195">
        <f>I177+I206+I224</f>
        <v>35479.9</v>
      </c>
      <c r="J176" s="195">
        <f>J177+J206+J224</f>
        <v>8577.43</v>
      </c>
      <c r="K176" s="500">
        <f t="shared" si="18"/>
        <v>0.24175462726783334</v>
      </c>
    </row>
    <row r="177" spans="1:11" ht="12.75">
      <c r="A177" s="194" t="s">
        <v>28</v>
      </c>
      <c r="B177" s="93" t="s">
        <v>26</v>
      </c>
      <c r="C177" s="92" t="s">
        <v>78</v>
      </c>
      <c r="D177" s="93" t="s">
        <v>12</v>
      </c>
      <c r="E177" s="92" t="s">
        <v>9</v>
      </c>
      <c r="F177" s="92" t="s">
        <v>10</v>
      </c>
      <c r="G177" s="195">
        <f>G178+G201</f>
        <v>12412.9</v>
      </c>
      <c r="H177" s="195">
        <f>H178+H201</f>
        <v>0</v>
      </c>
      <c r="I177" s="195">
        <f>I178+I201</f>
        <v>12412.9</v>
      </c>
      <c r="J177" s="195">
        <f>J178+J201</f>
        <v>2464.627</v>
      </c>
      <c r="K177" s="500">
        <f t="shared" si="18"/>
        <v>0.19855368205657017</v>
      </c>
    </row>
    <row r="178" spans="1:11" ht="21">
      <c r="A178" s="194" t="s">
        <v>620</v>
      </c>
      <c r="B178" s="93" t="s">
        <v>26</v>
      </c>
      <c r="C178" s="92" t="s">
        <v>78</v>
      </c>
      <c r="D178" s="93" t="s">
        <v>12</v>
      </c>
      <c r="E178" s="92" t="s">
        <v>230</v>
      </c>
      <c r="F178" s="92"/>
      <c r="G178" s="195">
        <f>G179</f>
        <v>12370.9</v>
      </c>
      <c r="H178" s="195">
        <f>H179</f>
        <v>0</v>
      </c>
      <c r="I178" s="195">
        <f>I179</f>
        <v>12370.9</v>
      </c>
      <c r="J178" s="195">
        <f>J179</f>
        <v>2464.627</v>
      </c>
      <c r="K178" s="500">
        <f t="shared" si="18"/>
        <v>0.19922778455892456</v>
      </c>
    </row>
    <row r="179" spans="1:11" ht="12.75">
      <c r="A179" s="201" t="s">
        <v>204</v>
      </c>
      <c r="B179" s="74" t="s">
        <v>26</v>
      </c>
      <c r="C179" s="70" t="s">
        <v>78</v>
      </c>
      <c r="D179" s="74" t="s">
        <v>12</v>
      </c>
      <c r="E179" s="319" t="s">
        <v>231</v>
      </c>
      <c r="F179" s="319" t="s">
        <v>10</v>
      </c>
      <c r="G179" s="231">
        <f>G193+G180</f>
        <v>12370.9</v>
      </c>
      <c r="H179" s="231">
        <f>H193+H180</f>
        <v>0</v>
      </c>
      <c r="I179" s="231">
        <f>I193+I180</f>
        <v>12370.9</v>
      </c>
      <c r="J179" s="231">
        <f>J193+J180</f>
        <v>2464.627</v>
      </c>
      <c r="K179" s="504">
        <f t="shared" si="18"/>
        <v>0.19922778455892456</v>
      </c>
    </row>
    <row r="180" spans="1:11" ht="12.75">
      <c r="A180" s="331" t="s">
        <v>219</v>
      </c>
      <c r="B180" s="74" t="s">
        <v>26</v>
      </c>
      <c r="C180" s="70" t="s">
        <v>78</v>
      </c>
      <c r="D180" s="74" t="s">
        <v>12</v>
      </c>
      <c r="E180" s="70" t="s">
        <v>233</v>
      </c>
      <c r="F180" s="70"/>
      <c r="G180" s="72">
        <f>G181+G185+G189</f>
        <v>5330</v>
      </c>
      <c r="H180" s="72">
        <f>H181+H185+H189</f>
        <v>0</v>
      </c>
      <c r="I180" s="72">
        <f>I181+I185+I189</f>
        <v>5330</v>
      </c>
      <c r="J180" s="72">
        <f>J181+J185+J189</f>
        <v>1016.0369999999999</v>
      </c>
      <c r="K180" s="403">
        <f t="shared" si="18"/>
        <v>0.1906260787992495</v>
      </c>
    </row>
    <row r="181" spans="1:11" ht="33.75">
      <c r="A181" s="73" t="s">
        <v>105</v>
      </c>
      <c r="B181" s="74" t="s">
        <v>26</v>
      </c>
      <c r="C181" s="70" t="s">
        <v>78</v>
      </c>
      <c r="D181" s="74" t="s">
        <v>12</v>
      </c>
      <c r="E181" s="70" t="s">
        <v>233</v>
      </c>
      <c r="F181" s="70" t="s">
        <v>106</v>
      </c>
      <c r="G181" s="72">
        <f>G182</f>
        <v>3898.3999999999996</v>
      </c>
      <c r="H181" s="72">
        <f>H182</f>
        <v>0</v>
      </c>
      <c r="I181" s="72">
        <f>I182</f>
        <v>3898.3999999999996</v>
      </c>
      <c r="J181" s="72">
        <f>J182</f>
        <v>694.5939999999999</v>
      </c>
      <c r="K181" s="403">
        <f t="shared" si="18"/>
        <v>0.1781741227170121</v>
      </c>
    </row>
    <row r="182" spans="1:11" ht="12.75">
      <c r="A182" s="73" t="s">
        <v>142</v>
      </c>
      <c r="B182" s="74" t="s">
        <v>26</v>
      </c>
      <c r="C182" s="70" t="s">
        <v>78</v>
      </c>
      <c r="D182" s="74" t="s">
        <v>12</v>
      </c>
      <c r="E182" s="70" t="s">
        <v>233</v>
      </c>
      <c r="F182" s="70">
        <v>110</v>
      </c>
      <c r="G182" s="72">
        <f>G183+G184</f>
        <v>3898.3999999999996</v>
      </c>
      <c r="H182" s="72">
        <f>H183+H184</f>
        <v>0</v>
      </c>
      <c r="I182" s="72">
        <f>I183+I184</f>
        <v>3898.3999999999996</v>
      </c>
      <c r="J182" s="72">
        <f>J183+J184</f>
        <v>694.5939999999999</v>
      </c>
      <c r="K182" s="403">
        <f t="shared" si="18"/>
        <v>0.1781741227170121</v>
      </c>
    </row>
    <row r="183" spans="1:11" ht="12.75">
      <c r="A183" s="73" t="s">
        <v>581</v>
      </c>
      <c r="B183" s="74" t="s">
        <v>26</v>
      </c>
      <c r="C183" s="70" t="s">
        <v>78</v>
      </c>
      <c r="D183" s="74" t="s">
        <v>12</v>
      </c>
      <c r="E183" s="70" t="s">
        <v>233</v>
      </c>
      <c r="F183" s="70">
        <v>111</v>
      </c>
      <c r="G183" s="72">
        <v>2994.2</v>
      </c>
      <c r="H183" s="72"/>
      <c r="I183" s="72">
        <f>G183+H183</f>
        <v>2994.2</v>
      </c>
      <c r="J183" s="72">
        <v>523.583</v>
      </c>
      <c r="K183" s="403">
        <f t="shared" si="18"/>
        <v>0.1748657404315009</v>
      </c>
    </row>
    <row r="184" spans="1:11" ht="22.5">
      <c r="A184" s="198" t="s">
        <v>580</v>
      </c>
      <c r="B184" s="74" t="s">
        <v>26</v>
      </c>
      <c r="C184" s="70" t="s">
        <v>78</v>
      </c>
      <c r="D184" s="74" t="s">
        <v>12</v>
      </c>
      <c r="E184" s="70" t="s">
        <v>233</v>
      </c>
      <c r="F184" s="70">
        <v>119</v>
      </c>
      <c r="G184" s="72">
        <v>904.2</v>
      </c>
      <c r="H184" s="72"/>
      <c r="I184" s="72">
        <f>G184+H184</f>
        <v>904.2</v>
      </c>
      <c r="J184" s="72">
        <v>171.011</v>
      </c>
      <c r="K184" s="403">
        <f t="shared" si="18"/>
        <v>0.18912961734129616</v>
      </c>
    </row>
    <row r="185" spans="1:11" ht="22.5">
      <c r="A185" s="73" t="s">
        <v>387</v>
      </c>
      <c r="B185" s="74" t="s">
        <v>26</v>
      </c>
      <c r="C185" s="70" t="s">
        <v>78</v>
      </c>
      <c r="D185" s="74" t="s">
        <v>12</v>
      </c>
      <c r="E185" s="70" t="s">
        <v>233</v>
      </c>
      <c r="F185" s="70" t="s">
        <v>113</v>
      </c>
      <c r="G185" s="72">
        <f>G186</f>
        <v>1353.5</v>
      </c>
      <c r="H185" s="72">
        <f>H186</f>
        <v>0</v>
      </c>
      <c r="I185" s="72">
        <f>I186</f>
        <v>1353.5</v>
      </c>
      <c r="J185" s="72">
        <f>J186</f>
        <v>319.292</v>
      </c>
      <c r="K185" s="403">
        <f t="shared" si="18"/>
        <v>0.23590099741411155</v>
      </c>
    </row>
    <row r="186" spans="1:11" ht="22.5">
      <c r="A186" s="73" t="s">
        <v>526</v>
      </c>
      <c r="B186" s="74" t="s">
        <v>26</v>
      </c>
      <c r="C186" s="70" t="s">
        <v>78</v>
      </c>
      <c r="D186" s="74" t="s">
        <v>12</v>
      </c>
      <c r="E186" s="70" t="s">
        <v>233</v>
      </c>
      <c r="F186" s="70" t="s">
        <v>115</v>
      </c>
      <c r="G186" s="72">
        <f>G188+G187</f>
        <v>1353.5</v>
      </c>
      <c r="H186" s="72">
        <f>H188+H187</f>
        <v>0</v>
      </c>
      <c r="I186" s="72">
        <f>I188+I187</f>
        <v>1353.5</v>
      </c>
      <c r="J186" s="72">
        <f>J188+J187</f>
        <v>319.292</v>
      </c>
      <c r="K186" s="403">
        <f t="shared" si="18"/>
        <v>0.23590099741411155</v>
      </c>
    </row>
    <row r="187" spans="1:11" ht="22.5">
      <c r="A187" s="73" t="s">
        <v>540</v>
      </c>
      <c r="B187" s="74" t="s">
        <v>26</v>
      </c>
      <c r="C187" s="70" t="s">
        <v>78</v>
      </c>
      <c r="D187" s="74" t="s">
        <v>12</v>
      </c>
      <c r="E187" s="70" t="s">
        <v>694</v>
      </c>
      <c r="F187" s="70">
        <v>242</v>
      </c>
      <c r="G187" s="72"/>
      <c r="H187" s="72">
        <v>3</v>
      </c>
      <c r="I187" s="72">
        <f>G187+H187</f>
        <v>3</v>
      </c>
      <c r="J187" s="72">
        <v>3</v>
      </c>
      <c r="K187" s="403">
        <f t="shared" si="18"/>
        <v>1</v>
      </c>
    </row>
    <row r="188" spans="1:11" ht="22.5">
      <c r="A188" s="166" t="s">
        <v>527</v>
      </c>
      <c r="B188" s="74" t="s">
        <v>26</v>
      </c>
      <c r="C188" s="70" t="s">
        <v>78</v>
      </c>
      <c r="D188" s="74" t="s">
        <v>12</v>
      </c>
      <c r="E188" s="70" t="s">
        <v>233</v>
      </c>
      <c r="F188" s="70" t="s">
        <v>117</v>
      </c>
      <c r="G188" s="72">
        <v>1353.5</v>
      </c>
      <c r="H188" s="72">
        <v>-3</v>
      </c>
      <c r="I188" s="72">
        <f>G188+H188</f>
        <v>1350.5</v>
      </c>
      <c r="J188" s="72">
        <v>316.292</v>
      </c>
      <c r="K188" s="403">
        <f t="shared" si="18"/>
        <v>0.23420362828582006</v>
      </c>
    </row>
    <row r="189" spans="1:11" ht="12.75">
      <c r="A189" s="166" t="s">
        <v>118</v>
      </c>
      <c r="B189" s="74" t="s">
        <v>26</v>
      </c>
      <c r="C189" s="70" t="s">
        <v>78</v>
      </c>
      <c r="D189" s="74" t="s">
        <v>12</v>
      </c>
      <c r="E189" s="70" t="s">
        <v>233</v>
      </c>
      <c r="F189" s="70" t="s">
        <v>48</v>
      </c>
      <c r="G189" s="72">
        <f>G190</f>
        <v>78.1</v>
      </c>
      <c r="H189" s="72">
        <f>H190</f>
        <v>0</v>
      </c>
      <c r="I189" s="72">
        <f>I190</f>
        <v>78.1</v>
      </c>
      <c r="J189" s="72">
        <f>J190</f>
        <v>2.151</v>
      </c>
      <c r="K189" s="403">
        <f t="shared" si="18"/>
        <v>0.027541613316261204</v>
      </c>
    </row>
    <row r="190" spans="1:11" ht="12.75">
      <c r="A190" s="166" t="s">
        <v>532</v>
      </c>
      <c r="B190" s="74" t="s">
        <v>26</v>
      </c>
      <c r="C190" s="70" t="s">
        <v>78</v>
      </c>
      <c r="D190" s="74" t="s">
        <v>12</v>
      </c>
      <c r="E190" s="70" t="s">
        <v>233</v>
      </c>
      <c r="F190" s="70" t="s">
        <v>119</v>
      </c>
      <c r="G190" s="72">
        <f>G191+G192</f>
        <v>78.1</v>
      </c>
      <c r="H190" s="72">
        <f>H191+H192</f>
        <v>0</v>
      </c>
      <c r="I190" s="72">
        <f>I191+I192</f>
        <v>78.1</v>
      </c>
      <c r="J190" s="72">
        <f>J191+J192</f>
        <v>2.151</v>
      </c>
      <c r="K190" s="403">
        <f t="shared" si="18"/>
        <v>0.027541613316261204</v>
      </c>
    </row>
    <row r="191" spans="1:11" ht="12.75">
      <c r="A191" s="220" t="s">
        <v>17</v>
      </c>
      <c r="B191" s="74" t="s">
        <v>26</v>
      </c>
      <c r="C191" s="70" t="s">
        <v>78</v>
      </c>
      <c r="D191" s="74" t="s">
        <v>12</v>
      </c>
      <c r="E191" s="70" t="s">
        <v>233</v>
      </c>
      <c r="F191" s="70" t="s">
        <v>120</v>
      </c>
      <c r="G191" s="72">
        <v>13.1</v>
      </c>
      <c r="H191" s="72">
        <v>3</v>
      </c>
      <c r="I191" s="72">
        <f>G191+H191</f>
        <v>16.1</v>
      </c>
      <c r="J191" s="72">
        <v>2.151</v>
      </c>
      <c r="K191" s="403">
        <f t="shared" si="18"/>
        <v>0.13360248447204967</v>
      </c>
    </row>
    <row r="192" spans="1:11" ht="12.75">
      <c r="A192" s="166" t="s">
        <v>533</v>
      </c>
      <c r="B192" s="74" t="s">
        <v>26</v>
      </c>
      <c r="C192" s="70" t="s">
        <v>78</v>
      </c>
      <c r="D192" s="74" t="s">
        <v>12</v>
      </c>
      <c r="E192" s="70" t="s">
        <v>233</v>
      </c>
      <c r="F192" s="70">
        <v>852</v>
      </c>
      <c r="G192" s="72">
        <v>65</v>
      </c>
      <c r="H192" s="72">
        <v>-3</v>
      </c>
      <c r="I192" s="72">
        <f>G192+H192</f>
        <v>62</v>
      </c>
      <c r="J192" s="72">
        <v>0</v>
      </c>
      <c r="K192" s="403">
        <f t="shared" si="18"/>
        <v>0</v>
      </c>
    </row>
    <row r="193" spans="1:11" ht="45">
      <c r="A193" s="201" t="s">
        <v>85</v>
      </c>
      <c r="B193" s="74" t="s">
        <v>26</v>
      </c>
      <c r="C193" s="70" t="s">
        <v>78</v>
      </c>
      <c r="D193" s="74" t="s">
        <v>12</v>
      </c>
      <c r="E193" s="70" t="s">
        <v>232</v>
      </c>
      <c r="F193" s="319" t="s">
        <v>10</v>
      </c>
      <c r="G193" s="231">
        <f>G194+G198</f>
        <v>7040.9</v>
      </c>
      <c r="H193" s="231">
        <f>H194+H198</f>
        <v>0</v>
      </c>
      <c r="I193" s="231">
        <f>I194+I198</f>
        <v>7040.9</v>
      </c>
      <c r="J193" s="231">
        <f>J194+J198</f>
        <v>1448.59</v>
      </c>
      <c r="K193" s="504">
        <f t="shared" si="18"/>
        <v>0.2057393230978994</v>
      </c>
    </row>
    <row r="194" spans="1:11" ht="33.75">
      <c r="A194" s="73" t="s">
        <v>105</v>
      </c>
      <c r="B194" s="74" t="s">
        <v>26</v>
      </c>
      <c r="C194" s="70" t="s">
        <v>78</v>
      </c>
      <c r="D194" s="74" t="s">
        <v>12</v>
      </c>
      <c r="E194" s="70" t="s">
        <v>232</v>
      </c>
      <c r="F194" s="70" t="s">
        <v>106</v>
      </c>
      <c r="G194" s="72">
        <f>G195</f>
        <v>6990.9</v>
      </c>
      <c r="H194" s="72">
        <f>H195</f>
        <v>0</v>
      </c>
      <c r="I194" s="72">
        <f>I195</f>
        <v>6990.9</v>
      </c>
      <c r="J194" s="72">
        <f>J195</f>
        <v>1429.84</v>
      </c>
      <c r="K194" s="403">
        <f t="shared" si="18"/>
        <v>0.2045287445107211</v>
      </c>
    </row>
    <row r="195" spans="1:11" ht="12.75">
      <c r="A195" s="73" t="s">
        <v>142</v>
      </c>
      <c r="B195" s="74" t="s">
        <v>26</v>
      </c>
      <c r="C195" s="70" t="s">
        <v>78</v>
      </c>
      <c r="D195" s="74" t="s">
        <v>12</v>
      </c>
      <c r="E195" s="70" t="s">
        <v>232</v>
      </c>
      <c r="F195" s="70">
        <v>110</v>
      </c>
      <c r="G195" s="72">
        <f>G196+G197</f>
        <v>6990.9</v>
      </c>
      <c r="H195" s="72">
        <f>H196+H197</f>
        <v>0</v>
      </c>
      <c r="I195" s="72">
        <f>I196+I197</f>
        <v>6990.9</v>
      </c>
      <c r="J195" s="72">
        <f>J196+J197</f>
        <v>1429.84</v>
      </c>
      <c r="K195" s="403">
        <f t="shared" si="18"/>
        <v>0.2045287445107211</v>
      </c>
    </row>
    <row r="196" spans="1:11" ht="12.75">
      <c r="A196" s="73" t="s">
        <v>581</v>
      </c>
      <c r="B196" s="74" t="s">
        <v>26</v>
      </c>
      <c r="C196" s="70" t="s">
        <v>78</v>
      </c>
      <c r="D196" s="74" t="s">
        <v>12</v>
      </c>
      <c r="E196" s="70" t="s">
        <v>232</v>
      </c>
      <c r="F196" s="70">
        <v>111</v>
      </c>
      <c r="G196" s="72">
        <v>5369.4</v>
      </c>
      <c r="H196" s="72"/>
      <c r="I196" s="72">
        <f>G196+H196</f>
        <v>5369.4</v>
      </c>
      <c r="J196" s="72">
        <v>1098.187</v>
      </c>
      <c r="K196" s="403">
        <f t="shared" si="18"/>
        <v>0.20452694900733787</v>
      </c>
    </row>
    <row r="197" spans="1:11" ht="22.5">
      <c r="A197" s="198" t="s">
        <v>580</v>
      </c>
      <c r="B197" s="74" t="s">
        <v>26</v>
      </c>
      <c r="C197" s="70" t="s">
        <v>78</v>
      </c>
      <c r="D197" s="74" t="s">
        <v>12</v>
      </c>
      <c r="E197" s="70" t="s">
        <v>232</v>
      </c>
      <c r="F197" s="70">
        <v>119</v>
      </c>
      <c r="G197" s="72">
        <v>1621.5</v>
      </c>
      <c r="H197" s="72"/>
      <c r="I197" s="72">
        <f>G197+H197</f>
        <v>1621.5</v>
      </c>
      <c r="J197" s="72">
        <v>331.653</v>
      </c>
      <c r="K197" s="403">
        <f t="shared" si="18"/>
        <v>0.20453469010175765</v>
      </c>
    </row>
    <row r="198" spans="1:11" ht="22.5">
      <c r="A198" s="73" t="s">
        <v>387</v>
      </c>
      <c r="B198" s="74" t="s">
        <v>26</v>
      </c>
      <c r="C198" s="70" t="s">
        <v>78</v>
      </c>
      <c r="D198" s="74" t="s">
        <v>12</v>
      </c>
      <c r="E198" s="70" t="s">
        <v>232</v>
      </c>
      <c r="F198" s="70" t="s">
        <v>113</v>
      </c>
      <c r="G198" s="72">
        <f aca="true" t="shared" si="23" ref="G198:J199">G199</f>
        <v>50</v>
      </c>
      <c r="H198" s="72">
        <f t="shared" si="23"/>
        <v>0</v>
      </c>
      <c r="I198" s="72">
        <f t="shared" si="23"/>
        <v>50</v>
      </c>
      <c r="J198" s="72">
        <f t="shared" si="23"/>
        <v>18.75</v>
      </c>
      <c r="K198" s="403">
        <f t="shared" si="18"/>
        <v>0.375</v>
      </c>
    </row>
    <row r="199" spans="1:11" ht="22.5">
      <c r="A199" s="73" t="s">
        <v>526</v>
      </c>
      <c r="B199" s="74" t="s">
        <v>26</v>
      </c>
      <c r="C199" s="70" t="s">
        <v>78</v>
      </c>
      <c r="D199" s="74" t="s">
        <v>12</v>
      </c>
      <c r="E199" s="70" t="s">
        <v>232</v>
      </c>
      <c r="F199" s="70" t="s">
        <v>115</v>
      </c>
      <c r="G199" s="72">
        <f t="shared" si="23"/>
        <v>50</v>
      </c>
      <c r="H199" s="72">
        <f t="shared" si="23"/>
        <v>0</v>
      </c>
      <c r="I199" s="72">
        <f t="shared" si="23"/>
        <v>50</v>
      </c>
      <c r="J199" s="72">
        <f t="shared" si="23"/>
        <v>18.75</v>
      </c>
      <c r="K199" s="403">
        <f t="shared" si="18"/>
        <v>0.375</v>
      </c>
    </row>
    <row r="200" spans="1:11" ht="22.5">
      <c r="A200" s="166" t="s">
        <v>527</v>
      </c>
      <c r="B200" s="74" t="s">
        <v>26</v>
      </c>
      <c r="C200" s="70" t="s">
        <v>78</v>
      </c>
      <c r="D200" s="74" t="s">
        <v>12</v>
      </c>
      <c r="E200" s="70" t="s">
        <v>232</v>
      </c>
      <c r="F200" s="70" t="s">
        <v>117</v>
      </c>
      <c r="G200" s="72">
        <v>50</v>
      </c>
      <c r="H200" s="72"/>
      <c r="I200" s="72">
        <f>G200+H200</f>
        <v>50</v>
      </c>
      <c r="J200" s="72">
        <v>18.75</v>
      </c>
      <c r="K200" s="403">
        <f t="shared" si="18"/>
        <v>0.375</v>
      </c>
    </row>
    <row r="201" spans="1:11" ht="33.75">
      <c r="A201" s="73" t="s">
        <v>614</v>
      </c>
      <c r="B201" s="74" t="s">
        <v>26</v>
      </c>
      <c r="C201" s="70" t="s">
        <v>78</v>
      </c>
      <c r="D201" s="74" t="s">
        <v>12</v>
      </c>
      <c r="E201" s="70" t="s">
        <v>389</v>
      </c>
      <c r="F201" s="70"/>
      <c r="G201" s="72">
        <f aca="true" t="shared" si="24" ref="G201:J202">G202</f>
        <v>42</v>
      </c>
      <c r="H201" s="72">
        <f t="shared" si="24"/>
        <v>0</v>
      </c>
      <c r="I201" s="72">
        <f t="shared" si="24"/>
        <v>42</v>
      </c>
      <c r="J201" s="72">
        <f t="shared" si="24"/>
        <v>0</v>
      </c>
      <c r="K201" s="403">
        <f t="shared" si="18"/>
        <v>0</v>
      </c>
    </row>
    <row r="202" spans="1:11" ht="33.75">
      <c r="A202" s="202" t="s">
        <v>381</v>
      </c>
      <c r="B202" s="74" t="s">
        <v>26</v>
      </c>
      <c r="C202" s="70" t="s">
        <v>78</v>
      </c>
      <c r="D202" s="74" t="s">
        <v>12</v>
      </c>
      <c r="E202" s="70" t="s">
        <v>390</v>
      </c>
      <c r="F202" s="70"/>
      <c r="G202" s="72">
        <f t="shared" si="24"/>
        <v>42</v>
      </c>
      <c r="H202" s="72">
        <f t="shared" si="24"/>
        <v>0</v>
      </c>
      <c r="I202" s="72">
        <f t="shared" si="24"/>
        <v>42</v>
      </c>
      <c r="J202" s="72">
        <f t="shared" si="24"/>
        <v>0</v>
      </c>
      <c r="K202" s="403">
        <f t="shared" si="18"/>
        <v>0</v>
      </c>
    </row>
    <row r="203" spans="1:11" ht="33.75">
      <c r="A203" s="73" t="s">
        <v>105</v>
      </c>
      <c r="B203" s="74" t="s">
        <v>26</v>
      </c>
      <c r="C203" s="70" t="s">
        <v>78</v>
      </c>
      <c r="D203" s="74" t="s">
        <v>12</v>
      </c>
      <c r="E203" s="70" t="s">
        <v>390</v>
      </c>
      <c r="F203" s="70">
        <v>100</v>
      </c>
      <c r="G203" s="72">
        <f>G205</f>
        <v>42</v>
      </c>
      <c r="H203" s="72">
        <f>H205</f>
        <v>0</v>
      </c>
      <c r="I203" s="72">
        <f>I205</f>
        <v>42</v>
      </c>
      <c r="J203" s="72">
        <f>J205</f>
        <v>0</v>
      </c>
      <c r="K203" s="403">
        <f t="shared" si="18"/>
        <v>0</v>
      </c>
    </row>
    <row r="204" spans="1:11" ht="12.75">
      <c r="A204" s="73" t="s">
        <v>142</v>
      </c>
      <c r="B204" s="74" t="s">
        <v>26</v>
      </c>
      <c r="C204" s="70" t="s">
        <v>78</v>
      </c>
      <c r="D204" s="74" t="s">
        <v>12</v>
      </c>
      <c r="E204" s="70" t="s">
        <v>390</v>
      </c>
      <c r="F204" s="70">
        <v>110</v>
      </c>
      <c r="G204" s="72">
        <f>G205</f>
        <v>42</v>
      </c>
      <c r="H204" s="72">
        <f>H205</f>
        <v>0</v>
      </c>
      <c r="I204" s="72">
        <f>I205</f>
        <v>42</v>
      </c>
      <c r="J204" s="72">
        <f>J205</f>
        <v>0</v>
      </c>
      <c r="K204" s="403">
        <f t="shared" si="18"/>
        <v>0</v>
      </c>
    </row>
    <row r="205" spans="1:11" ht="12.75">
      <c r="A205" s="166" t="s">
        <v>582</v>
      </c>
      <c r="B205" s="74" t="s">
        <v>26</v>
      </c>
      <c r="C205" s="70" t="s">
        <v>78</v>
      </c>
      <c r="D205" s="74" t="s">
        <v>12</v>
      </c>
      <c r="E205" s="70" t="s">
        <v>390</v>
      </c>
      <c r="F205" s="70">
        <v>112</v>
      </c>
      <c r="G205" s="72">
        <v>42</v>
      </c>
      <c r="H205" s="72"/>
      <c r="I205" s="72">
        <f>G205+H205</f>
        <v>42</v>
      </c>
      <c r="J205" s="72">
        <v>0</v>
      </c>
      <c r="K205" s="403">
        <f t="shared" si="18"/>
        <v>0</v>
      </c>
    </row>
    <row r="206" spans="1:15" s="327" customFormat="1" ht="12.75">
      <c r="A206" s="194" t="s">
        <v>35</v>
      </c>
      <c r="B206" s="93" t="s">
        <v>26</v>
      </c>
      <c r="C206" s="92" t="s">
        <v>78</v>
      </c>
      <c r="D206" s="93" t="s">
        <v>76</v>
      </c>
      <c r="E206" s="92" t="s">
        <v>9</v>
      </c>
      <c r="F206" s="92" t="s">
        <v>10</v>
      </c>
      <c r="G206" s="195">
        <f>G207</f>
        <v>13338.1</v>
      </c>
      <c r="H206" s="195">
        <f>H207</f>
        <v>0</v>
      </c>
      <c r="I206" s="195">
        <f>I207</f>
        <v>13338.1</v>
      </c>
      <c r="J206" s="195">
        <f>J207</f>
        <v>3355.3509999999997</v>
      </c>
      <c r="K206" s="500">
        <f aca="true" t="shared" si="25" ref="K206:K269">J206/I206*100%</f>
        <v>0.2515613918024306</v>
      </c>
      <c r="L206" s="392"/>
      <c r="M206" s="392"/>
      <c r="N206" s="392"/>
      <c r="O206" s="392"/>
    </row>
    <row r="207" spans="1:15" s="336" customFormat="1" ht="12.75" customHeight="1">
      <c r="A207" s="201" t="s">
        <v>205</v>
      </c>
      <c r="B207" s="74" t="s">
        <v>26</v>
      </c>
      <c r="C207" s="70" t="s">
        <v>78</v>
      </c>
      <c r="D207" s="74" t="s">
        <v>76</v>
      </c>
      <c r="E207" s="70" t="s">
        <v>234</v>
      </c>
      <c r="F207" s="319" t="s">
        <v>10</v>
      </c>
      <c r="G207" s="231">
        <f>G216+G208</f>
        <v>13338.1</v>
      </c>
      <c r="H207" s="231">
        <f>H216+H208</f>
        <v>0</v>
      </c>
      <c r="I207" s="231">
        <f>I216+I208</f>
        <v>13338.1</v>
      </c>
      <c r="J207" s="231">
        <f>J216+J208</f>
        <v>3355.3509999999997</v>
      </c>
      <c r="K207" s="504">
        <f t="shared" si="25"/>
        <v>0.2515613918024306</v>
      </c>
      <c r="L207" s="395"/>
      <c r="M207" s="395"/>
      <c r="N207" s="395"/>
      <c r="O207" s="395"/>
    </row>
    <row r="208" spans="1:15" s="336" customFormat="1" ht="12.75" customHeight="1">
      <c r="A208" s="331" t="s">
        <v>219</v>
      </c>
      <c r="B208" s="74" t="s">
        <v>26</v>
      </c>
      <c r="C208" s="70" t="s">
        <v>78</v>
      </c>
      <c r="D208" s="74" t="s">
        <v>76</v>
      </c>
      <c r="E208" s="70" t="s">
        <v>235</v>
      </c>
      <c r="F208" s="319"/>
      <c r="G208" s="231">
        <f>G209+G212</f>
        <v>1751</v>
      </c>
      <c r="H208" s="231">
        <f>H209+H212</f>
        <v>0</v>
      </c>
      <c r="I208" s="231">
        <f>I209+I212</f>
        <v>1751</v>
      </c>
      <c r="J208" s="231">
        <f>J209+J212</f>
        <v>414.72900000000004</v>
      </c>
      <c r="K208" s="504">
        <f t="shared" si="25"/>
        <v>0.23685265562535696</v>
      </c>
      <c r="L208" s="395"/>
      <c r="M208" s="395"/>
      <c r="N208" s="395"/>
      <c r="O208" s="395"/>
    </row>
    <row r="209" spans="1:11" ht="22.5">
      <c r="A209" s="73" t="s">
        <v>387</v>
      </c>
      <c r="B209" s="74" t="s">
        <v>26</v>
      </c>
      <c r="C209" s="70" t="s">
        <v>78</v>
      </c>
      <c r="D209" s="74" t="s">
        <v>76</v>
      </c>
      <c r="E209" s="70" t="s">
        <v>235</v>
      </c>
      <c r="F209" s="70" t="s">
        <v>113</v>
      </c>
      <c r="G209" s="72">
        <f aca="true" t="shared" si="26" ref="G209:J210">SUM(G210)</f>
        <v>1669</v>
      </c>
      <c r="H209" s="72">
        <f t="shared" si="26"/>
        <v>0</v>
      </c>
      <c r="I209" s="72">
        <f t="shared" si="26"/>
        <v>1669</v>
      </c>
      <c r="J209" s="72">
        <f t="shared" si="26"/>
        <v>401.749</v>
      </c>
      <c r="K209" s="403">
        <f t="shared" si="25"/>
        <v>0.2407124026363092</v>
      </c>
    </row>
    <row r="210" spans="1:11" ht="22.5">
      <c r="A210" s="73" t="s">
        <v>526</v>
      </c>
      <c r="B210" s="74" t="s">
        <v>26</v>
      </c>
      <c r="C210" s="70" t="s">
        <v>78</v>
      </c>
      <c r="D210" s="74" t="s">
        <v>76</v>
      </c>
      <c r="E210" s="70" t="s">
        <v>235</v>
      </c>
      <c r="F210" s="70" t="s">
        <v>115</v>
      </c>
      <c r="G210" s="72">
        <f t="shared" si="26"/>
        <v>1669</v>
      </c>
      <c r="H210" s="72">
        <f t="shared" si="26"/>
        <v>0</v>
      </c>
      <c r="I210" s="72">
        <f t="shared" si="26"/>
        <v>1669</v>
      </c>
      <c r="J210" s="72">
        <f t="shared" si="26"/>
        <v>401.749</v>
      </c>
      <c r="K210" s="403">
        <f t="shared" si="25"/>
        <v>0.2407124026363092</v>
      </c>
    </row>
    <row r="211" spans="1:11" ht="22.5">
      <c r="A211" s="166" t="s">
        <v>527</v>
      </c>
      <c r="B211" s="74" t="s">
        <v>26</v>
      </c>
      <c r="C211" s="70" t="s">
        <v>78</v>
      </c>
      <c r="D211" s="74" t="s">
        <v>76</v>
      </c>
      <c r="E211" s="70" t="s">
        <v>235</v>
      </c>
      <c r="F211" s="70" t="s">
        <v>117</v>
      </c>
      <c r="G211" s="72">
        <v>1669</v>
      </c>
      <c r="H211" s="72"/>
      <c r="I211" s="72">
        <f>G211+H211</f>
        <v>1669</v>
      </c>
      <c r="J211" s="72">
        <v>401.749</v>
      </c>
      <c r="K211" s="403">
        <f t="shared" si="25"/>
        <v>0.2407124026363092</v>
      </c>
    </row>
    <row r="212" spans="1:11" ht="12.75">
      <c r="A212" s="166" t="s">
        <v>118</v>
      </c>
      <c r="B212" s="74" t="s">
        <v>26</v>
      </c>
      <c r="C212" s="70" t="s">
        <v>78</v>
      </c>
      <c r="D212" s="74" t="s">
        <v>76</v>
      </c>
      <c r="E212" s="70" t="s">
        <v>235</v>
      </c>
      <c r="F212" s="70" t="s">
        <v>48</v>
      </c>
      <c r="G212" s="72">
        <f>SUM(G213)</f>
        <v>82</v>
      </c>
      <c r="H212" s="72">
        <f>SUM(H213)</f>
        <v>0</v>
      </c>
      <c r="I212" s="72">
        <f>SUM(I213)</f>
        <v>82</v>
      </c>
      <c r="J212" s="72">
        <f>SUM(J213)</f>
        <v>12.98</v>
      </c>
      <c r="K212" s="403">
        <f t="shared" si="25"/>
        <v>0.15829268292682927</v>
      </c>
    </row>
    <row r="213" spans="1:11" ht="12.75">
      <c r="A213" s="166" t="s">
        <v>532</v>
      </c>
      <c r="B213" s="74" t="s">
        <v>26</v>
      </c>
      <c r="C213" s="70" t="s">
        <v>78</v>
      </c>
      <c r="D213" s="74" t="s">
        <v>76</v>
      </c>
      <c r="E213" s="70" t="s">
        <v>235</v>
      </c>
      <c r="F213" s="70" t="s">
        <v>119</v>
      </c>
      <c r="G213" s="72">
        <f>SUM(G214:G215)</f>
        <v>82</v>
      </c>
      <c r="H213" s="72">
        <f>SUM(H214:H215)</f>
        <v>0</v>
      </c>
      <c r="I213" s="72">
        <f>SUM(I214:I215)</f>
        <v>82</v>
      </c>
      <c r="J213" s="72">
        <f>SUM(J214:J215)</f>
        <v>12.98</v>
      </c>
      <c r="K213" s="403">
        <f t="shared" si="25"/>
        <v>0.15829268292682927</v>
      </c>
    </row>
    <row r="214" spans="1:11" ht="12.75">
      <c r="A214" s="220" t="s">
        <v>17</v>
      </c>
      <c r="B214" s="74" t="s">
        <v>26</v>
      </c>
      <c r="C214" s="70" t="s">
        <v>78</v>
      </c>
      <c r="D214" s="74" t="s">
        <v>76</v>
      </c>
      <c r="E214" s="70" t="s">
        <v>235</v>
      </c>
      <c r="F214" s="70" t="s">
        <v>120</v>
      </c>
      <c r="G214" s="72">
        <v>22</v>
      </c>
      <c r="H214" s="72"/>
      <c r="I214" s="72">
        <f>G214+H214</f>
        <v>22</v>
      </c>
      <c r="J214" s="72">
        <v>12.98</v>
      </c>
      <c r="K214" s="403">
        <f t="shared" si="25"/>
        <v>0.59</v>
      </c>
    </row>
    <row r="215" spans="1:11" ht="12.75">
      <c r="A215" s="166" t="s">
        <v>533</v>
      </c>
      <c r="B215" s="74" t="s">
        <v>26</v>
      </c>
      <c r="C215" s="70" t="s">
        <v>78</v>
      </c>
      <c r="D215" s="74" t="s">
        <v>76</v>
      </c>
      <c r="E215" s="70" t="s">
        <v>235</v>
      </c>
      <c r="F215" s="70" t="s">
        <v>122</v>
      </c>
      <c r="G215" s="72">
        <v>60</v>
      </c>
      <c r="H215" s="72"/>
      <c r="I215" s="72">
        <f>G215+H215</f>
        <v>60</v>
      </c>
      <c r="J215" s="72">
        <v>0</v>
      </c>
      <c r="K215" s="403">
        <f t="shared" si="25"/>
        <v>0</v>
      </c>
    </row>
    <row r="216" spans="1:11" ht="12.75">
      <c r="A216" s="73" t="s">
        <v>155</v>
      </c>
      <c r="B216" s="74" t="s">
        <v>26</v>
      </c>
      <c r="C216" s="70" t="s">
        <v>78</v>
      </c>
      <c r="D216" s="74" t="s">
        <v>76</v>
      </c>
      <c r="E216" s="70" t="s">
        <v>254</v>
      </c>
      <c r="F216" s="70" t="s">
        <v>10</v>
      </c>
      <c r="G216" s="72">
        <f>G217+G221</f>
        <v>11587.1</v>
      </c>
      <c r="H216" s="72">
        <f>H217+H221</f>
        <v>0</v>
      </c>
      <c r="I216" s="72">
        <f>I217+I221</f>
        <v>11587.1</v>
      </c>
      <c r="J216" s="72">
        <f>J217+J221</f>
        <v>2940.622</v>
      </c>
      <c r="K216" s="403">
        <f t="shared" si="25"/>
        <v>0.25378412199773887</v>
      </c>
    </row>
    <row r="217" spans="1:11" ht="33.75">
      <c r="A217" s="73" t="s">
        <v>105</v>
      </c>
      <c r="B217" s="74" t="s">
        <v>26</v>
      </c>
      <c r="C217" s="70" t="s">
        <v>78</v>
      </c>
      <c r="D217" s="74" t="s">
        <v>76</v>
      </c>
      <c r="E217" s="70" t="s">
        <v>254</v>
      </c>
      <c r="F217" s="70" t="s">
        <v>106</v>
      </c>
      <c r="G217" s="72">
        <f>G218</f>
        <v>11520.1</v>
      </c>
      <c r="H217" s="72">
        <f>H218</f>
        <v>0</v>
      </c>
      <c r="I217" s="72">
        <f>I218</f>
        <v>11520.1</v>
      </c>
      <c r="J217" s="72">
        <f>J218</f>
        <v>2931.122</v>
      </c>
      <c r="K217" s="403">
        <f t="shared" si="25"/>
        <v>0.2544354649699221</v>
      </c>
    </row>
    <row r="218" spans="1:11" ht="12.75">
      <c r="A218" s="73" t="s">
        <v>142</v>
      </c>
      <c r="B218" s="74" t="s">
        <v>26</v>
      </c>
      <c r="C218" s="70" t="s">
        <v>78</v>
      </c>
      <c r="D218" s="74" t="s">
        <v>76</v>
      </c>
      <c r="E218" s="70" t="s">
        <v>254</v>
      </c>
      <c r="F218" s="70">
        <v>110</v>
      </c>
      <c r="G218" s="72">
        <f>G219+G220</f>
        <v>11520.1</v>
      </c>
      <c r="H218" s="72">
        <f>H219+H220</f>
        <v>0</v>
      </c>
      <c r="I218" s="72">
        <f>I219+I220</f>
        <v>11520.1</v>
      </c>
      <c r="J218" s="72">
        <f>J219+J220</f>
        <v>2931.122</v>
      </c>
      <c r="K218" s="403">
        <f t="shared" si="25"/>
        <v>0.2544354649699221</v>
      </c>
    </row>
    <row r="219" spans="1:11" ht="12.75">
      <c r="A219" s="73" t="s">
        <v>581</v>
      </c>
      <c r="B219" s="74" t="s">
        <v>26</v>
      </c>
      <c r="C219" s="70" t="s">
        <v>78</v>
      </c>
      <c r="D219" s="74" t="s">
        <v>76</v>
      </c>
      <c r="E219" s="70" t="s">
        <v>254</v>
      </c>
      <c r="F219" s="70">
        <v>111</v>
      </c>
      <c r="G219" s="72">
        <v>8848</v>
      </c>
      <c r="H219" s="72"/>
      <c r="I219" s="72">
        <f>G219+H219</f>
        <v>8848</v>
      </c>
      <c r="J219" s="72">
        <v>2139.973</v>
      </c>
      <c r="K219" s="403">
        <f t="shared" si="25"/>
        <v>0.24185951627486438</v>
      </c>
    </row>
    <row r="220" spans="1:11" ht="22.5">
      <c r="A220" s="198" t="s">
        <v>580</v>
      </c>
      <c r="B220" s="74" t="s">
        <v>26</v>
      </c>
      <c r="C220" s="70" t="s">
        <v>78</v>
      </c>
      <c r="D220" s="74" t="s">
        <v>76</v>
      </c>
      <c r="E220" s="70" t="s">
        <v>254</v>
      </c>
      <c r="F220" s="70">
        <v>119</v>
      </c>
      <c r="G220" s="72">
        <v>2672.1</v>
      </c>
      <c r="H220" s="72"/>
      <c r="I220" s="72">
        <f>G220+H220</f>
        <v>2672.1</v>
      </c>
      <c r="J220" s="72">
        <v>791.149</v>
      </c>
      <c r="K220" s="403">
        <f t="shared" si="25"/>
        <v>0.2960776168556566</v>
      </c>
    </row>
    <row r="221" spans="1:11" ht="22.5">
      <c r="A221" s="73" t="s">
        <v>387</v>
      </c>
      <c r="B221" s="74" t="s">
        <v>26</v>
      </c>
      <c r="C221" s="70" t="s">
        <v>78</v>
      </c>
      <c r="D221" s="74" t="s">
        <v>76</v>
      </c>
      <c r="E221" s="70" t="s">
        <v>254</v>
      </c>
      <c r="F221" s="70" t="s">
        <v>113</v>
      </c>
      <c r="G221" s="72">
        <f aca="true" t="shared" si="27" ref="G221:J222">SUM(G222)</f>
        <v>67</v>
      </c>
      <c r="H221" s="72">
        <f t="shared" si="27"/>
        <v>0</v>
      </c>
      <c r="I221" s="72">
        <f t="shared" si="27"/>
        <v>67</v>
      </c>
      <c r="J221" s="72">
        <f t="shared" si="27"/>
        <v>9.5</v>
      </c>
      <c r="K221" s="403">
        <f t="shared" si="25"/>
        <v>0.1417910447761194</v>
      </c>
    </row>
    <row r="222" spans="1:11" ht="22.5">
      <c r="A222" s="73" t="s">
        <v>526</v>
      </c>
      <c r="B222" s="74" t="s">
        <v>26</v>
      </c>
      <c r="C222" s="70" t="s">
        <v>78</v>
      </c>
      <c r="D222" s="74" t="s">
        <v>76</v>
      </c>
      <c r="E222" s="70" t="s">
        <v>254</v>
      </c>
      <c r="F222" s="70" t="s">
        <v>115</v>
      </c>
      <c r="G222" s="72">
        <f t="shared" si="27"/>
        <v>67</v>
      </c>
      <c r="H222" s="72">
        <f t="shared" si="27"/>
        <v>0</v>
      </c>
      <c r="I222" s="72">
        <f t="shared" si="27"/>
        <v>67</v>
      </c>
      <c r="J222" s="72">
        <f t="shared" si="27"/>
        <v>9.5</v>
      </c>
      <c r="K222" s="403">
        <f t="shared" si="25"/>
        <v>0.1417910447761194</v>
      </c>
    </row>
    <row r="223" spans="1:11" ht="22.5">
      <c r="A223" s="166" t="s">
        <v>527</v>
      </c>
      <c r="B223" s="74" t="s">
        <v>26</v>
      </c>
      <c r="C223" s="70" t="s">
        <v>78</v>
      </c>
      <c r="D223" s="74" t="s">
        <v>76</v>
      </c>
      <c r="E223" s="70" t="s">
        <v>254</v>
      </c>
      <c r="F223" s="70" t="s">
        <v>117</v>
      </c>
      <c r="G223" s="72">
        <v>67</v>
      </c>
      <c r="H223" s="72"/>
      <c r="I223" s="72">
        <f>G223+H223</f>
        <v>67</v>
      </c>
      <c r="J223" s="72">
        <v>9.5</v>
      </c>
      <c r="K223" s="403">
        <f t="shared" si="25"/>
        <v>0.1417910447761194</v>
      </c>
    </row>
    <row r="224" spans="1:11" ht="12.75">
      <c r="A224" s="194" t="s">
        <v>37</v>
      </c>
      <c r="B224" s="93" t="s">
        <v>26</v>
      </c>
      <c r="C224" s="92" t="s">
        <v>78</v>
      </c>
      <c r="D224" s="93" t="s">
        <v>98</v>
      </c>
      <c r="E224" s="92" t="s">
        <v>9</v>
      </c>
      <c r="F224" s="92" t="s">
        <v>10</v>
      </c>
      <c r="G224" s="195">
        <f>G225</f>
        <v>9728.900000000001</v>
      </c>
      <c r="H224" s="195">
        <f>H225</f>
        <v>0</v>
      </c>
      <c r="I224" s="195">
        <f>I225</f>
        <v>9728.900000000001</v>
      </c>
      <c r="J224" s="195">
        <f>J225</f>
        <v>2757.452</v>
      </c>
      <c r="K224" s="500">
        <f t="shared" si="25"/>
        <v>0.2834289590806771</v>
      </c>
    </row>
    <row r="225" spans="1:11" ht="33.75">
      <c r="A225" s="201" t="s">
        <v>634</v>
      </c>
      <c r="B225" s="74" t="s">
        <v>26</v>
      </c>
      <c r="C225" s="70" t="s">
        <v>78</v>
      </c>
      <c r="D225" s="74" t="s">
        <v>98</v>
      </c>
      <c r="E225" s="70" t="s">
        <v>245</v>
      </c>
      <c r="F225" s="92"/>
      <c r="G225" s="72">
        <f>G226+G244+G231</f>
        <v>9728.900000000001</v>
      </c>
      <c r="H225" s="72">
        <f>H226+H244+H231</f>
        <v>0</v>
      </c>
      <c r="I225" s="72">
        <f>I226+I244+I231</f>
        <v>9728.900000000001</v>
      </c>
      <c r="J225" s="72">
        <f>J226+J244+J231</f>
        <v>2757.452</v>
      </c>
      <c r="K225" s="403">
        <f t="shared" si="25"/>
        <v>0.2834289590806771</v>
      </c>
    </row>
    <row r="226" spans="1:11" ht="22.5">
      <c r="A226" s="73" t="s">
        <v>253</v>
      </c>
      <c r="B226" s="74" t="s">
        <v>26</v>
      </c>
      <c r="C226" s="70" t="s">
        <v>78</v>
      </c>
      <c r="D226" s="74" t="s">
        <v>98</v>
      </c>
      <c r="E226" s="70" t="s">
        <v>246</v>
      </c>
      <c r="F226" s="70"/>
      <c r="G226" s="72">
        <f aca="true" t="shared" si="28" ref="G226:J227">G227</f>
        <v>1001</v>
      </c>
      <c r="H226" s="72">
        <f t="shared" si="28"/>
        <v>0</v>
      </c>
      <c r="I226" s="72">
        <f t="shared" si="28"/>
        <v>1001</v>
      </c>
      <c r="J226" s="72">
        <f t="shared" si="28"/>
        <v>209.30700000000002</v>
      </c>
      <c r="K226" s="403">
        <f t="shared" si="25"/>
        <v>0.2090979020979021</v>
      </c>
    </row>
    <row r="227" spans="1:11" ht="33.75">
      <c r="A227" s="73" t="s">
        <v>105</v>
      </c>
      <c r="B227" s="74" t="s">
        <v>26</v>
      </c>
      <c r="C227" s="70" t="s">
        <v>78</v>
      </c>
      <c r="D227" s="74" t="s">
        <v>98</v>
      </c>
      <c r="E227" s="70" t="s">
        <v>246</v>
      </c>
      <c r="F227" s="70">
        <v>100</v>
      </c>
      <c r="G227" s="72">
        <f t="shared" si="28"/>
        <v>1001</v>
      </c>
      <c r="H227" s="72">
        <f t="shared" si="28"/>
        <v>0</v>
      </c>
      <c r="I227" s="72">
        <f t="shared" si="28"/>
        <v>1001</v>
      </c>
      <c r="J227" s="72">
        <f t="shared" si="28"/>
        <v>209.30700000000002</v>
      </c>
      <c r="K227" s="403">
        <f t="shared" si="25"/>
        <v>0.2090979020979021</v>
      </c>
    </row>
    <row r="228" spans="1:11" ht="12.75">
      <c r="A228" s="73" t="s">
        <v>107</v>
      </c>
      <c r="B228" s="74" t="s">
        <v>26</v>
      </c>
      <c r="C228" s="70" t="s">
        <v>78</v>
      </c>
      <c r="D228" s="74" t="s">
        <v>98</v>
      </c>
      <c r="E228" s="70" t="s">
        <v>246</v>
      </c>
      <c r="F228" s="70">
        <v>120</v>
      </c>
      <c r="G228" s="72">
        <f>G229+G230</f>
        <v>1001</v>
      </c>
      <c r="H228" s="72">
        <f>H229+H230</f>
        <v>0</v>
      </c>
      <c r="I228" s="72">
        <f>I229+I230</f>
        <v>1001</v>
      </c>
      <c r="J228" s="72">
        <f>J229+J230</f>
        <v>209.30700000000002</v>
      </c>
      <c r="K228" s="403">
        <f t="shared" si="25"/>
        <v>0.2090979020979021</v>
      </c>
    </row>
    <row r="229" spans="1:11" ht="12.75">
      <c r="A229" s="198" t="s">
        <v>385</v>
      </c>
      <c r="B229" s="74" t="s">
        <v>26</v>
      </c>
      <c r="C229" s="70" t="s">
        <v>78</v>
      </c>
      <c r="D229" s="74" t="s">
        <v>98</v>
      </c>
      <c r="E229" s="70" t="s">
        <v>246</v>
      </c>
      <c r="F229" s="70">
        <v>121</v>
      </c>
      <c r="G229" s="72">
        <v>768.8</v>
      </c>
      <c r="H229" s="72"/>
      <c r="I229" s="72">
        <f>G229+H229</f>
        <v>768.8</v>
      </c>
      <c r="J229" s="72">
        <v>152.119</v>
      </c>
      <c r="K229" s="403">
        <f t="shared" si="25"/>
        <v>0.1978655046826223</v>
      </c>
    </row>
    <row r="230" spans="1:11" ht="33.75">
      <c r="A230" s="198" t="s">
        <v>386</v>
      </c>
      <c r="B230" s="74" t="s">
        <v>26</v>
      </c>
      <c r="C230" s="70" t="s">
        <v>78</v>
      </c>
      <c r="D230" s="74" t="s">
        <v>98</v>
      </c>
      <c r="E230" s="70" t="s">
        <v>246</v>
      </c>
      <c r="F230" s="70">
        <v>129</v>
      </c>
      <c r="G230" s="72">
        <v>232.2</v>
      </c>
      <c r="H230" s="72"/>
      <c r="I230" s="72">
        <f>G230+H230</f>
        <v>232.2</v>
      </c>
      <c r="J230" s="72">
        <v>57.188</v>
      </c>
      <c r="K230" s="403">
        <f t="shared" si="25"/>
        <v>0.2462876830318691</v>
      </c>
    </row>
    <row r="231" spans="1:15" s="327" customFormat="1" ht="12.75">
      <c r="A231" s="73" t="s">
        <v>252</v>
      </c>
      <c r="B231" s="74" t="s">
        <v>26</v>
      </c>
      <c r="C231" s="70" t="s">
        <v>78</v>
      </c>
      <c r="D231" s="74" t="s">
        <v>98</v>
      </c>
      <c r="E231" s="70" t="s">
        <v>248</v>
      </c>
      <c r="F231" s="70" t="s">
        <v>10</v>
      </c>
      <c r="G231" s="72">
        <f>G232+G236+G240</f>
        <v>8127.900000000001</v>
      </c>
      <c r="H231" s="72">
        <f>H232+H236+H240</f>
        <v>0</v>
      </c>
      <c r="I231" s="72">
        <f>I232+I236+I240</f>
        <v>8127.900000000001</v>
      </c>
      <c r="J231" s="72">
        <f>J232+J236+J240</f>
        <v>2388.7250000000004</v>
      </c>
      <c r="K231" s="403">
        <f t="shared" si="25"/>
        <v>0.2938920262306377</v>
      </c>
      <c r="L231" s="392"/>
      <c r="M231" s="392"/>
      <c r="N231" s="392"/>
      <c r="O231" s="392"/>
    </row>
    <row r="232" spans="1:11" ht="33.75">
      <c r="A232" s="73" t="s">
        <v>105</v>
      </c>
      <c r="B232" s="74" t="s">
        <v>26</v>
      </c>
      <c r="C232" s="70" t="s">
        <v>78</v>
      </c>
      <c r="D232" s="74" t="s">
        <v>98</v>
      </c>
      <c r="E232" s="70" t="s">
        <v>249</v>
      </c>
      <c r="F232" s="70" t="s">
        <v>106</v>
      </c>
      <c r="G232" s="72">
        <f>G233</f>
        <v>7307.1</v>
      </c>
      <c r="H232" s="72">
        <f>H233</f>
        <v>0</v>
      </c>
      <c r="I232" s="72">
        <f>I233</f>
        <v>7307.1</v>
      </c>
      <c r="J232" s="72">
        <f>J233</f>
        <v>2186.166</v>
      </c>
      <c r="K232" s="403">
        <f t="shared" si="25"/>
        <v>0.29918380752966295</v>
      </c>
    </row>
    <row r="233" spans="1:11" ht="12.75">
      <c r="A233" s="73" t="s">
        <v>142</v>
      </c>
      <c r="B233" s="74" t="s">
        <v>26</v>
      </c>
      <c r="C233" s="70" t="s">
        <v>78</v>
      </c>
      <c r="D233" s="74" t="s">
        <v>98</v>
      </c>
      <c r="E233" s="70" t="s">
        <v>249</v>
      </c>
      <c r="F233" s="70">
        <v>110</v>
      </c>
      <c r="G233" s="72">
        <f>G234+G235</f>
        <v>7307.1</v>
      </c>
      <c r="H233" s="72">
        <f>H234+H235</f>
        <v>0</v>
      </c>
      <c r="I233" s="72">
        <f>I234+I235</f>
        <v>7307.1</v>
      </c>
      <c r="J233" s="72">
        <f>J234+J235</f>
        <v>2186.166</v>
      </c>
      <c r="K233" s="403">
        <f t="shared" si="25"/>
        <v>0.29918380752966295</v>
      </c>
    </row>
    <row r="234" spans="1:11" ht="12.75">
      <c r="A234" s="73" t="s">
        <v>581</v>
      </c>
      <c r="B234" s="74" t="s">
        <v>26</v>
      </c>
      <c r="C234" s="70" t="s">
        <v>78</v>
      </c>
      <c r="D234" s="74" t="s">
        <v>98</v>
      </c>
      <c r="E234" s="70" t="s">
        <v>249</v>
      </c>
      <c r="F234" s="70">
        <v>111</v>
      </c>
      <c r="G234" s="72">
        <v>5612.2</v>
      </c>
      <c r="H234" s="72"/>
      <c r="I234" s="72">
        <f>G234+H234</f>
        <v>5612.2</v>
      </c>
      <c r="J234" s="72">
        <v>1555.857</v>
      </c>
      <c r="K234" s="403">
        <f t="shared" si="25"/>
        <v>0.2772276469120844</v>
      </c>
    </row>
    <row r="235" spans="1:11" ht="22.5">
      <c r="A235" s="198" t="s">
        <v>580</v>
      </c>
      <c r="B235" s="74" t="s">
        <v>26</v>
      </c>
      <c r="C235" s="70" t="s">
        <v>78</v>
      </c>
      <c r="D235" s="74" t="s">
        <v>98</v>
      </c>
      <c r="E235" s="70" t="s">
        <v>249</v>
      </c>
      <c r="F235" s="70">
        <v>119</v>
      </c>
      <c r="G235" s="72">
        <v>1694.9</v>
      </c>
      <c r="H235" s="72"/>
      <c r="I235" s="72">
        <f>G235+H235</f>
        <v>1694.9</v>
      </c>
      <c r="J235" s="72">
        <v>630.309</v>
      </c>
      <c r="K235" s="403">
        <f t="shared" si="25"/>
        <v>0.3718856569709127</v>
      </c>
    </row>
    <row r="236" spans="1:11" ht="22.5">
      <c r="A236" s="73" t="s">
        <v>387</v>
      </c>
      <c r="B236" s="74" t="s">
        <v>26</v>
      </c>
      <c r="C236" s="70" t="s">
        <v>78</v>
      </c>
      <c r="D236" s="74" t="s">
        <v>98</v>
      </c>
      <c r="E236" s="70" t="s">
        <v>250</v>
      </c>
      <c r="F236" s="70" t="s">
        <v>113</v>
      </c>
      <c r="G236" s="72">
        <f>G237</f>
        <v>788.6</v>
      </c>
      <c r="H236" s="72">
        <f>H237</f>
        <v>0</v>
      </c>
      <c r="I236" s="72">
        <f>I237</f>
        <v>788.6</v>
      </c>
      <c r="J236" s="452">
        <f>J237</f>
        <v>200.75900000000001</v>
      </c>
      <c r="K236" s="403">
        <f t="shared" si="25"/>
        <v>0.2545764646208471</v>
      </c>
    </row>
    <row r="237" spans="1:15" s="327" customFormat="1" ht="22.5">
      <c r="A237" s="73" t="s">
        <v>526</v>
      </c>
      <c r="B237" s="74" t="s">
        <v>26</v>
      </c>
      <c r="C237" s="70" t="s">
        <v>78</v>
      </c>
      <c r="D237" s="74" t="s">
        <v>98</v>
      </c>
      <c r="E237" s="70" t="s">
        <v>250</v>
      </c>
      <c r="F237" s="70" t="s">
        <v>115</v>
      </c>
      <c r="G237" s="72">
        <f>G239+G238</f>
        <v>788.6</v>
      </c>
      <c r="H237" s="72">
        <f>H239+H238</f>
        <v>0</v>
      </c>
      <c r="I237" s="72">
        <f>I239+I238</f>
        <v>788.6</v>
      </c>
      <c r="J237" s="72">
        <f>J239+J238</f>
        <v>200.75900000000001</v>
      </c>
      <c r="K237" s="403">
        <f t="shared" si="25"/>
        <v>0.2545764646208471</v>
      </c>
      <c r="L237" s="392"/>
      <c r="M237" s="392"/>
      <c r="N237" s="392"/>
      <c r="O237" s="392"/>
    </row>
    <row r="238" spans="1:15" s="327" customFormat="1" ht="22.5">
      <c r="A238" s="166" t="s">
        <v>540</v>
      </c>
      <c r="B238" s="74" t="s">
        <v>26</v>
      </c>
      <c r="C238" s="70" t="s">
        <v>78</v>
      </c>
      <c r="D238" s="74" t="s">
        <v>98</v>
      </c>
      <c r="E238" s="70" t="s">
        <v>250</v>
      </c>
      <c r="F238" s="70">
        <v>242</v>
      </c>
      <c r="G238" s="72">
        <v>163</v>
      </c>
      <c r="H238" s="72"/>
      <c r="I238" s="72">
        <f>G238+H238</f>
        <v>163</v>
      </c>
      <c r="J238" s="72">
        <v>39.24</v>
      </c>
      <c r="K238" s="403">
        <f t="shared" si="25"/>
        <v>0.2407361963190184</v>
      </c>
      <c r="L238" s="392"/>
      <c r="M238" s="392"/>
      <c r="N238" s="392"/>
      <c r="O238" s="392"/>
    </row>
    <row r="239" spans="1:15" s="327" customFormat="1" ht="22.5">
      <c r="A239" s="166" t="s">
        <v>527</v>
      </c>
      <c r="B239" s="74" t="s">
        <v>26</v>
      </c>
      <c r="C239" s="70" t="s">
        <v>78</v>
      </c>
      <c r="D239" s="74" t="s">
        <v>98</v>
      </c>
      <c r="E239" s="70" t="s">
        <v>250</v>
      </c>
      <c r="F239" s="70" t="s">
        <v>117</v>
      </c>
      <c r="G239" s="72">
        <v>625.6</v>
      </c>
      <c r="H239" s="72"/>
      <c r="I239" s="72">
        <f>G239+H239</f>
        <v>625.6</v>
      </c>
      <c r="J239" s="72">
        <v>161.519</v>
      </c>
      <c r="K239" s="403">
        <f t="shared" si="25"/>
        <v>0.2581825447570332</v>
      </c>
      <c r="L239" s="392"/>
      <c r="M239" s="392"/>
      <c r="N239" s="392"/>
      <c r="O239" s="392"/>
    </row>
    <row r="240" spans="1:11" ht="12.75">
      <c r="A240" s="166" t="s">
        <v>118</v>
      </c>
      <c r="B240" s="74" t="s">
        <v>26</v>
      </c>
      <c r="C240" s="70" t="s">
        <v>78</v>
      </c>
      <c r="D240" s="74" t="s">
        <v>98</v>
      </c>
      <c r="E240" s="70" t="s">
        <v>250</v>
      </c>
      <c r="F240" s="70" t="s">
        <v>48</v>
      </c>
      <c r="G240" s="72">
        <f>G241</f>
        <v>32.2</v>
      </c>
      <c r="H240" s="72">
        <f>H241</f>
        <v>0</v>
      </c>
      <c r="I240" s="72">
        <f>I241</f>
        <v>32.2</v>
      </c>
      <c r="J240" s="72">
        <f>J241</f>
        <v>1.8</v>
      </c>
      <c r="K240" s="403">
        <f t="shared" si="25"/>
        <v>0.05590062111801242</v>
      </c>
    </row>
    <row r="241" spans="1:11" ht="12.75">
      <c r="A241" s="166" t="s">
        <v>532</v>
      </c>
      <c r="B241" s="74" t="s">
        <v>26</v>
      </c>
      <c r="C241" s="70" t="s">
        <v>78</v>
      </c>
      <c r="D241" s="74" t="s">
        <v>98</v>
      </c>
      <c r="E241" s="70" t="s">
        <v>250</v>
      </c>
      <c r="F241" s="70" t="s">
        <v>119</v>
      </c>
      <c r="G241" s="72">
        <f>G242+G243</f>
        <v>32.2</v>
      </c>
      <c r="H241" s="72">
        <f>H242+H243</f>
        <v>0</v>
      </c>
      <c r="I241" s="72">
        <f>I242+I243</f>
        <v>32.2</v>
      </c>
      <c r="J241" s="72">
        <f>J242+J243</f>
        <v>1.8</v>
      </c>
      <c r="K241" s="403">
        <f t="shared" si="25"/>
        <v>0.05590062111801242</v>
      </c>
    </row>
    <row r="242" spans="1:11" ht="12.75">
      <c r="A242" s="220" t="s">
        <v>17</v>
      </c>
      <c r="B242" s="74" t="s">
        <v>26</v>
      </c>
      <c r="C242" s="70" t="s">
        <v>78</v>
      </c>
      <c r="D242" s="74" t="s">
        <v>98</v>
      </c>
      <c r="E242" s="70" t="s">
        <v>250</v>
      </c>
      <c r="F242" s="70" t="s">
        <v>120</v>
      </c>
      <c r="G242" s="72">
        <v>5.1</v>
      </c>
      <c r="H242" s="72"/>
      <c r="I242" s="72">
        <f>G242+H242</f>
        <v>5.1</v>
      </c>
      <c r="J242" s="72">
        <v>1.8</v>
      </c>
      <c r="K242" s="403">
        <f t="shared" si="25"/>
        <v>0.35294117647058826</v>
      </c>
    </row>
    <row r="243" spans="1:11" ht="12.75">
      <c r="A243" s="166" t="s">
        <v>533</v>
      </c>
      <c r="B243" s="74" t="s">
        <v>26</v>
      </c>
      <c r="C243" s="70" t="s">
        <v>78</v>
      </c>
      <c r="D243" s="74" t="s">
        <v>98</v>
      </c>
      <c r="E243" s="70" t="s">
        <v>250</v>
      </c>
      <c r="F243" s="70">
        <v>852</v>
      </c>
      <c r="G243" s="72">
        <v>27.1</v>
      </c>
      <c r="H243" s="72"/>
      <c r="I243" s="72">
        <f>G243+H243</f>
        <v>27.1</v>
      </c>
      <c r="J243" s="72">
        <v>0</v>
      </c>
      <c r="K243" s="403">
        <f t="shared" si="25"/>
        <v>0</v>
      </c>
    </row>
    <row r="244" spans="1:11" ht="22.5">
      <c r="A244" s="73" t="s">
        <v>264</v>
      </c>
      <c r="B244" s="74" t="s">
        <v>26</v>
      </c>
      <c r="C244" s="70" t="s">
        <v>78</v>
      </c>
      <c r="D244" s="74" t="s">
        <v>98</v>
      </c>
      <c r="E244" s="70" t="s">
        <v>247</v>
      </c>
      <c r="F244" s="70"/>
      <c r="G244" s="72">
        <f>+G245+G247</f>
        <v>600</v>
      </c>
      <c r="H244" s="72">
        <f>+H245+H247</f>
        <v>0</v>
      </c>
      <c r="I244" s="72">
        <f>+I245+I247</f>
        <v>600</v>
      </c>
      <c r="J244" s="72">
        <f>+J245+J247</f>
        <v>159.42000000000002</v>
      </c>
      <c r="K244" s="403">
        <f t="shared" si="25"/>
        <v>0.26570000000000005</v>
      </c>
    </row>
    <row r="245" spans="1:15" s="327" customFormat="1" ht="12.75">
      <c r="A245" s="73" t="s">
        <v>392</v>
      </c>
      <c r="B245" s="74" t="s">
        <v>26</v>
      </c>
      <c r="C245" s="70" t="s">
        <v>78</v>
      </c>
      <c r="D245" s="74" t="s">
        <v>98</v>
      </c>
      <c r="E245" s="70" t="s">
        <v>247</v>
      </c>
      <c r="F245" s="70">
        <v>300</v>
      </c>
      <c r="G245" s="72">
        <f>G246</f>
        <v>600</v>
      </c>
      <c r="H245" s="72">
        <f>H246</f>
        <v>-458</v>
      </c>
      <c r="I245" s="72">
        <f>I246</f>
        <v>142</v>
      </c>
      <c r="J245" s="72">
        <f>J246</f>
        <v>142</v>
      </c>
      <c r="K245" s="403">
        <f t="shared" si="25"/>
        <v>1</v>
      </c>
      <c r="L245" s="392"/>
      <c r="M245" s="392"/>
      <c r="N245" s="392"/>
      <c r="O245" s="392"/>
    </row>
    <row r="246" spans="1:15" s="327" customFormat="1" ht="12.75">
      <c r="A246" s="73" t="s">
        <v>542</v>
      </c>
      <c r="B246" s="74" t="s">
        <v>26</v>
      </c>
      <c r="C246" s="70" t="s">
        <v>78</v>
      </c>
      <c r="D246" s="74" t="s">
        <v>98</v>
      </c>
      <c r="E246" s="70" t="s">
        <v>247</v>
      </c>
      <c r="F246" s="70">
        <v>350</v>
      </c>
      <c r="G246" s="72">
        <v>600</v>
      </c>
      <c r="H246" s="72">
        <v>-458</v>
      </c>
      <c r="I246" s="72">
        <f>G246+H246</f>
        <v>142</v>
      </c>
      <c r="J246" s="210">
        <v>142</v>
      </c>
      <c r="K246" s="403">
        <f t="shared" si="25"/>
        <v>1</v>
      </c>
      <c r="L246" s="392"/>
      <c r="M246" s="392"/>
      <c r="N246" s="392"/>
      <c r="O246" s="392"/>
    </row>
    <row r="247" spans="1:15" s="327" customFormat="1" ht="22.5">
      <c r="A247" s="73" t="s">
        <v>387</v>
      </c>
      <c r="B247" s="74" t="s">
        <v>26</v>
      </c>
      <c r="C247" s="70" t="s">
        <v>78</v>
      </c>
      <c r="D247" s="74" t="s">
        <v>98</v>
      </c>
      <c r="E247" s="70" t="s">
        <v>247</v>
      </c>
      <c r="F247" s="70" t="s">
        <v>113</v>
      </c>
      <c r="G247" s="72">
        <f aca="true" t="shared" si="29" ref="G247:J248">G248</f>
        <v>0</v>
      </c>
      <c r="H247" s="72">
        <f t="shared" si="29"/>
        <v>458</v>
      </c>
      <c r="I247" s="72">
        <f t="shared" si="29"/>
        <v>458</v>
      </c>
      <c r="J247" s="72">
        <f t="shared" si="29"/>
        <v>17.42</v>
      </c>
      <c r="K247" s="403">
        <f t="shared" si="25"/>
        <v>0.0380349344978166</v>
      </c>
      <c r="L247" s="392"/>
      <c r="M247" s="392"/>
      <c r="N247" s="392"/>
      <c r="O247" s="392"/>
    </row>
    <row r="248" spans="1:15" s="327" customFormat="1" ht="22.5">
      <c r="A248" s="73" t="s">
        <v>526</v>
      </c>
      <c r="B248" s="74" t="s">
        <v>26</v>
      </c>
      <c r="C248" s="70" t="s">
        <v>78</v>
      </c>
      <c r="D248" s="74" t="s">
        <v>98</v>
      </c>
      <c r="E248" s="70" t="s">
        <v>247</v>
      </c>
      <c r="F248" s="70" t="s">
        <v>115</v>
      </c>
      <c r="G248" s="72">
        <f t="shared" si="29"/>
        <v>0</v>
      </c>
      <c r="H248" s="72">
        <f t="shared" si="29"/>
        <v>458</v>
      </c>
      <c r="I248" s="72">
        <f t="shared" si="29"/>
        <v>458</v>
      </c>
      <c r="J248" s="72">
        <f t="shared" si="29"/>
        <v>17.42</v>
      </c>
      <c r="K248" s="403">
        <f t="shared" si="25"/>
        <v>0.0380349344978166</v>
      </c>
      <c r="L248" s="392"/>
      <c r="M248" s="392"/>
      <c r="N248" s="392"/>
      <c r="O248" s="392"/>
    </row>
    <row r="249" spans="1:15" s="327" customFormat="1" ht="22.5">
      <c r="A249" s="166" t="s">
        <v>527</v>
      </c>
      <c r="B249" s="74" t="s">
        <v>26</v>
      </c>
      <c r="C249" s="70" t="s">
        <v>78</v>
      </c>
      <c r="D249" s="74" t="s">
        <v>98</v>
      </c>
      <c r="E249" s="70" t="s">
        <v>247</v>
      </c>
      <c r="F249" s="70">
        <v>244</v>
      </c>
      <c r="G249" s="72"/>
      <c r="H249" s="72">
        <v>458</v>
      </c>
      <c r="I249" s="72">
        <f>G249+H249</f>
        <v>458</v>
      </c>
      <c r="J249" s="210">
        <v>17.42</v>
      </c>
      <c r="K249" s="403">
        <f t="shared" si="25"/>
        <v>0.0380349344978166</v>
      </c>
      <c r="L249" s="392"/>
      <c r="M249" s="392"/>
      <c r="N249" s="392"/>
      <c r="O249" s="392"/>
    </row>
    <row r="250" spans="1:11" ht="12.75">
      <c r="A250" s="194" t="s">
        <v>148</v>
      </c>
      <c r="B250" s="93" t="s">
        <v>26</v>
      </c>
      <c r="C250" s="92">
        <v>10</v>
      </c>
      <c r="D250" s="93" t="s">
        <v>15</v>
      </c>
      <c r="E250" s="92"/>
      <c r="F250" s="92"/>
      <c r="G250" s="224">
        <f aca="true" t="shared" si="30" ref="G250:J256">G251</f>
        <v>2813.8</v>
      </c>
      <c r="H250" s="224">
        <f t="shared" si="30"/>
        <v>0</v>
      </c>
      <c r="I250" s="224">
        <f>I251</f>
        <v>2813.8</v>
      </c>
      <c r="J250" s="224">
        <f t="shared" si="30"/>
        <v>916.54</v>
      </c>
      <c r="K250" s="505">
        <f t="shared" si="25"/>
        <v>0.32573032909233063</v>
      </c>
    </row>
    <row r="251" spans="1:11" ht="21">
      <c r="A251" s="194" t="s">
        <v>393</v>
      </c>
      <c r="B251" s="93" t="s">
        <v>26</v>
      </c>
      <c r="C251" s="92">
        <v>10</v>
      </c>
      <c r="D251" s="93" t="s">
        <v>15</v>
      </c>
      <c r="E251" s="92" t="s">
        <v>230</v>
      </c>
      <c r="F251" s="92"/>
      <c r="G251" s="224">
        <f t="shared" si="30"/>
        <v>2813.8</v>
      </c>
      <c r="H251" s="224">
        <f t="shared" si="30"/>
        <v>0</v>
      </c>
      <c r="I251" s="224">
        <f t="shared" si="30"/>
        <v>2813.8</v>
      </c>
      <c r="J251" s="224">
        <f t="shared" si="30"/>
        <v>916.54</v>
      </c>
      <c r="K251" s="505">
        <f t="shared" si="25"/>
        <v>0.32573032909233063</v>
      </c>
    </row>
    <row r="252" spans="1:11" ht="12.75">
      <c r="A252" s="73" t="s">
        <v>204</v>
      </c>
      <c r="B252" s="74" t="s">
        <v>26</v>
      </c>
      <c r="C252" s="70">
        <v>10</v>
      </c>
      <c r="D252" s="74" t="s">
        <v>214</v>
      </c>
      <c r="E252" s="319" t="s">
        <v>231</v>
      </c>
      <c r="F252" s="70"/>
      <c r="G252" s="221">
        <f t="shared" si="30"/>
        <v>2813.8</v>
      </c>
      <c r="H252" s="221">
        <f t="shared" si="30"/>
        <v>0</v>
      </c>
      <c r="I252" s="221">
        <f t="shared" si="30"/>
        <v>2813.8</v>
      </c>
      <c r="J252" s="221">
        <f t="shared" si="30"/>
        <v>916.54</v>
      </c>
      <c r="K252" s="506">
        <f t="shared" si="25"/>
        <v>0.32573032909233063</v>
      </c>
    </row>
    <row r="253" spans="1:11" ht="34.5" customHeight="1">
      <c r="A253" s="73" t="s">
        <v>47</v>
      </c>
      <c r="B253" s="74" t="s">
        <v>26</v>
      </c>
      <c r="C253" s="70" t="s">
        <v>16</v>
      </c>
      <c r="D253" s="74" t="s">
        <v>15</v>
      </c>
      <c r="E253" s="70" t="s">
        <v>355</v>
      </c>
      <c r="F253" s="70" t="s">
        <v>10</v>
      </c>
      <c r="G253" s="72">
        <f>G255</f>
        <v>2813.8</v>
      </c>
      <c r="H253" s="72">
        <f>H255</f>
        <v>0</v>
      </c>
      <c r="I253" s="72">
        <f>I255</f>
        <v>2813.8</v>
      </c>
      <c r="J253" s="72">
        <f>J255</f>
        <v>916.54</v>
      </c>
      <c r="K253" s="403">
        <f t="shared" si="25"/>
        <v>0.32573032909233063</v>
      </c>
    </row>
    <row r="254" spans="1:11" ht="33" customHeight="1">
      <c r="A254" s="73" t="s">
        <v>354</v>
      </c>
      <c r="B254" s="74" t="s">
        <v>26</v>
      </c>
      <c r="C254" s="70" t="s">
        <v>16</v>
      </c>
      <c r="D254" s="74" t="s">
        <v>15</v>
      </c>
      <c r="E254" s="70" t="s">
        <v>356</v>
      </c>
      <c r="F254" s="70"/>
      <c r="G254" s="72">
        <f>G255</f>
        <v>2813.8</v>
      </c>
      <c r="H254" s="72">
        <f>H255</f>
        <v>0</v>
      </c>
      <c r="I254" s="72">
        <f>I255</f>
        <v>2813.8</v>
      </c>
      <c r="J254" s="72">
        <f>J255</f>
        <v>916.54</v>
      </c>
      <c r="K254" s="403">
        <f t="shared" si="25"/>
        <v>0.32573032909233063</v>
      </c>
    </row>
    <row r="255" spans="1:15" s="227" customFormat="1" ht="11.25">
      <c r="A255" s="73" t="s">
        <v>392</v>
      </c>
      <c r="B255" s="74" t="s">
        <v>26</v>
      </c>
      <c r="C255" s="70" t="s">
        <v>16</v>
      </c>
      <c r="D255" s="74" t="s">
        <v>15</v>
      </c>
      <c r="E255" s="70" t="s">
        <v>356</v>
      </c>
      <c r="F255" s="98" t="s">
        <v>54</v>
      </c>
      <c r="G255" s="213">
        <f t="shared" si="30"/>
        <v>2813.8</v>
      </c>
      <c r="H255" s="213">
        <f t="shared" si="30"/>
        <v>0</v>
      </c>
      <c r="I255" s="213">
        <f t="shared" si="30"/>
        <v>2813.8</v>
      </c>
      <c r="J255" s="213">
        <f t="shared" si="30"/>
        <v>916.54</v>
      </c>
      <c r="K255" s="403">
        <f t="shared" si="25"/>
        <v>0.32573032909233063</v>
      </c>
      <c r="L255" s="393"/>
      <c r="M255" s="393"/>
      <c r="N255" s="393"/>
      <c r="O255" s="393"/>
    </row>
    <row r="256" spans="1:15" s="227" customFormat="1" ht="11.25">
      <c r="A256" s="220" t="s">
        <v>30</v>
      </c>
      <c r="B256" s="74" t="s">
        <v>26</v>
      </c>
      <c r="C256" s="70" t="s">
        <v>16</v>
      </c>
      <c r="D256" s="74" t="s">
        <v>15</v>
      </c>
      <c r="E256" s="70" t="s">
        <v>356</v>
      </c>
      <c r="F256" s="222">
        <v>310</v>
      </c>
      <c r="G256" s="213">
        <f t="shared" si="30"/>
        <v>2813.8</v>
      </c>
      <c r="H256" s="213">
        <f t="shared" si="30"/>
        <v>0</v>
      </c>
      <c r="I256" s="213">
        <f t="shared" si="30"/>
        <v>2813.8</v>
      </c>
      <c r="J256" s="213">
        <f t="shared" si="30"/>
        <v>916.54</v>
      </c>
      <c r="K256" s="403">
        <f t="shared" si="25"/>
        <v>0.32573032909233063</v>
      </c>
      <c r="L256" s="393"/>
      <c r="M256" s="393"/>
      <c r="N256" s="393"/>
      <c r="O256" s="393"/>
    </row>
    <row r="257" spans="1:15" s="227" customFormat="1" ht="22.5">
      <c r="A257" s="166" t="s">
        <v>528</v>
      </c>
      <c r="B257" s="74" t="s">
        <v>26</v>
      </c>
      <c r="C257" s="70" t="s">
        <v>16</v>
      </c>
      <c r="D257" s="74" t="s">
        <v>15</v>
      </c>
      <c r="E257" s="70" t="s">
        <v>356</v>
      </c>
      <c r="F257" s="222">
        <v>313</v>
      </c>
      <c r="G257" s="213">
        <v>2813.8</v>
      </c>
      <c r="H257" s="213"/>
      <c r="I257" s="72">
        <f>G257+H257</f>
        <v>2813.8</v>
      </c>
      <c r="J257" s="213">
        <v>916.54</v>
      </c>
      <c r="K257" s="403">
        <f t="shared" si="25"/>
        <v>0.32573032909233063</v>
      </c>
      <c r="L257" s="393"/>
      <c r="M257" s="393"/>
      <c r="N257" s="393"/>
      <c r="O257" s="393"/>
    </row>
    <row r="258" spans="1:15" ht="21.75">
      <c r="A258" s="88" t="s">
        <v>59</v>
      </c>
      <c r="B258" s="156" t="s">
        <v>27</v>
      </c>
      <c r="C258" s="159" t="s">
        <v>8</v>
      </c>
      <c r="D258" s="156" t="s">
        <v>8</v>
      </c>
      <c r="E258" s="159" t="s">
        <v>9</v>
      </c>
      <c r="F258" s="159" t="s">
        <v>10</v>
      </c>
      <c r="G258" s="161">
        <f>G259</f>
        <v>3091.3</v>
      </c>
      <c r="H258" s="161">
        <f>H259</f>
        <v>-100</v>
      </c>
      <c r="I258" s="161">
        <f>I259</f>
        <v>2991.3</v>
      </c>
      <c r="J258" s="161">
        <f>J259</f>
        <v>736.4670000000001</v>
      </c>
      <c r="K258" s="499">
        <f t="shared" si="25"/>
        <v>0.24620298866713472</v>
      </c>
      <c r="L258" s="391">
        <f>3091.3-100</f>
        <v>2991.3</v>
      </c>
      <c r="M258" s="391">
        <f>L258-I258</f>
        <v>0</v>
      </c>
      <c r="N258" s="391">
        <v>736.467</v>
      </c>
      <c r="O258" s="391">
        <f>N258-J258</f>
        <v>0</v>
      </c>
    </row>
    <row r="259" spans="1:15" s="327" customFormat="1" ht="12.75">
      <c r="A259" s="194" t="s">
        <v>627</v>
      </c>
      <c r="B259" s="93" t="s">
        <v>27</v>
      </c>
      <c r="C259" s="92" t="s">
        <v>15</v>
      </c>
      <c r="D259" s="93" t="s">
        <v>8</v>
      </c>
      <c r="E259" s="92" t="s">
        <v>9</v>
      </c>
      <c r="F259" s="92" t="s">
        <v>10</v>
      </c>
      <c r="G259" s="195">
        <f>G260+G277</f>
        <v>3091.3</v>
      </c>
      <c r="H259" s="195">
        <f>H260+H277</f>
        <v>-100</v>
      </c>
      <c r="I259" s="195">
        <f>I260+I277</f>
        <v>2991.3</v>
      </c>
      <c r="J259" s="195">
        <f>J260+J277</f>
        <v>736.4670000000001</v>
      </c>
      <c r="K259" s="500">
        <f t="shared" si="25"/>
        <v>0.24620298866713472</v>
      </c>
      <c r="L259" s="392"/>
      <c r="M259" s="392"/>
      <c r="N259" s="392"/>
      <c r="O259" s="392"/>
    </row>
    <row r="260" spans="1:15" s="327" customFormat="1" ht="12.75">
      <c r="A260" s="194" t="s">
        <v>149</v>
      </c>
      <c r="B260" s="93" t="s">
        <v>27</v>
      </c>
      <c r="C260" s="92" t="s">
        <v>15</v>
      </c>
      <c r="D260" s="93" t="s">
        <v>79</v>
      </c>
      <c r="E260" s="92" t="s">
        <v>9</v>
      </c>
      <c r="F260" s="92" t="s">
        <v>10</v>
      </c>
      <c r="G260" s="195">
        <f aca="true" t="shared" si="31" ref="G260:J262">G261</f>
        <v>2274</v>
      </c>
      <c r="H260" s="195">
        <f t="shared" si="31"/>
        <v>0</v>
      </c>
      <c r="I260" s="195">
        <f t="shared" si="31"/>
        <v>2274</v>
      </c>
      <c r="J260" s="195">
        <f t="shared" si="31"/>
        <v>700.152</v>
      </c>
      <c r="K260" s="500">
        <f t="shared" si="25"/>
        <v>0.3078944591029024</v>
      </c>
      <c r="L260" s="392"/>
      <c r="M260" s="392"/>
      <c r="N260" s="392"/>
      <c r="O260" s="392"/>
    </row>
    <row r="261" spans="1:15" s="327" customFormat="1" ht="31.5">
      <c r="A261" s="194" t="s">
        <v>658</v>
      </c>
      <c r="B261" s="93" t="s">
        <v>27</v>
      </c>
      <c r="C261" s="92" t="s">
        <v>15</v>
      </c>
      <c r="D261" s="93" t="s">
        <v>79</v>
      </c>
      <c r="E261" s="92" t="s">
        <v>267</v>
      </c>
      <c r="F261" s="92"/>
      <c r="G261" s="195">
        <f t="shared" si="31"/>
        <v>2274</v>
      </c>
      <c r="H261" s="195">
        <f t="shared" si="31"/>
        <v>0</v>
      </c>
      <c r="I261" s="195">
        <f t="shared" si="31"/>
        <v>2274</v>
      </c>
      <c r="J261" s="195">
        <f t="shared" si="31"/>
        <v>700.152</v>
      </c>
      <c r="K261" s="500">
        <f t="shared" si="25"/>
        <v>0.3078944591029024</v>
      </c>
      <c r="L261" s="392"/>
      <c r="M261" s="392"/>
      <c r="N261" s="392"/>
      <c r="O261" s="392"/>
    </row>
    <row r="262" spans="1:15" s="327" customFormat="1" ht="12.75">
      <c r="A262" s="73" t="s">
        <v>269</v>
      </c>
      <c r="B262" s="74" t="s">
        <v>27</v>
      </c>
      <c r="C262" s="70" t="s">
        <v>15</v>
      </c>
      <c r="D262" s="74" t="s">
        <v>79</v>
      </c>
      <c r="E262" s="70" t="s">
        <v>266</v>
      </c>
      <c r="F262" s="70" t="s">
        <v>10</v>
      </c>
      <c r="G262" s="72">
        <f t="shared" si="31"/>
        <v>2274</v>
      </c>
      <c r="H262" s="72">
        <f t="shared" si="31"/>
        <v>0</v>
      </c>
      <c r="I262" s="72">
        <f t="shared" si="31"/>
        <v>2274</v>
      </c>
      <c r="J262" s="72">
        <f t="shared" si="31"/>
        <v>700.152</v>
      </c>
      <c r="K262" s="403">
        <f t="shared" si="25"/>
        <v>0.3078944591029024</v>
      </c>
      <c r="L262" s="392"/>
      <c r="M262" s="392"/>
      <c r="N262" s="392"/>
      <c r="O262" s="392"/>
    </row>
    <row r="263" spans="1:11" ht="22.5">
      <c r="A263" s="73" t="s">
        <v>270</v>
      </c>
      <c r="B263" s="74" t="s">
        <v>27</v>
      </c>
      <c r="C263" s="70" t="s">
        <v>15</v>
      </c>
      <c r="D263" s="74" t="s">
        <v>79</v>
      </c>
      <c r="E263" s="70" t="s">
        <v>265</v>
      </c>
      <c r="F263" s="70" t="s">
        <v>10</v>
      </c>
      <c r="G263" s="72">
        <f>G264+G269+G273+G268</f>
        <v>2274</v>
      </c>
      <c r="H263" s="72">
        <f>H264+H269+H273+H268</f>
        <v>0</v>
      </c>
      <c r="I263" s="72">
        <f>I264+I269+I273+I268</f>
        <v>2274</v>
      </c>
      <c r="J263" s="72">
        <f>J264+J269+J273+J268</f>
        <v>700.152</v>
      </c>
      <c r="K263" s="403">
        <f t="shared" si="25"/>
        <v>0.3078944591029024</v>
      </c>
    </row>
    <row r="264" spans="1:11" ht="33.75">
      <c r="A264" s="73" t="s">
        <v>105</v>
      </c>
      <c r="B264" s="74" t="s">
        <v>27</v>
      </c>
      <c r="C264" s="70" t="s">
        <v>15</v>
      </c>
      <c r="D264" s="74" t="s">
        <v>79</v>
      </c>
      <c r="E264" s="70" t="s">
        <v>271</v>
      </c>
      <c r="F264" s="70" t="s">
        <v>106</v>
      </c>
      <c r="G264" s="72">
        <f>G265</f>
        <v>2129.3</v>
      </c>
      <c r="H264" s="72">
        <f>H265</f>
        <v>0</v>
      </c>
      <c r="I264" s="72">
        <f>I265</f>
        <v>2129.3</v>
      </c>
      <c r="J264" s="72">
        <f>J265</f>
        <v>662.197</v>
      </c>
      <c r="K264" s="403">
        <f t="shared" si="25"/>
        <v>0.31099281453998967</v>
      </c>
    </row>
    <row r="265" spans="1:11" ht="12.75">
      <c r="A265" s="73" t="s">
        <v>107</v>
      </c>
      <c r="B265" s="74" t="s">
        <v>27</v>
      </c>
      <c r="C265" s="70" t="s">
        <v>15</v>
      </c>
      <c r="D265" s="74" t="s">
        <v>79</v>
      </c>
      <c r="E265" s="70" t="s">
        <v>271</v>
      </c>
      <c r="F265" s="70" t="s">
        <v>108</v>
      </c>
      <c r="G265" s="72">
        <f>G266+G267</f>
        <v>2129.3</v>
      </c>
      <c r="H265" s="72">
        <f>H266+H267</f>
        <v>0</v>
      </c>
      <c r="I265" s="72">
        <f>I266+I267</f>
        <v>2129.3</v>
      </c>
      <c r="J265" s="72">
        <f>J266+J267</f>
        <v>662.197</v>
      </c>
      <c r="K265" s="403">
        <f t="shared" si="25"/>
        <v>0.31099281453998967</v>
      </c>
    </row>
    <row r="266" spans="1:11" ht="12.75">
      <c r="A266" s="198" t="s">
        <v>385</v>
      </c>
      <c r="B266" s="74" t="s">
        <v>27</v>
      </c>
      <c r="C266" s="70" t="s">
        <v>15</v>
      </c>
      <c r="D266" s="74" t="s">
        <v>79</v>
      </c>
      <c r="E266" s="70" t="s">
        <v>271</v>
      </c>
      <c r="F266" s="70">
        <v>121</v>
      </c>
      <c r="G266" s="72">
        <v>1635.4</v>
      </c>
      <c r="H266" s="72"/>
      <c r="I266" s="72">
        <f>G266+H266</f>
        <v>1635.4</v>
      </c>
      <c r="J266" s="72">
        <v>489.818</v>
      </c>
      <c r="K266" s="403">
        <f t="shared" si="25"/>
        <v>0.29950960009783534</v>
      </c>
    </row>
    <row r="267" spans="1:11" ht="33.75">
      <c r="A267" s="198" t="s">
        <v>386</v>
      </c>
      <c r="B267" s="74" t="s">
        <v>27</v>
      </c>
      <c r="C267" s="70" t="s">
        <v>15</v>
      </c>
      <c r="D267" s="74" t="s">
        <v>79</v>
      </c>
      <c r="E267" s="70" t="s">
        <v>271</v>
      </c>
      <c r="F267" s="70">
        <v>129</v>
      </c>
      <c r="G267" s="72">
        <v>493.9</v>
      </c>
      <c r="H267" s="72"/>
      <c r="I267" s="72">
        <f>G267+H267</f>
        <v>493.9</v>
      </c>
      <c r="J267" s="72">
        <v>172.379</v>
      </c>
      <c r="K267" s="403">
        <f t="shared" si="25"/>
        <v>0.34901599514071674</v>
      </c>
    </row>
    <row r="268" spans="1:11" ht="22.5">
      <c r="A268" s="198" t="s">
        <v>525</v>
      </c>
      <c r="B268" s="74" t="s">
        <v>27</v>
      </c>
      <c r="C268" s="70" t="s">
        <v>15</v>
      </c>
      <c r="D268" s="74" t="s">
        <v>79</v>
      </c>
      <c r="E268" s="70" t="s">
        <v>272</v>
      </c>
      <c r="F268" s="70" t="s">
        <v>112</v>
      </c>
      <c r="G268" s="72">
        <v>0</v>
      </c>
      <c r="H268" s="72">
        <v>0</v>
      </c>
      <c r="I268" s="72">
        <v>0</v>
      </c>
      <c r="J268" s="72">
        <v>0</v>
      </c>
      <c r="K268" s="403" t="e">
        <f t="shared" si="25"/>
        <v>#DIV/0!</v>
      </c>
    </row>
    <row r="269" spans="1:11" ht="22.5">
      <c r="A269" s="73" t="s">
        <v>387</v>
      </c>
      <c r="B269" s="74" t="s">
        <v>27</v>
      </c>
      <c r="C269" s="70" t="s">
        <v>15</v>
      </c>
      <c r="D269" s="74" t="s">
        <v>79</v>
      </c>
      <c r="E269" s="70" t="s">
        <v>272</v>
      </c>
      <c r="F269" s="70" t="s">
        <v>113</v>
      </c>
      <c r="G269" s="72">
        <f>G270</f>
        <v>140</v>
      </c>
      <c r="H269" s="72">
        <f>H270</f>
        <v>0</v>
      </c>
      <c r="I269" s="72">
        <f>I270</f>
        <v>140</v>
      </c>
      <c r="J269" s="72">
        <f>J270</f>
        <v>36.754999999999995</v>
      </c>
      <c r="K269" s="403">
        <f t="shared" si="25"/>
        <v>0.26253571428571426</v>
      </c>
    </row>
    <row r="270" spans="1:11" ht="22.5">
      <c r="A270" s="73" t="s">
        <v>526</v>
      </c>
      <c r="B270" s="74" t="s">
        <v>27</v>
      </c>
      <c r="C270" s="70" t="s">
        <v>15</v>
      </c>
      <c r="D270" s="74" t="s">
        <v>79</v>
      </c>
      <c r="E270" s="70" t="s">
        <v>272</v>
      </c>
      <c r="F270" s="70" t="s">
        <v>115</v>
      </c>
      <c r="G270" s="72">
        <f>G272+G271</f>
        <v>140</v>
      </c>
      <c r="H270" s="72">
        <f>H272+H271</f>
        <v>0</v>
      </c>
      <c r="I270" s="72">
        <f>I272+I271</f>
        <v>140</v>
      </c>
      <c r="J270" s="72">
        <f>J272+J271</f>
        <v>36.754999999999995</v>
      </c>
      <c r="K270" s="403">
        <f aca="true" t="shared" si="32" ref="K270:K333">J270/I270*100%</f>
        <v>0.26253571428571426</v>
      </c>
    </row>
    <row r="271" spans="1:11" ht="22.5">
      <c r="A271" s="166" t="s">
        <v>540</v>
      </c>
      <c r="B271" s="74" t="s">
        <v>27</v>
      </c>
      <c r="C271" s="70" t="s">
        <v>15</v>
      </c>
      <c r="D271" s="74" t="s">
        <v>79</v>
      </c>
      <c r="E271" s="70" t="s">
        <v>272</v>
      </c>
      <c r="F271" s="70">
        <v>242</v>
      </c>
      <c r="G271" s="72">
        <v>32.6</v>
      </c>
      <c r="H271" s="72"/>
      <c r="I271" s="72">
        <f>G271+H271</f>
        <v>32.6</v>
      </c>
      <c r="J271" s="72">
        <v>9.355</v>
      </c>
      <c r="K271" s="403">
        <f t="shared" si="32"/>
        <v>0.2869631901840491</v>
      </c>
    </row>
    <row r="272" spans="1:11" ht="22.5">
      <c r="A272" s="166" t="s">
        <v>527</v>
      </c>
      <c r="B272" s="74" t="s">
        <v>27</v>
      </c>
      <c r="C272" s="70" t="s">
        <v>15</v>
      </c>
      <c r="D272" s="74" t="s">
        <v>79</v>
      </c>
      <c r="E272" s="70" t="s">
        <v>272</v>
      </c>
      <c r="F272" s="70" t="s">
        <v>117</v>
      </c>
      <c r="G272" s="72">
        <v>107.4</v>
      </c>
      <c r="H272" s="72"/>
      <c r="I272" s="72">
        <f>G272+H272</f>
        <v>107.4</v>
      </c>
      <c r="J272" s="72">
        <v>27.4</v>
      </c>
      <c r="K272" s="403">
        <f t="shared" si="32"/>
        <v>0.25512104283054</v>
      </c>
    </row>
    <row r="273" spans="1:11" ht="12.75">
      <c r="A273" s="166" t="s">
        <v>118</v>
      </c>
      <c r="B273" s="74" t="s">
        <v>27</v>
      </c>
      <c r="C273" s="70" t="s">
        <v>15</v>
      </c>
      <c r="D273" s="74" t="s">
        <v>79</v>
      </c>
      <c r="E273" s="70" t="s">
        <v>272</v>
      </c>
      <c r="F273" s="70" t="s">
        <v>48</v>
      </c>
      <c r="G273" s="72">
        <f>G274</f>
        <v>4.7</v>
      </c>
      <c r="H273" s="72">
        <f>H274</f>
        <v>0</v>
      </c>
      <c r="I273" s="72">
        <f>I274</f>
        <v>4.7</v>
      </c>
      <c r="J273" s="72">
        <f>J274</f>
        <v>1.2</v>
      </c>
      <c r="K273" s="403">
        <f t="shared" si="32"/>
        <v>0.2553191489361702</v>
      </c>
    </row>
    <row r="274" spans="1:11" ht="12.75">
      <c r="A274" s="166" t="s">
        <v>532</v>
      </c>
      <c r="B274" s="74" t="s">
        <v>27</v>
      </c>
      <c r="C274" s="70" t="s">
        <v>15</v>
      </c>
      <c r="D274" s="74" t="s">
        <v>79</v>
      </c>
      <c r="E274" s="70" t="s">
        <v>272</v>
      </c>
      <c r="F274" s="70" t="s">
        <v>119</v>
      </c>
      <c r="G274" s="72">
        <f>G275+G276</f>
        <v>4.7</v>
      </c>
      <c r="H274" s="72">
        <f>H275+H276</f>
        <v>0</v>
      </c>
      <c r="I274" s="72">
        <f>I275+I276</f>
        <v>4.7</v>
      </c>
      <c r="J274" s="72">
        <f>J275+J276</f>
        <v>1.2</v>
      </c>
      <c r="K274" s="403">
        <f t="shared" si="32"/>
        <v>0.2553191489361702</v>
      </c>
    </row>
    <row r="275" spans="1:11" ht="12.75">
      <c r="A275" s="220" t="s">
        <v>17</v>
      </c>
      <c r="B275" s="74" t="s">
        <v>27</v>
      </c>
      <c r="C275" s="70" t="s">
        <v>15</v>
      </c>
      <c r="D275" s="74" t="s">
        <v>79</v>
      </c>
      <c r="E275" s="70" t="s">
        <v>272</v>
      </c>
      <c r="F275" s="70" t="s">
        <v>120</v>
      </c>
      <c r="G275" s="72">
        <v>3.5</v>
      </c>
      <c r="H275" s="72"/>
      <c r="I275" s="72">
        <f>G275+H275</f>
        <v>3.5</v>
      </c>
      <c r="J275" s="72">
        <v>0</v>
      </c>
      <c r="K275" s="403">
        <f t="shared" si="32"/>
        <v>0</v>
      </c>
    </row>
    <row r="276" spans="1:11" ht="12.75">
      <c r="A276" s="166" t="s">
        <v>533</v>
      </c>
      <c r="B276" s="74" t="s">
        <v>27</v>
      </c>
      <c r="C276" s="70" t="s">
        <v>15</v>
      </c>
      <c r="D276" s="74" t="s">
        <v>79</v>
      </c>
      <c r="E276" s="70" t="s">
        <v>272</v>
      </c>
      <c r="F276" s="70" t="s">
        <v>122</v>
      </c>
      <c r="G276" s="72">
        <v>1.2</v>
      </c>
      <c r="H276" s="72"/>
      <c r="I276" s="72">
        <f>G276+H276</f>
        <v>1.2</v>
      </c>
      <c r="J276" s="72">
        <v>1.2</v>
      </c>
      <c r="K276" s="403">
        <f t="shared" si="32"/>
        <v>1</v>
      </c>
    </row>
    <row r="277" spans="1:11" ht="12.75">
      <c r="A277" s="194" t="s">
        <v>50</v>
      </c>
      <c r="B277" s="93" t="s">
        <v>27</v>
      </c>
      <c r="C277" s="93" t="s">
        <v>15</v>
      </c>
      <c r="D277" s="93" t="s">
        <v>51</v>
      </c>
      <c r="E277" s="92"/>
      <c r="F277" s="92"/>
      <c r="G277" s="209">
        <f>G278</f>
        <v>817.3</v>
      </c>
      <c r="H277" s="209">
        <f>H278</f>
        <v>-100</v>
      </c>
      <c r="I277" s="209">
        <f>I278</f>
        <v>717.3</v>
      </c>
      <c r="J277" s="209">
        <f>J278</f>
        <v>36.315</v>
      </c>
      <c r="K277" s="500">
        <f t="shared" si="32"/>
        <v>0.05062735257214555</v>
      </c>
    </row>
    <row r="278" spans="1:11" ht="31.5">
      <c r="A278" s="194" t="s">
        <v>659</v>
      </c>
      <c r="B278" s="93" t="s">
        <v>27</v>
      </c>
      <c r="C278" s="93" t="s">
        <v>15</v>
      </c>
      <c r="D278" s="93" t="s">
        <v>51</v>
      </c>
      <c r="E278" s="92" t="s">
        <v>267</v>
      </c>
      <c r="F278" s="92" t="s">
        <v>10</v>
      </c>
      <c r="G278" s="209">
        <f>G279+G309+G305</f>
        <v>817.3</v>
      </c>
      <c r="H278" s="209">
        <f>H279+H309+H305</f>
        <v>-100</v>
      </c>
      <c r="I278" s="209">
        <f>I279+I309+I305</f>
        <v>717.3</v>
      </c>
      <c r="J278" s="209">
        <f>J279+J309+J305</f>
        <v>36.315</v>
      </c>
      <c r="K278" s="500">
        <f t="shared" si="32"/>
        <v>0.05062735257214555</v>
      </c>
    </row>
    <row r="279" spans="1:11" ht="12.75">
      <c r="A279" s="73" t="s">
        <v>420</v>
      </c>
      <c r="B279" s="74" t="s">
        <v>27</v>
      </c>
      <c r="C279" s="74" t="s">
        <v>15</v>
      </c>
      <c r="D279" s="74" t="s">
        <v>51</v>
      </c>
      <c r="E279" s="70" t="s">
        <v>427</v>
      </c>
      <c r="F279" s="70"/>
      <c r="G279" s="210">
        <f>G280+G284+G288+G292+G296+G300</f>
        <v>380</v>
      </c>
      <c r="H279" s="210">
        <f>H280+H284+H288+H292+H296+H300</f>
        <v>0</v>
      </c>
      <c r="I279" s="210">
        <f>I280+I284+I288+I292+I296+I300</f>
        <v>380</v>
      </c>
      <c r="J279" s="210">
        <f>J280+J284+J288+J292+J296+J300</f>
        <v>0</v>
      </c>
      <c r="K279" s="403">
        <f t="shared" si="32"/>
        <v>0</v>
      </c>
    </row>
    <row r="280" spans="1:11" ht="22.5">
      <c r="A280" s="73" t="s">
        <v>421</v>
      </c>
      <c r="B280" s="74" t="s">
        <v>27</v>
      </c>
      <c r="C280" s="74" t="s">
        <v>15</v>
      </c>
      <c r="D280" s="74" t="s">
        <v>51</v>
      </c>
      <c r="E280" s="70" t="s">
        <v>428</v>
      </c>
      <c r="F280" s="70"/>
      <c r="G280" s="210">
        <f aca="true" t="shared" si="33" ref="G280:J282">G281</f>
        <v>80</v>
      </c>
      <c r="H280" s="210">
        <f t="shared" si="33"/>
        <v>0</v>
      </c>
      <c r="I280" s="210">
        <f t="shared" si="33"/>
        <v>80</v>
      </c>
      <c r="J280" s="210">
        <f t="shared" si="33"/>
        <v>0</v>
      </c>
      <c r="K280" s="403">
        <f t="shared" si="32"/>
        <v>0</v>
      </c>
    </row>
    <row r="281" spans="1:11" ht="22.5">
      <c r="A281" s="73" t="s">
        <v>387</v>
      </c>
      <c r="B281" s="74" t="s">
        <v>27</v>
      </c>
      <c r="C281" s="74" t="s">
        <v>15</v>
      </c>
      <c r="D281" s="74" t="s">
        <v>51</v>
      </c>
      <c r="E281" s="70" t="s">
        <v>428</v>
      </c>
      <c r="F281" s="70" t="s">
        <v>113</v>
      </c>
      <c r="G281" s="210">
        <f t="shared" si="33"/>
        <v>80</v>
      </c>
      <c r="H281" s="210">
        <f t="shared" si="33"/>
        <v>0</v>
      </c>
      <c r="I281" s="210">
        <f t="shared" si="33"/>
        <v>80</v>
      </c>
      <c r="J281" s="210">
        <f t="shared" si="33"/>
        <v>0</v>
      </c>
      <c r="K281" s="403">
        <f t="shared" si="32"/>
        <v>0</v>
      </c>
    </row>
    <row r="282" spans="1:11" ht="22.5">
      <c r="A282" s="73" t="s">
        <v>526</v>
      </c>
      <c r="B282" s="74" t="s">
        <v>27</v>
      </c>
      <c r="C282" s="74" t="s">
        <v>15</v>
      </c>
      <c r="D282" s="74" t="s">
        <v>51</v>
      </c>
      <c r="E282" s="70" t="s">
        <v>428</v>
      </c>
      <c r="F282" s="70" t="s">
        <v>115</v>
      </c>
      <c r="G282" s="210">
        <f t="shared" si="33"/>
        <v>80</v>
      </c>
      <c r="H282" s="210">
        <f t="shared" si="33"/>
        <v>0</v>
      </c>
      <c r="I282" s="210">
        <f t="shared" si="33"/>
        <v>80</v>
      </c>
      <c r="J282" s="210">
        <f t="shared" si="33"/>
        <v>0</v>
      </c>
      <c r="K282" s="403">
        <f t="shared" si="32"/>
        <v>0</v>
      </c>
    </row>
    <row r="283" spans="1:11" ht="22.5">
      <c r="A283" s="166" t="s">
        <v>527</v>
      </c>
      <c r="B283" s="74" t="s">
        <v>27</v>
      </c>
      <c r="C283" s="74" t="s">
        <v>15</v>
      </c>
      <c r="D283" s="74" t="s">
        <v>51</v>
      </c>
      <c r="E283" s="70" t="s">
        <v>428</v>
      </c>
      <c r="F283" s="70" t="s">
        <v>117</v>
      </c>
      <c r="G283" s="210">
        <v>80</v>
      </c>
      <c r="H283" s="210"/>
      <c r="I283" s="210">
        <f>G283+H283</f>
        <v>80</v>
      </c>
      <c r="J283" s="210">
        <v>0</v>
      </c>
      <c r="K283" s="403">
        <f t="shared" si="32"/>
        <v>0</v>
      </c>
    </row>
    <row r="284" spans="1:11" ht="22.5">
      <c r="A284" s="73" t="s">
        <v>422</v>
      </c>
      <c r="B284" s="74" t="s">
        <v>27</v>
      </c>
      <c r="C284" s="74" t="s">
        <v>15</v>
      </c>
      <c r="D284" s="74" t="s">
        <v>51</v>
      </c>
      <c r="E284" s="70" t="s">
        <v>429</v>
      </c>
      <c r="F284" s="70"/>
      <c r="G284" s="210">
        <f aca="true" t="shared" si="34" ref="G284:J286">G285</f>
        <v>30</v>
      </c>
      <c r="H284" s="210">
        <f t="shared" si="34"/>
        <v>0</v>
      </c>
      <c r="I284" s="210">
        <f t="shared" si="34"/>
        <v>30</v>
      </c>
      <c r="J284" s="210">
        <f t="shared" si="34"/>
        <v>0</v>
      </c>
      <c r="K284" s="403">
        <f t="shared" si="32"/>
        <v>0</v>
      </c>
    </row>
    <row r="285" spans="1:11" ht="22.5">
      <c r="A285" s="73" t="s">
        <v>387</v>
      </c>
      <c r="B285" s="74" t="s">
        <v>27</v>
      </c>
      <c r="C285" s="74" t="s">
        <v>15</v>
      </c>
      <c r="D285" s="74" t="s">
        <v>51</v>
      </c>
      <c r="E285" s="70" t="s">
        <v>429</v>
      </c>
      <c r="F285" s="70" t="s">
        <v>113</v>
      </c>
      <c r="G285" s="210">
        <f t="shared" si="34"/>
        <v>30</v>
      </c>
      <c r="H285" s="210">
        <f t="shared" si="34"/>
        <v>0</v>
      </c>
      <c r="I285" s="210">
        <f t="shared" si="34"/>
        <v>30</v>
      </c>
      <c r="J285" s="210">
        <f t="shared" si="34"/>
        <v>0</v>
      </c>
      <c r="K285" s="403">
        <f t="shared" si="32"/>
        <v>0</v>
      </c>
    </row>
    <row r="286" spans="1:11" ht="22.5">
      <c r="A286" s="73" t="s">
        <v>526</v>
      </c>
      <c r="B286" s="74" t="s">
        <v>27</v>
      </c>
      <c r="C286" s="74" t="s">
        <v>15</v>
      </c>
      <c r="D286" s="74" t="s">
        <v>51</v>
      </c>
      <c r="E286" s="70" t="s">
        <v>429</v>
      </c>
      <c r="F286" s="70" t="s">
        <v>115</v>
      </c>
      <c r="G286" s="210">
        <f t="shared" si="34"/>
        <v>30</v>
      </c>
      <c r="H286" s="210">
        <f t="shared" si="34"/>
        <v>0</v>
      </c>
      <c r="I286" s="210">
        <f t="shared" si="34"/>
        <v>30</v>
      </c>
      <c r="J286" s="210">
        <f t="shared" si="34"/>
        <v>0</v>
      </c>
      <c r="K286" s="403">
        <f t="shared" si="32"/>
        <v>0</v>
      </c>
    </row>
    <row r="287" spans="1:11" ht="22.5">
      <c r="A287" s="166" t="s">
        <v>527</v>
      </c>
      <c r="B287" s="74" t="s">
        <v>27</v>
      </c>
      <c r="C287" s="74" t="s">
        <v>15</v>
      </c>
      <c r="D287" s="74" t="s">
        <v>51</v>
      </c>
      <c r="E287" s="70" t="s">
        <v>429</v>
      </c>
      <c r="F287" s="70" t="s">
        <v>117</v>
      </c>
      <c r="G287" s="210">
        <v>30</v>
      </c>
      <c r="H287" s="210"/>
      <c r="I287" s="210">
        <f>G287+H287</f>
        <v>30</v>
      </c>
      <c r="J287" s="210">
        <v>0</v>
      </c>
      <c r="K287" s="403">
        <f t="shared" si="32"/>
        <v>0</v>
      </c>
    </row>
    <row r="288" spans="1:11" ht="27" customHeight="1">
      <c r="A288" s="73" t="s">
        <v>423</v>
      </c>
      <c r="B288" s="74" t="s">
        <v>27</v>
      </c>
      <c r="C288" s="74" t="s">
        <v>15</v>
      </c>
      <c r="D288" s="74" t="s">
        <v>51</v>
      </c>
      <c r="E288" s="70" t="s">
        <v>430</v>
      </c>
      <c r="F288" s="70"/>
      <c r="G288" s="210">
        <f aca="true" t="shared" si="35" ref="G288:J290">G289</f>
        <v>40</v>
      </c>
      <c r="H288" s="210">
        <f t="shared" si="35"/>
        <v>0</v>
      </c>
      <c r="I288" s="210">
        <f t="shared" si="35"/>
        <v>40</v>
      </c>
      <c r="J288" s="210">
        <f t="shared" si="35"/>
        <v>0</v>
      </c>
      <c r="K288" s="403">
        <f t="shared" si="32"/>
        <v>0</v>
      </c>
    </row>
    <row r="289" spans="1:11" ht="22.5">
      <c r="A289" s="73" t="s">
        <v>387</v>
      </c>
      <c r="B289" s="74" t="s">
        <v>27</v>
      </c>
      <c r="C289" s="74" t="s">
        <v>15</v>
      </c>
      <c r="D289" s="74" t="s">
        <v>51</v>
      </c>
      <c r="E289" s="70" t="s">
        <v>430</v>
      </c>
      <c r="F289" s="70" t="s">
        <v>113</v>
      </c>
      <c r="G289" s="210">
        <f t="shared" si="35"/>
        <v>40</v>
      </c>
      <c r="H289" s="210">
        <f t="shared" si="35"/>
        <v>0</v>
      </c>
      <c r="I289" s="210">
        <f t="shared" si="35"/>
        <v>40</v>
      </c>
      <c r="J289" s="210">
        <f t="shared" si="35"/>
        <v>0</v>
      </c>
      <c r="K289" s="403">
        <f t="shared" si="32"/>
        <v>0</v>
      </c>
    </row>
    <row r="290" spans="1:11" ht="22.5">
      <c r="A290" s="73" t="s">
        <v>526</v>
      </c>
      <c r="B290" s="74" t="s">
        <v>27</v>
      </c>
      <c r="C290" s="74" t="s">
        <v>15</v>
      </c>
      <c r="D290" s="74" t="s">
        <v>51</v>
      </c>
      <c r="E290" s="70" t="s">
        <v>430</v>
      </c>
      <c r="F290" s="70" t="s">
        <v>115</v>
      </c>
      <c r="G290" s="210">
        <f t="shared" si="35"/>
        <v>40</v>
      </c>
      <c r="H290" s="210">
        <f t="shared" si="35"/>
        <v>0</v>
      </c>
      <c r="I290" s="210">
        <f t="shared" si="35"/>
        <v>40</v>
      </c>
      <c r="J290" s="210">
        <f t="shared" si="35"/>
        <v>0</v>
      </c>
      <c r="K290" s="403">
        <f t="shared" si="32"/>
        <v>0</v>
      </c>
    </row>
    <row r="291" spans="1:11" ht="22.5">
      <c r="A291" s="166" t="s">
        <v>527</v>
      </c>
      <c r="B291" s="74" t="s">
        <v>27</v>
      </c>
      <c r="C291" s="74" t="s">
        <v>15</v>
      </c>
      <c r="D291" s="74" t="s">
        <v>51</v>
      </c>
      <c r="E291" s="70" t="s">
        <v>430</v>
      </c>
      <c r="F291" s="70" t="s">
        <v>117</v>
      </c>
      <c r="G291" s="210">
        <v>40</v>
      </c>
      <c r="H291" s="210"/>
      <c r="I291" s="210">
        <f>G291+H291</f>
        <v>40</v>
      </c>
      <c r="J291" s="210">
        <v>0</v>
      </c>
      <c r="K291" s="403">
        <f t="shared" si="32"/>
        <v>0</v>
      </c>
    </row>
    <row r="292" spans="1:11" ht="12.75">
      <c r="A292" s="73" t="s">
        <v>424</v>
      </c>
      <c r="B292" s="74" t="s">
        <v>27</v>
      </c>
      <c r="C292" s="74" t="s">
        <v>15</v>
      </c>
      <c r="D292" s="74" t="s">
        <v>51</v>
      </c>
      <c r="E292" s="70" t="s">
        <v>431</v>
      </c>
      <c r="F292" s="70"/>
      <c r="G292" s="210">
        <f aca="true" t="shared" si="36" ref="G292:J294">G293</f>
        <v>40</v>
      </c>
      <c r="H292" s="210">
        <f t="shared" si="36"/>
        <v>0</v>
      </c>
      <c r="I292" s="210">
        <f t="shared" si="36"/>
        <v>40</v>
      </c>
      <c r="J292" s="210">
        <f t="shared" si="36"/>
        <v>0</v>
      </c>
      <c r="K292" s="403">
        <f t="shared" si="32"/>
        <v>0</v>
      </c>
    </row>
    <row r="293" spans="1:11" ht="22.5">
      <c r="A293" s="73" t="s">
        <v>387</v>
      </c>
      <c r="B293" s="74" t="s">
        <v>27</v>
      </c>
      <c r="C293" s="74" t="s">
        <v>15</v>
      </c>
      <c r="D293" s="74" t="s">
        <v>51</v>
      </c>
      <c r="E293" s="70" t="s">
        <v>431</v>
      </c>
      <c r="F293" s="70" t="s">
        <v>113</v>
      </c>
      <c r="G293" s="210">
        <f t="shared" si="36"/>
        <v>40</v>
      </c>
      <c r="H293" s="210">
        <f t="shared" si="36"/>
        <v>0</v>
      </c>
      <c r="I293" s="210">
        <f t="shared" si="36"/>
        <v>40</v>
      </c>
      <c r="J293" s="210">
        <f t="shared" si="36"/>
        <v>0</v>
      </c>
      <c r="K293" s="403">
        <f t="shared" si="32"/>
        <v>0</v>
      </c>
    </row>
    <row r="294" spans="1:11" ht="22.5">
      <c r="A294" s="73" t="s">
        <v>526</v>
      </c>
      <c r="B294" s="74" t="s">
        <v>27</v>
      </c>
      <c r="C294" s="74" t="s">
        <v>15</v>
      </c>
      <c r="D294" s="74" t="s">
        <v>51</v>
      </c>
      <c r="E294" s="70" t="s">
        <v>431</v>
      </c>
      <c r="F294" s="70" t="s">
        <v>115</v>
      </c>
      <c r="G294" s="210">
        <f t="shared" si="36"/>
        <v>40</v>
      </c>
      <c r="H294" s="210">
        <f t="shared" si="36"/>
        <v>0</v>
      </c>
      <c r="I294" s="210">
        <f t="shared" si="36"/>
        <v>40</v>
      </c>
      <c r="J294" s="210">
        <f t="shared" si="36"/>
        <v>0</v>
      </c>
      <c r="K294" s="403">
        <f t="shared" si="32"/>
        <v>0</v>
      </c>
    </row>
    <row r="295" spans="1:11" ht="22.5">
      <c r="A295" s="166" t="s">
        <v>527</v>
      </c>
      <c r="B295" s="74" t="s">
        <v>27</v>
      </c>
      <c r="C295" s="74" t="s">
        <v>15</v>
      </c>
      <c r="D295" s="74" t="s">
        <v>51</v>
      </c>
      <c r="E295" s="70" t="s">
        <v>431</v>
      </c>
      <c r="F295" s="70" t="s">
        <v>117</v>
      </c>
      <c r="G295" s="210">
        <v>40</v>
      </c>
      <c r="H295" s="210"/>
      <c r="I295" s="210">
        <f>G295+H295</f>
        <v>40</v>
      </c>
      <c r="J295" s="210">
        <v>0</v>
      </c>
      <c r="K295" s="403">
        <f t="shared" si="32"/>
        <v>0</v>
      </c>
    </row>
    <row r="296" spans="1:11" ht="22.5">
      <c r="A296" s="73" t="s">
        <v>425</v>
      </c>
      <c r="B296" s="74" t="s">
        <v>27</v>
      </c>
      <c r="C296" s="74" t="s">
        <v>15</v>
      </c>
      <c r="D296" s="74" t="s">
        <v>51</v>
      </c>
      <c r="E296" s="70" t="s">
        <v>432</v>
      </c>
      <c r="F296" s="70"/>
      <c r="G296" s="210">
        <f aca="true" t="shared" si="37" ref="G296:J298">G297</f>
        <v>160</v>
      </c>
      <c r="H296" s="210">
        <f t="shared" si="37"/>
        <v>0</v>
      </c>
      <c r="I296" s="210">
        <f t="shared" si="37"/>
        <v>160</v>
      </c>
      <c r="J296" s="210">
        <f t="shared" si="37"/>
        <v>0</v>
      </c>
      <c r="K296" s="403">
        <f t="shared" si="32"/>
        <v>0</v>
      </c>
    </row>
    <row r="297" spans="1:11" ht="22.5">
      <c r="A297" s="73" t="s">
        <v>387</v>
      </c>
      <c r="B297" s="74" t="s">
        <v>27</v>
      </c>
      <c r="C297" s="74" t="s">
        <v>15</v>
      </c>
      <c r="D297" s="74" t="s">
        <v>51</v>
      </c>
      <c r="E297" s="70" t="s">
        <v>432</v>
      </c>
      <c r="F297" s="70" t="s">
        <v>113</v>
      </c>
      <c r="G297" s="210">
        <f t="shared" si="37"/>
        <v>160</v>
      </c>
      <c r="H297" s="210">
        <f t="shared" si="37"/>
        <v>0</v>
      </c>
      <c r="I297" s="210">
        <f t="shared" si="37"/>
        <v>160</v>
      </c>
      <c r="J297" s="210">
        <f t="shared" si="37"/>
        <v>0</v>
      </c>
      <c r="K297" s="403">
        <f t="shared" si="32"/>
        <v>0</v>
      </c>
    </row>
    <row r="298" spans="1:11" ht="22.5">
      <c r="A298" s="73" t="s">
        <v>526</v>
      </c>
      <c r="B298" s="74" t="s">
        <v>27</v>
      </c>
      <c r="C298" s="74" t="s">
        <v>15</v>
      </c>
      <c r="D298" s="74" t="s">
        <v>51</v>
      </c>
      <c r="E298" s="70" t="s">
        <v>432</v>
      </c>
      <c r="F298" s="70" t="s">
        <v>115</v>
      </c>
      <c r="G298" s="210">
        <f t="shared" si="37"/>
        <v>160</v>
      </c>
      <c r="H298" s="210">
        <f t="shared" si="37"/>
        <v>0</v>
      </c>
      <c r="I298" s="210">
        <f t="shared" si="37"/>
        <v>160</v>
      </c>
      <c r="J298" s="210">
        <f t="shared" si="37"/>
        <v>0</v>
      </c>
      <c r="K298" s="403">
        <f t="shared" si="32"/>
        <v>0</v>
      </c>
    </row>
    <row r="299" spans="1:11" ht="22.5">
      <c r="A299" s="166" t="s">
        <v>527</v>
      </c>
      <c r="B299" s="74" t="s">
        <v>27</v>
      </c>
      <c r="C299" s="74" t="s">
        <v>15</v>
      </c>
      <c r="D299" s="74" t="s">
        <v>51</v>
      </c>
      <c r="E299" s="70" t="s">
        <v>432</v>
      </c>
      <c r="F299" s="70" t="s">
        <v>117</v>
      </c>
      <c r="G299" s="210">
        <v>160</v>
      </c>
      <c r="H299" s="210"/>
      <c r="I299" s="210">
        <f>G299+H299</f>
        <v>160</v>
      </c>
      <c r="J299" s="210">
        <v>0</v>
      </c>
      <c r="K299" s="403">
        <f t="shared" si="32"/>
        <v>0</v>
      </c>
    </row>
    <row r="300" spans="1:11" ht="12.75">
      <c r="A300" s="73" t="s">
        <v>426</v>
      </c>
      <c r="B300" s="74" t="s">
        <v>27</v>
      </c>
      <c r="C300" s="74" t="s">
        <v>15</v>
      </c>
      <c r="D300" s="74" t="s">
        <v>51</v>
      </c>
      <c r="E300" s="70" t="s">
        <v>433</v>
      </c>
      <c r="F300" s="70"/>
      <c r="G300" s="210">
        <f aca="true" t="shared" si="38" ref="G300:J302">G301</f>
        <v>30</v>
      </c>
      <c r="H300" s="210">
        <f t="shared" si="38"/>
        <v>0</v>
      </c>
      <c r="I300" s="210">
        <f t="shared" si="38"/>
        <v>30</v>
      </c>
      <c r="J300" s="210">
        <f t="shared" si="38"/>
        <v>0</v>
      </c>
      <c r="K300" s="403">
        <f t="shared" si="32"/>
        <v>0</v>
      </c>
    </row>
    <row r="301" spans="1:11" ht="22.5">
      <c r="A301" s="73" t="s">
        <v>387</v>
      </c>
      <c r="B301" s="74" t="s">
        <v>27</v>
      </c>
      <c r="C301" s="74" t="s">
        <v>15</v>
      </c>
      <c r="D301" s="74" t="s">
        <v>51</v>
      </c>
      <c r="E301" s="70" t="s">
        <v>433</v>
      </c>
      <c r="F301" s="70" t="s">
        <v>113</v>
      </c>
      <c r="G301" s="210">
        <f t="shared" si="38"/>
        <v>30</v>
      </c>
      <c r="H301" s="210">
        <f t="shared" si="38"/>
        <v>0</v>
      </c>
      <c r="I301" s="210">
        <f t="shared" si="38"/>
        <v>30</v>
      </c>
      <c r="J301" s="210">
        <f t="shared" si="38"/>
        <v>0</v>
      </c>
      <c r="K301" s="403">
        <f t="shared" si="32"/>
        <v>0</v>
      </c>
    </row>
    <row r="302" spans="1:11" ht="22.5">
      <c r="A302" s="73" t="s">
        <v>526</v>
      </c>
      <c r="B302" s="74" t="s">
        <v>27</v>
      </c>
      <c r="C302" s="74" t="s">
        <v>15</v>
      </c>
      <c r="D302" s="74" t="s">
        <v>51</v>
      </c>
      <c r="E302" s="70" t="s">
        <v>433</v>
      </c>
      <c r="F302" s="70" t="s">
        <v>115</v>
      </c>
      <c r="G302" s="210">
        <f t="shared" si="38"/>
        <v>30</v>
      </c>
      <c r="H302" s="210">
        <f t="shared" si="38"/>
        <v>0</v>
      </c>
      <c r="I302" s="210">
        <f t="shared" si="38"/>
        <v>30</v>
      </c>
      <c r="J302" s="210">
        <f t="shared" si="38"/>
        <v>0</v>
      </c>
      <c r="K302" s="403">
        <f t="shared" si="32"/>
        <v>0</v>
      </c>
    </row>
    <row r="303" spans="1:11" ht="22.5">
      <c r="A303" s="166" t="s">
        <v>527</v>
      </c>
      <c r="B303" s="74" t="s">
        <v>27</v>
      </c>
      <c r="C303" s="74" t="s">
        <v>15</v>
      </c>
      <c r="D303" s="74" t="s">
        <v>51</v>
      </c>
      <c r="E303" s="70" t="s">
        <v>433</v>
      </c>
      <c r="F303" s="70" t="s">
        <v>117</v>
      </c>
      <c r="G303" s="210">
        <v>30</v>
      </c>
      <c r="H303" s="210"/>
      <c r="I303" s="210">
        <f>G303+H303</f>
        <v>30</v>
      </c>
      <c r="J303" s="210">
        <v>0</v>
      </c>
      <c r="K303" s="403">
        <f t="shared" si="32"/>
        <v>0</v>
      </c>
    </row>
    <row r="304" spans="1:11" ht="12.75">
      <c r="A304" s="166" t="s">
        <v>630</v>
      </c>
      <c r="B304" s="74" t="s">
        <v>27</v>
      </c>
      <c r="C304" s="74" t="s">
        <v>15</v>
      </c>
      <c r="D304" s="74" t="s">
        <v>51</v>
      </c>
      <c r="E304" s="70" t="s">
        <v>631</v>
      </c>
      <c r="F304" s="70"/>
      <c r="G304" s="210">
        <f aca="true" t="shared" si="39" ref="G304:J305">G305</f>
        <v>300</v>
      </c>
      <c r="H304" s="210">
        <f t="shared" si="39"/>
        <v>-100</v>
      </c>
      <c r="I304" s="210">
        <f t="shared" si="39"/>
        <v>200</v>
      </c>
      <c r="J304" s="210">
        <f t="shared" si="39"/>
        <v>36.315</v>
      </c>
      <c r="K304" s="403">
        <f t="shared" si="32"/>
        <v>0.181575</v>
      </c>
    </row>
    <row r="305" spans="1:11" ht="12.75">
      <c r="A305" s="73" t="s">
        <v>629</v>
      </c>
      <c r="B305" s="74" t="s">
        <v>27</v>
      </c>
      <c r="C305" s="74" t="s">
        <v>15</v>
      </c>
      <c r="D305" s="74" t="s">
        <v>51</v>
      </c>
      <c r="E305" s="70" t="s">
        <v>605</v>
      </c>
      <c r="F305" s="70"/>
      <c r="G305" s="210">
        <f t="shared" si="39"/>
        <v>300</v>
      </c>
      <c r="H305" s="210">
        <f t="shared" si="39"/>
        <v>-100</v>
      </c>
      <c r="I305" s="210">
        <f t="shared" si="39"/>
        <v>200</v>
      </c>
      <c r="J305" s="210">
        <f t="shared" si="39"/>
        <v>36.315</v>
      </c>
      <c r="K305" s="403">
        <f t="shared" si="32"/>
        <v>0.181575</v>
      </c>
    </row>
    <row r="306" spans="1:11" ht="12.75">
      <c r="A306" s="73" t="s">
        <v>118</v>
      </c>
      <c r="B306" s="74" t="s">
        <v>27</v>
      </c>
      <c r="C306" s="74" t="s">
        <v>15</v>
      </c>
      <c r="D306" s="74" t="s">
        <v>51</v>
      </c>
      <c r="E306" s="70" t="s">
        <v>605</v>
      </c>
      <c r="F306" s="70">
        <v>800</v>
      </c>
      <c r="G306" s="210">
        <f>G307+G308</f>
        <v>300</v>
      </c>
      <c r="H306" s="210">
        <f>H307+H308</f>
        <v>-100</v>
      </c>
      <c r="I306" s="210">
        <f>I307+I308</f>
        <v>200</v>
      </c>
      <c r="J306" s="210">
        <f>J307+J308</f>
        <v>36.315</v>
      </c>
      <c r="K306" s="403">
        <f t="shared" si="32"/>
        <v>0.181575</v>
      </c>
    </row>
    <row r="307" spans="1:11" ht="33.75">
      <c r="A307" s="166" t="s">
        <v>544</v>
      </c>
      <c r="B307" s="74" t="s">
        <v>27</v>
      </c>
      <c r="C307" s="74" t="s">
        <v>15</v>
      </c>
      <c r="D307" s="74" t="s">
        <v>51</v>
      </c>
      <c r="E307" s="70" t="s">
        <v>605</v>
      </c>
      <c r="F307" s="70">
        <v>810</v>
      </c>
      <c r="G307" s="210">
        <v>300</v>
      </c>
      <c r="H307" s="210">
        <v>-300</v>
      </c>
      <c r="I307" s="210">
        <f>G307+H307</f>
        <v>0</v>
      </c>
      <c r="J307" s="210">
        <v>0</v>
      </c>
      <c r="K307" s="403" t="e">
        <f t="shared" si="32"/>
        <v>#DIV/0!</v>
      </c>
    </row>
    <row r="308" spans="1:11" ht="56.25">
      <c r="A308" s="166" t="s">
        <v>689</v>
      </c>
      <c r="B308" s="74" t="s">
        <v>27</v>
      </c>
      <c r="C308" s="74" t="s">
        <v>15</v>
      </c>
      <c r="D308" s="74" t="s">
        <v>51</v>
      </c>
      <c r="E308" s="70" t="s">
        <v>605</v>
      </c>
      <c r="F308" s="70">
        <v>812</v>
      </c>
      <c r="G308" s="210"/>
      <c r="H308" s="210">
        <f>300-100</f>
        <v>200</v>
      </c>
      <c r="I308" s="210">
        <f>G308+H308</f>
        <v>200</v>
      </c>
      <c r="J308" s="210">
        <v>36.315</v>
      </c>
      <c r="K308" s="403">
        <f t="shared" si="32"/>
        <v>0.181575</v>
      </c>
    </row>
    <row r="309" spans="1:11" ht="22.5">
      <c r="A309" s="73" t="s">
        <v>543</v>
      </c>
      <c r="B309" s="74" t="s">
        <v>27</v>
      </c>
      <c r="C309" s="74" t="s">
        <v>15</v>
      </c>
      <c r="D309" s="74" t="s">
        <v>51</v>
      </c>
      <c r="E309" s="70" t="s">
        <v>435</v>
      </c>
      <c r="F309" s="70"/>
      <c r="G309" s="210">
        <f aca="true" t="shared" si="40" ref="G309:J312">G310</f>
        <v>137.3</v>
      </c>
      <c r="H309" s="210">
        <f t="shared" si="40"/>
        <v>0</v>
      </c>
      <c r="I309" s="210">
        <f t="shared" si="40"/>
        <v>137.3</v>
      </c>
      <c r="J309" s="210">
        <f t="shared" si="40"/>
        <v>0</v>
      </c>
      <c r="K309" s="403">
        <f t="shared" si="32"/>
        <v>0</v>
      </c>
    </row>
    <row r="310" spans="1:11" ht="22.5">
      <c r="A310" s="73" t="s">
        <v>436</v>
      </c>
      <c r="B310" s="74" t="s">
        <v>27</v>
      </c>
      <c r="C310" s="74" t="s">
        <v>15</v>
      </c>
      <c r="D310" s="74" t="s">
        <v>51</v>
      </c>
      <c r="E310" s="70" t="s">
        <v>607</v>
      </c>
      <c r="F310" s="70"/>
      <c r="G310" s="210">
        <f t="shared" si="40"/>
        <v>137.3</v>
      </c>
      <c r="H310" s="210">
        <f t="shared" si="40"/>
        <v>0</v>
      </c>
      <c r="I310" s="210">
        <f t="shared" si="40"/>
        <v>137.3</v>
      </c>
      <c r="J310" s="210">
        <f t="shared" si="40"/>
        <v>0</v>
      </c>
      <c r="K310" s="403">
        <f t="shared" si="32"/>
        <v>0</v>
      </c>
    </row>
    <row r="311" spans="1:11" ht="22.5">
      <c r="A311" s="73" t="s">
        <v>387</v>
      </c>
      <c r="B311" s="74" t="s">
        <v>27</v>
      </c>
      <c r="C311" s="74" t="s">
        <v>15</v>
      </c>
      <c r="D311" s="74" t="s">
        <v>51</v>
      </c>
      <c r="E311" s="70" t="s">
        <v>607</v>
      </c>
      <c r="F311" s="70" t="s">
        <v>113</v>
      </c>
      <c r="G311" s="210">
        <f t="shared" si="40"/>
        <v>137.3</v>
      </c>
      <c r="H311" s="210">
        <f t="shared" si="40"/>
        <v>0</v>
      </c>
      <c r="I311" s="210">
        <f t="shared" si="40"/>
        <v>137.3</v>
      </c>
      <c r="J311" s="210">
        <f t="shared" si="40"/>
        <v>0</v>
      </c>
      <c r="K311" s="403">
        <f t="shared" si="32"/>
        <v>0</v>
      </c>
    </row>
    <row r="312" spans="1:11" ht="22.5">
      <c r="A312" s="73" t="s">
        <v>526</v>
      </c>
      <c r="B312" s="74" t="s">
        <v>27</v>
      </c>
      <c r="C312" s="74" t="s">
        <v>15</v>
      </c>
      <c r="D312" s="74" t="s">
        <v>51</v>
      </c>
      <c r="E312" s="70" t="s">
        <v>607</v>
      </c>
      <c r="F312" s="70" t="s">
        <v>115</v>
      </c>
      <c r="G312" s="210">
        <f t="shared" si="40"/>
        <v>137.3</v>
      </c>
      <c r="H312" s="210">
        <f t="shared" si="40"/>
        <v>0</v>
      </c>
      <c r="I312" s="210">
        <f t="shared" si="40"/>
        <v>137.3</v>
      </c>
      <c r="J312" s="210">
        <f t="shared" si="40"/>
        <v>0</v>
      </c>
      <c r="K312" s="403">
        <f t="shared" si="32"/>
        <v>0</v>
      </c>
    </row>
    <row r="313" spans="1:11" ht="22.5">
      <c r="A313" s="166" t="s">
        <v>527</v>
      </c>
      <c r="B313" s="74" t="s">
        <v>27</v>
      </c>
      <c r="C313" s="74" t="s">
        <v>15</v>
      </c>
      <c r="D313" s="74" t="s">
        <v>51</v>
      </c>
      <c r="E313" s="70" t="s">
        <v>607</v>
      </c>
      <c r="F313" s="70" t="s">
        <v>117</v>
      </c>
      <c r="G313" s="210">
        <f>20+117.3</f>
        <v>137.3</v>
      </c>
      <c r="H313" s="210"/>
      <c r="I313" s="210">
        <f>G313+H313</f>
        <v>137.3</v>
      </c>
      <c r="J313" s="210">
        <v>0</v>
      </c>
      <c r="K313" s="403">
        <f t="shared" si="32"/>
        <v>0</v>
      </c>
    </row>
    <row r="314" spans="1:15" ht="32.25">
      <c r="A314" s="88" t="s">
        <v>60</v>
      </c>
      <c r="B314" s="156" t="s">
        <v>144</v>
      </c>
      <c r="C314" s="159" t="s">
        <v>8</v>
      </c>
      <c r="D314" s="156" t="s">
        <v>8</v>
      </c>
      <c r="E314" s="159" t="s">
        <v>9</v>
      </c>
      <c r="F314" s="159" t="s">
        <v>10</v>
      </c>
      <c r="G314" s="160">
        <f>SUM(G315+G350+G337+G343)</f>
        <v>20541.100000000002</v>
      </c>
      <c r="H314" s="160">
        <f>SUM(H315+H350+H337+H343)</f>
        <v>0</v>
      </c>
      <c r="I314" s="160">
        <f>SUM(I315+I350+I337+I343)</f>
        <v>20541.100000000002</v>
      </c>
      <c r="J314" s="160">
        <f>SUM(J315+J350+J337+J343)</f>
        <v>5228.82</v>
      </c>
      <c r="K314" s="503">
        <f t="shared" si="32"/>
        <v>0.2545540404360039</v>
      </c>
      <c r="L314" s="391">
        <v>20541.1</v>
      </c>
      <c r="M314" s="391">
        <f>L314-I314</f>
        <v>0</v>
      </c>
      <c r="N314" s="391">
        <v>5228.82</v>
      </c>
      <c r="O314" s="391">
        <f>N314-J314</f>
        <v>0</v>
      </c>
    </row>
    <row r="315" spans="1:11" ht="12.75">
      <c r="A315" s="194" t="s">
        <v>11</v>
      </c>
      <c r="B315" s="93" t="s">
        <v>144</v>
      </c>
      <c r="C315" s="92" t="s">
        <v>12</v>
      </c>
      <c r="D315" s="93" t="s">
        <v>8</v>
      </c>
      <c r="E315" s="92" t="s">
        <v>9</v>
      </c>
      <c r="F315" s="92" t="s">
        <v>10</v>
      </c>
      <c r="G315" s="195">
        <f>G316+G332</f>
        <v>5035.8</v>
      </c>
      <c r="H315" s="195">
        <f>H316+H332</f>
        <v>0</v>
      </c>
      <c r="I315" s="195">
        <f>I316+I332</f>
        <v>5035.8</v>
      </c>
      <c r="J315" s="195">
        <f>J316+J332</f>
        <v>1632.877</v>
      </c>
      <c r="K315" s="500">
        <f t="shared" si="32"/>
        <v>0.3242537431986973</v>
      </c>
    </row>
    <row r="316" spans="1:11" ht="21">
      <c r="A316" s="194" t="s">
        <v>73</v>
      </c>
      <c r="B316" s="93" t="s">
        <v>144</v>
      </c>
      <c r="C316" s="92" t="s">
        <v>12</v>
      </c>
      <c r="D316" s="93" t="s">
        <v>74</v>
      </c>
      <c r="E316" s="92" t="s">
        <v>9</v>
      </c>
      <c r="F316" s="92" t="s">
        <v>10</v>
      </c>
      <c r="G316" s="195">
        <f aca="true" t="shared" si="41" ref="G316:J318">G317</f>
        <v>5029.8</v>
      </c>
      <c r="H316" s="195">
        <f t="shared" si="41"/>
        <v>0</v>
      </c>
      <c r="I316" s="195">
        <f t="shared" si="41"/>
        <v>5029.8</v>
      </c>
      <c r="J316" s="195">
        <f t="shared" si="41"/>
        <v>1632.877</v>
      </c>
      <c r="K316" s="500">
        <f t="shared" si="32"/>
        <v>0.32464054236748974</v>
      </c>
    </row>
    <row r="317" spans="1:11" ht="21">
      <c r="A317" s="194" t="s">
        <v>660</v>
      </c>
      <c r="B317" s="93" t="s">
        <v>144</v>
      </c>
      <c r="C317" s="92" t="s">
        <v>12</v>
      </c>
      <c r="D317" s="93" t="s">
        <v>74</v>
      </c>
      <c r="E317" s="92" t="s">
        <v>273</v>
      </c>
      <c r="F317" s="92" t="s">
        <v>10</v>
      </c>
      <c r="G317" s="195">
        <f t="shared" si="41"/>
        <v>5029.8</v>
      </c>
      <c r="H317" s="195">
        <f t="shared" si="41"/>
        <v>0</v>
      </c>
      <c r="I317" s="195">
        <f t="shared" si="41"/>
        <v>5029.8</v>
      </c>
      <c r="J317" s="195">
        <f t="shared" si="41"/>
        <v>1632.877</v>
      </c>
      <c r="K317" s="500">
        <f t="shared" si="32"/>
        <v>0.32464054236748974</v>
      </c>
    </row>
    <row r="318" spans="1:11" ht="33.75">
      <c r="A318" s="73" t="s">
        <v>278</v>
      </c>
      <c r="B318" s="74" t="s">
        <v>144</v>
      </c>
      <c r="C318" s="70" t="s">
        <v>12</v>
      </c>
      <c r="D318" s="74" t="s">
        <v>74</v>
      </c>
      <c r="E318" s="70" t="s">
        <v>274</v>
      </c>
      <c r="F318" s="70" t="s">
        <v>10</v>
      </c>
      <c r="G318" s="72">
        <f t="shared" si="41"/>
        <v>5029.8</v>
      </c>
      <c r="H318" s="72">
        <f t="shared" si="41"/>
        <v>0</v>
      </c>
      <c r="I318" s="72">
        <f t="shared" si="41"/>
        <v>5029.8</v>
      </c>
      <c r="J318" s="72">
        <f t="shared" si="41"/>
        <v>1632.877</v>
      </c>
      <c r="K318" s="403">
        <f t="shared" si="32"/>
        <v>0.32464054236748974</v>
      </c>
    </row>
    <row r="319" spans="1:15" s="327" customFormat="1" ht="22.5">
      <c r="A319" s="73" t="s">
        <v>276</v>
      </c>
      <c r="B319" s="74" t="s">
        <v>144</v>
      </c>
      <c r="C319" s="70" t="s">
        <v>12</v>
      </c>
      <c r="D319" s="74" t="s">
        <v>74</v>
      </c>
      <c r="E319" s="70" t="s">
        <v>275</v>
      </c>
      <c r="F319" s="70"/>
      <c r="G319" s="72">
        <f>G320+G324+G325+G329</f>
        <v>5029.8</v>
      </c>
      <c r="H319" s="72">
        <f>H320+H324+H325+H329</f>
        <v>0</v>
      </c>
      <c r="I319" s="72">
        <f>I320+I324+I325+I329</f>
        <v>5029.8</v>
      </c>
      <c r="J319" s="72">
        <f>J320+J324+J325+J329</f>
        <v>1632.877</v>
      </c>
      <c r="K319" s="403">
        <f t="shared" si="32"/>
        <v>0.32464054236748974</v>
      </c>
      <c r="L319" s="392"/>
      <c r="M319" s="392"/>
      <c r="N319" s="392"/>
      <c r="O319" s="392"/>
    </row>
    <row r="320" spans="1:15" s="327" customFormat="1" ht="33.75">
      <c r="A320" s="73" t="s">
        <v>105</v>
      </c>
      <c r="B320" s="74" t="s">
        <v>144</v>
      </c>
      <c r="C320" s="70" t="s">
        <v>12</v>
      </c>
      <c r="D320" s="74" t="s">
        <v>74</v>
      </c>
      <c r="E320" s="70" t="s">
        <v>624</v>
      </c>
      <c r="F320" s="70" t="s">
        <v>106</v>
      </c>
      <c r="G320" s="72">
        <f>G321</f>
        <v>4374.2</v>
      </c>
      <c r="H320" s="72">
        <f>H321</f>
        <v>0</v>
      </c>
      <c r="I320" s="72">
        <f>I321</f>
        <v>4374.2</v>
      </c>
      <c r="J320" s="72">
        <f>J321</f>
        <v>1434.663</v>
      </c>
      <c r="K320" s="403">
        <f t="shared" si="32"/>
        <v>0.3279829454528828</v>
      </c>
      <c r="L320" s="392"/>
      <c r="M320" s="392"/>
      <c r="N320" s="392"/>
      <c r="O320" s="392"/>
    </row>
    <row r="321" spans="1:11" ht="12.75">
      <c r="A321" s="73" t="s">
        <v>107</v>
      </c>
      <c r="B321" s="74" t="s">
        <v>144</v>
      </c>
      <c r="C321" s="70" t="s">
        <v>12</v>
      </c>
      <c r="D321" s="74" t="s">
        <v>74</v>
      </c>
      <c r="E321" s="70" t="s">
        <v>279</v>
      </c>
      <c r="F321" s="70" t="s">
        <v>108</v>
      </c>
      <c r="G321" s="72">
        <f>G322+G323</f>
        <v>4374.2</v>
      </c>
      <c r="H321" s="72">
        <f>H322+H323</f>
        <v>0</v>
      </c>
      <c r="I321" s="72">
        <f>I322+I323</f>
        <v>4374.2</v>
      </c>
      <c r="J321" s="72">
        <f>J322+J323</f>
        <v>1434.663</v>
      </c>
      <c r="K321" s="403">
        <f t="shared" si="32"/>
        <v>0.3279829454528828</v>
      </c>
    </row>
    <row r="322" spans="1:11" ht="12.75">
      <c r="A322" s="198" t="s">
        <v>385</v>
      </c>
      <c r="B322" s="74" t="s">
        <v>144</v>
      </c>
      <c r="C322" s="70" t="s">
        <v>12</v>
      </c>
      <c r="D322" s="74" t="s">
        <v>74</v>
      </c>
      <c r="E322" s="70" t="s">
        <v>279</v>
      </c>
      <c r="F322" s="70" t="s">
        <v>110</v>
      </c>
      <c r="G322" s="72">
        <v>3359.6</v>
      </c>
      <c r="H322" s="72"/>
      <c r="I322" s="72">
        <f>G322+H322</f>
        <v>3359.6</v>
      </c>
      <c r="J322" s="72">
        <v>1036.465</v>
      </c>
      <c r="K322" s="403">
        <f t="shared" si="32"/>
        <v>0.308508453387308</v>
      </c>
    </row>
    <row r="323" spans="1:11" ht="33.75">
      <c r="A323" s="198" t="s">
        <v>386</v>
      </c>
      <c r="B323" s="74" t="s">
        <v>144</v>
      </c>
      <c r="C323" s="70" t="s">
        <v>12</v>
      </c>
      <c r="D323" s="74" t="s">
        <v>74</v>
      </c>
      <c r="E323" s="70" t="s">
        <v>279</v>
      </c>
      <c r="F323" s="70">
        <v>129</v>
      </c>
      <c r="G323" s="72">
        <v>1014.6</v>
      </c>
      <c r="H323" s="72"/>
      <c r="I323" s="72">
        <f>G323+H323</f>
        <v>1014.6</v>
      </c>
      <c r="J323" s="72">
        <v>398.198</v>
      </c>
      <c r="K323" s="403">
        <f t="shared" si="32"/>
        <v>0.39246796767198894</v>
      </c>
    </row>
    <row r="324" spans="1:11" ht="22.5">
      <c r="A324" s="198" t="s">
        <v>525</v>
      </c>
      <c r="B324" s="74" t="s">
        <v>144</v>
      </c>
      <c r="C324" s="70" t="s">
        <v>12</v>
      </c>
      <c r="D324" s="74" t="s">
        <v>74</v>
      </c>
      <c r="E324" s="70" t="s">
        <v>280</v>
      </c>
      <c r="F324" s="70" t="s">
        <v>112</v>
      </c>
      <c r="G324" s="72">
        <v>39.7</v>
      </c>
      <c r="H324" s="72"/>
      <c r="I324" s="72">
        <f>G324+H324</f>
        <v>39.7</v>
      </c>
      <c r="J324" s="72">
        <v>17.7</v>
      </c>
      <c r="K324" s="403">
        <f t="shared" si="32"/>
        <v>0.4458438287153652</v>
      </c>
    </row>
    <row r="325" spans="1:11" ht="22.5">
      <c r="A325" s="73" t="s">
        <v>387</v>
      </c>
      <c r="B325" s="74" t="s">
        <v>144</v>
      </c>
      <c r="C325" s="70" t="s">
        <v>12</v>
      </c>
      <c r="D325" s="74" t="s">
        <v>74</v>
      </c>
      <c r="E325" s="70" t="s">
        <v>280</v>
      </c>
      <c r="F325" s="70" t="s">
        <v>113</v>
      </c>
      <c r="G325" s="72">
        <f>G326</f>
        <v>615.3</v>
      </c>
      <c r="H325" s="72">
        <f>H326</f>
        <v>0</v>
      </c>
      <c r="I325" s="72">
        <f>I326</f>
        <v>615.3</v>
      </c>
      <c r="J325" s="72">
        <f>J326</f>
        <v>180.514</v>
      </c>
      <c r="K325" s="403">
        <f t="shared" si="32"/>
        <v>0.29337558914350725</v>
      </c>
    </row>
    <row r="326" spans="1:11" ht="22.5">
      <c r="A326" s="73" t="s">
        <v>526</v>
      </c>
      <c r="B326" s="74" t="s">
        <v>144</v>
      </c>
      <c r="C326" s="70" t="s">
        <v>12</v>
      </c>
      <c r="D326" s="74" t="s">
        <v>74</v>
      </c>
      <c r="E326" s="70" t="s">
        <v>280</v>
      </c>
      <c r="F326" s="70" t="s">
        <v>115</v>
      </c>
      <c r="G326" s="72">
        <f>G328+G327</f>
        <v>615.3</v>
      </c>
      <c r="H326" s="72">
        <f>H328+H327</f>
        <v>0</v>
      </c>
      <c r="I326" s="72">
        <f>I328+I327</f>
        <v>615.3</v>
      </c>
      <c r="J326" s="72">
        <f>J328+J327</f>
        <v>180.514</v>
      </c>
      <c r="K326" s="403">
        <f t="shared" si="32"/>
        <v>0.29337558914350725</v>
      </c>
    </row>
    <row r="327" spans="1:11" ht="22.5">
      <c r="A327" s="166" t="s">
        <v>540</v>
      </c>
      <c r="B327" s="74" t="s">
        <v>144</v>
      </c>
      <c r="C327" s="70" t="s">
        <v>12</v>
      </c>
      <c r="D327" s="74" t="s">
        <v>74</v>
      </c>
      <c r="E327" s="70" t="s">
        <v>280</v>
      </c>
      <c r="F327" s="70">
        <v>242</v>
      </c>
      <c r="G327" s="72">
        <v>401.2</v>
      </c>
      <c r="H327" s="72"/>
      <c r="I327" s="72">
        <f>G327+H327</f>
        <v>401.2</v>
      </c>
      <c r="J327" s="72">
        <v>134.804</v>
      </c>
      <c r="K327" s="403">
        <f t="shared" si="32"/>
        <v>0.33600199401794617</v>
      </c>
    </row>
    <row r="328" spans="1:11" ht="22.5">
      <c r="A328" s="166" t="s">
        <v>527</v>
      </c>
      <c r="B328" s="74" t="s">
        <v>144</v>
      </c>
      <c r="C328" s="70" t="s">
        <v>12</v>
      </c>
      <c r="D328" s="74" t="s">
        <v>74</v>
      </c>
      <c r="E328" s="70" t="s">
        <v>280</v>
      </c>
      <c r="F328" s="70" t="s">
        <v>117</v>
      </c>
      <c r="G328" s="72">
        <f>199.1+15</f>
        <v>214.1</v>
      </c>
      <c r="H328" s="72"/>
      <c r="I328" s="72">
        <f>G328+H328</f>
        <v>214.1</v>
      </c>
      <c r="J328" s="72">
        <v>45.71</v>
      </c>
      <c r="K328" s="403">
        <f t="shared" si="32"/>
        <v>0.21349836524988325</v>
      </c>
    </row>
    <row r="329" spans="1:11" ht="12.75">
      <c r="A329" s="166" t="s">
        <v>118</v>
      </c>
      <c r="B329" s="74" t="s">
        <v>144</v>
      </c>
      <c r="C329" s="70" t="s">
        <v>12</v>
      </c>
      <c r="D329" s="74" t="s">
        <v>74</v>
      </c>
      <c r="E329" s="70" t="s">
        <v>280</v>
      </c>
      <c r="F329" s="70" t="s">
        <v>48</v>
      </c>
      <c r="G329" s="72">
        <f aca="true" t="shared" si="42" ref="G329:J330">G330</f>
        <v>0.6</v>
      </c>
      <c r="H329" s="72">
        <f t="shared" si="42"/>
        <v>0</v>
      </c>
      <c r="I329" s="72">
        <f t="shared" si="42"/>
        <v>0.6</v>
      </c>
      <c r="J329" s="72">
        <f t="shared" si="42"/>
        <v>0</v>
      </c>
      <c r="K329" s="403">
        <f t="shared" si="32"/>
        <v>0</v>
      </c>
    </row>
    <row r="330" spans="1:11" ht="12.75">
      <c r="A330" s="166" t="s">
        <v>532</v>
      </c>
      <c r="B330" s="74" t="s">
        <v>144</v>
      </c>
      <c r="C330" s="70" t="s">
        <v>12</v>
      </c>
      <c r="D330" s="74" t="s">
        <v>74</v>
      </c>
      <c r="E330" s="70" t="s">
        <v>280</v>
      </c>
      <c r="F330" s="70" t="s">
        <v>119</v>
      </c>
      <c r="G330" s="72">
        <f t="shared" si="42"/>
        <v>0.6</v>
      </c>
      <c r="H330" s="72">
        <f t="shared" si="42"/>
        <v>0</v>
      </c>
      <c r="I330" s="72">
        <f t="shared" si="42"/>
        <v>0.6</v>
      </c>
      <c r="J330" s="72">
        <f t="shared" si="42"/>
        <v>0</v>
      </c>
      <c r="K330" s="403">
        <f t="shared" si="32"/>
        <v>0</v>
      </c>
    </row>
    <row r="331" spans="1:11" ht="12.75">
      <c r="A331" s="166" t="s">
        <v>533</v>
      </c>
      <c r="B331" s="74" t="s">
        <v>144</v>
      </c>
      <c r="C331" s="70" t="s">
        <v>12</v>
      </c>
      <c r="D331" s="74" t="s">
        <v>74</v>
      </c>
      <c r="E331" s="70" t="s">
        <v>280</v>
      </c>
      <c r="F331" s="70" t="s">
        <v>122</v>
      </c>
      <c r="G331" s="72">
        <v>0.6</v>
      </c>
      <c r="H331" s="72"/>
      <c r="I331" s="72">
        <f>G331+H331</f>
        <v>0.6</v>
      </c>
      <c r="J331" s="72">
        <v>0</v>
      </c>
      <c r="K331" s="403">
        <f t="shared" si="32"/>
        <v>0</v>
      </c>
    </row>
    <row r="332" spans="1:15" s="349" customFormat="1" ht="12.75">
      <c r="A332" s="346" t="s">
        <v>152</v>
      </c>
      <c r="B332" s="93" t="s">
        <v>144</v>
      </c>
      <c r="C332" s="347" t="s">
        <v>12</v>
      </c>
      <c r="D332" s="94" t="s">
        <v>18</v>
      </c>
      <c r="E332" s="347"/>
      <c r="F332" s="347"/>
      <c r="G332" s="348">
        <f aca="true" t="shared" si="43" ref="G332:J335">G333</f>
        <v>6</v>
      </c>
      <c r="H332" s="348">
        <f t="shared" si="43"/>
        <v>0</v>
      </c>
      <c r="I332" s="348">
        <f t="shared" si="43"/>
        <v>6</v>
      </c>
      <c r="J332" s="348">
        <f t="shared" si="43"/>
        <v>0</v>
      </c>
      <c r="K332" s="500">
        <f t="shared" si="32"/>
        <v>0</v>
      </c>
      <c r="L332" s="392"/>
      <c r="M332" s="392"/>
      <c r="N332" s="392"/>
      <c r="O332" s="392"/>
    </row>
    <row r="333" spans="1:15" s="349" customFormat="1" ht="12.75">
      <c r="A333" s="194" t="s">
        <v>181</v>
      </c>
      <c r="B333" s="93" t="s">
        <v>144</v>
      </c>
      <c r="C333" s="93" t="s">
        <v>12</v>
      </c>
      <c r="D333" s="93" t="s">
        <v>18</v>
      </c>
      <c r="E333" s="94" t="s">
        <v>239</v>
      </c>
      <c r="F333" s="347"/>
      <c r="G333" s="348">
        <f t="shared" si="43"/>
        <v>6</v>
      </c>
      <c r="H333" s="348">
        <f t="shared" si="43"/>
        <v>0</v>
      </c>
      <c r="I333" s="348">
        <f t="shared" si="43"/>
        <v>6</v>
      </c>
      <c r="J333" s="348">
        <f t="shared" si="43"/>
        <v>0</v>
      </c>
      <c r="K333" s="500">
        <f t="shared" si="32"/>
        <v>0</v>
      </c>
      <c r="L333" s="392"/>
      <c r="M333" s="392"/>
      <c r="N333" s="392"/>
      <c r="O333" s="392"/>
    </row>
    <row r="334" spans="1:15" s="75" customFormat="1" ht="22.5">
      <c r="A334" s="198" t="s">
        <v>167</v>
      </c>
      <c r="B334" s="74" t="s">
        <v>144</v>
      </c>
      <c r="C334" s="70" t="s">
        <v>12</v>
      </c>
      <c r="D334" s="74" t="s">
        <v>18</v>
      </c>
      <c r="E334" s="70" t="s">
        <v>281</v>
      </c>
      <c r="F334" s="70"/>
      <c r="G334" s="72">
        <f t="shared" si="43"/>
        <v>6</v>
      </c>
      <c r="H334" s="72">
        <f t="shared" si="43"/>
        <v>0</v>
      </c>
      <c r="I334" s="72">
        <f t="shared" si="43"/>
        <v>6</v>
      </c>
      <c r="J334" s="72">
        <f t="shared" si="43"/>
        <v>0</v>
      </c>
      <c r="K334" s="403">
        <f aca="true" t="shared" si="44" ref="K334:K397">J334/I334*100%</f>
        <v>0</v>
      </c>
      <c r="L334" s="393"/>
      <c r="M334" s="393"/>
      <c r="N334" s="393"/>
      <c r="O334" s="393"/>
    </row>
    <row r="335" spans="1:15" s="75" customFormat="1" ht="11.25">
      <c r="A335" s="201" t="s">
        <v>96</v>
      </c>
      <c r="B335" s="74" t="s">
        <v>144</v>
      </c>
      <c r="C335" s="70" t="s">
        <v>12</v>
      </c>
      <c r="D335" s="74" t="s">
        <v>18</v>
      </c>
      <c r="E335" s="70" t="s">
        <v>281</v>
      </c>
      <c r="F335" s="70">
        <v>500</v>
      </c>
      <c r="G335" s="72">
        <f t="shared" si="43"/>
        <v>6</v>
      </c>
      <c r="H335" s="72">
        <f t="shared" si="43"/>
        <v>0</v>
      </c>
      <c r="I335" s="72">
        <f t="shared" si="43"/>
        <v>6</v>
      </c>
      <c r="J335" s="72">
        <f t="shared" si="43"/>
        <v>0</v>
      </c>
      <c r="K335" s="403">
        <f t="shared" si="44"/>
        <v>0</v>
      </c>
      <c r="L335" s="393"/>
      <c r="M335" s="393"/>
      <c r="N335" s="393"/>
      <c r="O335" s="393"/>
    </row>
    <row r="336" spans="1:15" s="75" customFormat="1" ht="11.25">
      <c r="A336" s="73" t="s">
        <v>55</v>
      </c>
      <c r="B336" s="74" t="s">
        <v>144</v>
      </c>
      <c r="C336" s="70" t="s">
        <v>12</v>
      </c>
      <c r="D336" s="74" t="s">
        <v>18</v>
      </c>
      <c r="E336" s="70" t="s">
        <v>281</v>
      </c>
      <c r="F336" s="70">
        <v>530</v>
      </c>
      <c r="G336" s="72">
        <v>6</v>
      </c>
      <c r="H336" s="72"/>
      <c r="I336" s="72">
        <f>G336+H336</f>
        <v>6</v>
      </c>
      <c r="J336" s="72">
        <v>0</v>
      </c>
      <c r="K336" s="403">
        <f t="shared" si="44"/>
        <v>0</v>
      </c>
      <c r="L336" s="393"/>
      <c r="M336" s="393"/>
      <c r="N336" s="393"/>
      <c r="O336" s="393"/>
    </row>
    <row r="337" spans="1:11" ht="12.75">
      <c r="A337" s="194" t="s">
        <v>635</v>
      </c>
      <c r="B337" s="93" t="s">
        <v>144</v>
      </c>
      <c r="C337" s="93" t="s">
        <v>76</v>
      </c>
      <c r="D337" s="93"/>
      <c r="E337" s="92"/>
      <c r="F337" s="92"/>
      <c r="G337" s="195">
        <f aca="true" t="shared" si="45" ref="G337:J341">G338</f>
        <v>539.2</v>
      </c>
      <c r="H337" s="195">
        <f t="shared" si="45"/>
        <v>0</v>
      </c>
      <c r="I337" s="195">
        <f t="shared" si="45"/>
        <v>539.2</v>
      </c>
      <c r="J337" s="195">
        <f t="shared" si="45"/>
        <v>134.796</v>
      </c>
      <c r="K337" s="500">
        <f t="shared" si="44"/>
        <v>0.24999258160237386</v>
      </c>
    </row>
    <row r="338" spans="1:11" ht="12.75">
      <c r="A338" s="194" t="s">
        <v>636</v>
      </c>
      <c r="B338" s="93" t="s">
        <v>144</v>
      </c>
      <c r="C338" s="93" t="s">
        <v>76</v>
      </c>
      <c r="D338" s="93" t="s">
        <v>14</v>
      </c>
      <c r="E338" s="93"/>
      <c r="F338" s="93"/>
      <c r="G338" s="195">
        <f t="shared" si="45"/>
        <v>539.2</v>
      </c>
      <c r="H338" s="195">
        <f t="shared" si="45"/>
        <v>0</v>
      </c>
      <c r="I338" s="195">
        <f t="shared" si="45"/>
        <v>539.2</v>
      </c>
      <c r="J338" s="195">
        <f t="shared" si="45"/>
        <v>134.796</v>
      </c>
      <c r="K338" s="500">
        <f t="shared" si="44"/>
        <v>0.24999258160237386</v>
      </c>
    </row>
    <row r="339" spans="1:15" s="327" customFormat="1" ht="12.75">
      <c r="A339" s="194" t="s">
        <v>181</v>
      </c>
      <c r="B339" s="93" t="s">
        <v>144</v>
      </c>
      <c r="C339" s="93" t="s">
        <v>76</v>
      </c>
      <c r="D339" s="93" t="s">
        <v>14</v>
      </c>
      <c r="E339" s="94" t="s">
        <v>239</v>
      </c>
      <c r="F339" s="92"/>
      <c r="G339" s="195">
        <f t="shared" si="45"/>
        <v>539.2</v>
      </c>
      <c r="H339" s="195">
        <f t="shared" si="45"/>
        <v>0</v>
      </c>
      <c r="I339" s="195">
        <f t="shared" si="45"/>
        <v>539.2</v>
      </c>
      <c r="J339" s="195">
        <f t="shared" si="45"/>
        <v>134.796</v>
      </c>
      <c r="K339" s="500">
        <f t="shared" si="44"/>
        <v>0.24999258160237386</v>
      </c>
      <c r="L339" s="392"/>
      <c r="M339" s="392"/>
      <c r="N339" s="392"/>
      <c r="O339" s="392"/>
    </row>
    <row r="340" spans="1:15" s="75" customFormat="1" ht="22.5">
      <c r="A340" s="203" t="s">
        <v>378</v>
      </c>
      <c r="B340" s="74" t="s">
        <v>144</v>
      </c>
      <c r="C340" s="74" t="s">
        <v>76</v>
      </c>
      <c r="D340" s="74" t="s">
        <v>14</v>
      </c>
      <c r="E340" s="74" t="s">
        <v>282</v>
      </c>
      <c r="F340" s="70"/>
      <c r="G340" s="72">
        <f t="shared" si="45"/>
        <v>539.2</v>
      </c>
      <c r="H340" s="72">
        <f t="shared" si="45"/>
        <v>0</v>
      </c>
      <c r="I340" s="72">
        <f t="shared" si="45"/>
        <v>539.2</v>
      </c>
      <c r="J340" s="72">
        <f t="shared" si="45"/>
        <v>134.796</v>
      </c>
      <c r="K340" s="403">
        <f t="shared" si="44"/>
        <v>0.24999258160237386</v>
      </c>
      <c r="L340" s="393"/>
      <c r="M340" s="393"/>
      <c r="N340" s="393"/>
      <c r="O340" s="393"/>
    </row>
    <row r="341" spans="1:11" ht="12.75">
      <c r="A341" s="201" t="s">
        <v>96</v>
      </c>
      <c r="B341" s="74" t="s">
        <v>144</v>
      </c>
      <c r="C341" s="74" t="s">
        <v>76</v>
      </c>
      <c r="D341" s="74" t="s">
        <v>14</v>
      </c>
      <c r="E341" s="74" t="s">
        <v>282</v>
      </c>
      <c r="F341" s="74" t="s">
        <v>43</v>
      </c>
      <c r="G341" s="72">
        <f t="shared" si="45"/>
        <v>539.2</v>
      </c>
      <c r="H341" s="72">
        <f t="shared" si="45"/>
        <v>0</v>
      </c>
      <c r="I341" s="72">
        <f t="shared" si="45"/>
        <v>539.2</v>
      </c>
      <c r="J341" s="72">
        <f t="shared" si="45"/>
        <v>134.796</v>
      </c>
      <c r="K341" s="403">
        <f t="shared" si="44"/>
        <v>0.24999258160237386</v>
      </c>
    </row>
    <row r="342" spans="1:15" s="327" customFormat="1" ht="12.75">
      <c r="A342" s="73" t="s">
        <v>55</v>
      </c>
      <c r="B342" s="74" t="s">
        <v>144</v>
      </c>
      <c r="C342" s="74" t="s">
        <v>76</v>
      </c>
      <c r="D342" s="74" t="s">
        <v>14</v>
      </c>
      <c r="E342" s="74" t="s">
        <v>282</v>
      </c>
      <c r="F342" s="74" t="s">
        <v>161</v>
      </c>
      <c r="G342" s="72">
        <v>539.2</v>
      </c>
      <c r="H342" s="72"/>
      <c r="I342" s="72">
        <f>G342+H342</f>
        <v>539.2</v>
      </c>
      <c r="J342" s="72">
        <v>134.796</v>
      </c>
      <c r="K342" s="403">
        <f t="shared" si="44"/>
        <v>0.24999258160237386</v>
      </c>
      <c r="L342" s="392"/>
      <c r="M342" s="392"/>
      <c r="N342" s="392"/>
      <c r="O342" s="392"/>
    </row>
    <row r="343" spans="1:15" s="75" customFormat="1" ht="21">
      <c r="A343" s="225" t="s">
        <v>625</v>
      </c>
      <c r="B343" s="93" t="s">
        <v>144</v>
      </c>
      <c r="C343" s="92">
        <v>13</v>
      </c>
      <c r="D343" s="93"/>
      <c r="E343" s="92"/>
      <c r="F343" s="92"/>
      <c r="G343" s="224">
        <f aca="true" t="shared" si="46" ref="G343:J348">G344</f>
        <v>20</v>
      </c>
      <c r="H343" s="224">
        <f t="shared" si="46"/>
        <v>0</v>
      </c>
      <c r="I343" s="224">
        <f t="shared" si="46"/>
        <v>20</v>
      </c>
      <c r="J343" s="224">
        <f t="shared" si="46"/>
        <v>0</v>
      </c>
      <c r="K343" s="505">
        <f t="shared" si="44"/>
        <v>0</v>
      </c>
      <c r="L343" s="393"/>
      <c r="M343" s="393"/>
      <c r="N343" s="393"/>
      <c r="O343" s="393"/>
    </row>
    <row r="344" spans="1:15" s="75" customFormat="1" ht="11.25">
      <c r="A344" s="225" t="s">
        <v>626</v>
      </c>
      <c r="B344" s="93" t="s">
        <v>144</v>
      </c>
      <c r="C344" s="92">
        <v>13</v>
      </c>
      <c r="D344" s="93" t="s">
        <v>12</v>
      </c>
      <c r="E344" s="92"/>
      <c r="F344" s="92"/>
      <c r="G344" s="224">
        <f t="shared" si="46"/>
        <v>20</v>
      </c>
      <c r="H344" s="224">
        <f t="shared" si="46"/>
        <v>0</v>
      </c>
      <c r="I344" s="224">
        <f t="shared" si="46"/>
        <v>20</v>
      </c>
      <c r="J344" s="224">
        <f t="shared" si="46"/>
        <v>0</v>
      </c>
      <c r="K344" s="505">
        <f t="shared" si="44"/>
        <v>0</v>
      </c>
      <c r="L344" s="393"/>
      <c r="M344" s="393"/>
      <c r="N344" s="393"/>
      <c r="O344" s="393"/>
    </row>
    <row r="345" spans="1:15" s="75" customFormat="1" ht="21">
      <c r="A345" s="194" t="s">
        <v>660</v>
      </c>
      <c r="B345" s="93" t="s">
        <v>144</v>
      </c>
      <c r="C345" s="92">
        <v>13</v>
      </c>
      <c r="D345" s="93" t="s">
        <v>12</v>
      </c>
      <c r="E345" s="92" t="s">
        <v>273</v>
      </c>
      <c r="F345" s="92"/>
      <c r="G345" s="224">
        <f t="shared" si="46"/>
        <v>20</v>
      </c>
      <c r="H345" s="224">
        <f t="shared" si="46"/>
        <v>0</v>
      </c>
      <c r="I345" s="224">
        <f t="shared" si="46"/>
        <v>20</v>
      </c>
      <c r="J345" s="224">
        <f t="shared" si="46"/>
        <v>0</v>
      </c>
      <c r="K345" s="505">
        <f t="shared" si="44"/>
        <v>0</v>
      </c>
      <c r="L345" s="393"/>
      <c r="M345" s="393"/>
      <c r="N345" s="393"/>
      <c r="O345" s="393"/>
    </row>
    <row r="346" spans="1:15" s="75" customFormat="1" ht="11.25">
      <c r="A346" s="73" t="s">
        <v>610</v>
      </c>
      <c r="B346" s="74" t="s">
        <v>144</v>
      </c>
      <c r="C346" s="70">
        <v>13</v>
      </c>
      <c r="D346" s="74" t="s">
        <v>12</v>
      </c>
      <c r="E346" s="70" t="s">
        <v>513</v>
      </c>
      <c r="F346" s="92"/>
      <c r="G346" s="221">
        <f t="shared" si="46"/>
        <v>20</v>
      </c>
      <c r="H346" s="221">
        <f t="shared" si="46"/>
        <v>0</v>
      </c>
      <c r="I346" s="221">
        <f t="shared" si="46"/>
        <v>20</v>
      </c>
      <c r="J346" s="221">
        <f t="shared" si="46"/>
        <v>0</v>
      </c>
      <c r="K346" s="506">
        <f t="shared" si="44"/>
        <v>0</v>
      </c>
      <c r="L346" s="393"/>
      <c r="M346" s="393"/>
      <c r="N346" s="393"/>
      <c r="O346" s="393"/>
    </row>
    <row r="347" spans="1:15" s="75" customFormat="1" ht="47.25" customHeight="1">
      <c r="A347" s="201" t="s">
        <v>512</v>
      </c>
      <c r="B347" s="74" t="s">
        <v>144</v>
      </c>
      <c r="C347" s="70">
        <v>13</v>
      </c>
      <c r="D347" s="74" t="s">
        <v>12</v>
      </c>
      <c r="E347" s="70" t="s">
        <v>511</v>
      </c>
      <c r="F347" s="70"/>
      <c r="G347" s="221">
        <f t="shared" si="46"/>
        <v>20</v>
      </c>
      <c r="H347" s="221">
        <f t="shared" si="46"/>
        <v>0</v>
      </c>
      <c r="I347" s="221">
        <f t="shared" si="46"/>
        <v>20</v>
      </c>
      <c r="J347" s="221">
        <f t="shared" si="46"/>
        <v>0</v>
      </c>
      <c r="K347" s="506">
        <f t="shared" si="44"/>
        <v>0</v>
      </c>
      <c r="L347" s="393"/>
      <c r="M347" s="393"/>
      <c r="N347" s="393"/>
      <c r="O347" s="393"/>
    </row>
    <row r="348" spans="1:15" s="75" customFormat="1" ht="11.25">
      <c r="A348" s="201" t="s">
        <v>491</v>
      </c>
      <c r="B348" s="74" t="s">
        <v>144</v>
      </c>
      <c r="C348" s="70">
        <v>13</v>
      </c>
      <c r="D348" s="74" t="s">
        <v>12</v>
      </c>
      <c r="E348" s="70" t="s">
        <v>511</v>
      </c>
      <c r="F348" s="70">
        <v>700</v>
      </c>
      <c r="G348" s="221">
        <f t="shared" si="46"/>
        <v>20</v>
      </c>
      <c r="H348" s="221">
        <f t="shared" si="46"/>
        <v>0</v>
      </c>
      <c r="I348" s="221">
        <f t="shared" si="46"/>
        <v>20</v>
      </c>
      <c r="J348" s="221">
        <f t="shared" si="46"/>
        <v>0</v>
      </c>
      <c r="K348" s="506">
        <f t="shared" si="44"/>
        <v>0</v>
      </c>
      <c r="L348" s="393"/>
      <c r="M348" s="393"/>
      <c r="N348" s="393"/>
      <c r="O348" s="393"/>
    </row>
    <row r="349" spans="1:15" s="75" customFormat="1" ht="11.25">
      <c r="A349" s="201" t="s">
        <v>492</v>
      </c>
      <c r="B349" s="74" t="s">
        <v>144</v>
      </c>
      <c r="C349" s="70">
        <v>13</v>
      </c>
      <c r="D349" s="74" t="s">
        <v>12</v>
      </c>
      <c r="E349" s="70" t="s">
        <v>511</v>
      </c>
      <c r="F349" s="70">
        <v>730</v>
      </c>
      <c r="G349" s="221">
        <v>20</v>
      </c>
      <c r="H349" s="221"/>
      <c r="I349" s="221">
        <f>G349+H349</f>
        <v>20</v>
      </c>
      <c r="J349" s="221">
        <v>0</v>
      </c>
      <c r="K349" s="506">
        <f t="shared" si="44"/>
        <v>0</v>
      </c>
      <c r="L349" s="393"/>
      <c r="M349" s="393"/>
      <c r="N349" s="393"/>
      <c r="O349" s="393"/>
    </row>
    <row r="350" spans="1:11" ht="28.5" customHeight="1">
      <c r="A350" s="207" t="s">
        <v>638</v>
      </c>
      <c r="B350" s="93" t="s">
        <v>144</v>
      </c>
      <c r="C350" s="92" t="s">
        <v>95</v>
      </c>
      <c r="D350" s="93" t="s">
        <v>8</v>
      </c>
      <c r="E350" s="92" t="s">
        <v>9</v>
      </c>
      <c r="F350" s="92" t="s">
        <v>10</v>
      </c>
      <c r="G350" s="195">
        <f>G351+G361+G357</f>
        <v>14946.1</v>
      </c>
      <c r="H350" s="195">
        <f>H351+H361+H357</f>
        <v>0</v>
      </c>
      <c r="I350" s="195">
        <f>I351+I361+I357</f>
        <v>14946.1</v>
      </c>
      <c r="J350" s="195">
        <f>J351+J361+J357</f>
        <v>3461.147</v>
      </c>
      <c r="K350" s="500">
        <f t="shared" si="44"/>
        <v>0.23157526043583274</v>
      </c>
    </row>
    <row r="351" spans="1:15" s="327" customFormat="1" ht="21">
      <c r="A351" s="194" t="s">
        <v>61</v>
      </c>
      <c r="B351" s="93" t="s">
        <v>144</v>
      </c>
      <c r="C351" s="92" t="s">
        <v>95</v>
      </c>
      <c r="D351" s="93" t="s">
        <v>12</v>
      </c>
      <c r="E351" s="92" t="s">
        <v>9</v>
      </c>
      <c r="F351" s="92" t="s">
        <v>10</v>
      </c>
      <c r="G351" s="195">
        <f aca="true" t="shared" si="47" ref="G351:J355">G352</f>
        <v>14188.5</v>
      </c>
      <c r="H351" s="195">
        <f t="shared" si="47"/>
        <v>0</v>
      </c>
      <c r="I351" s="195">
        <f t="shared" si="47"/>
        <v>14188.5</v>
      </c>
      <c r="J351" s="195">
        <f t="shared" si="47"/>
        <v>3318</v>
      </c>
      <c r="K351" s="500">
        <f t="shared" si="44"/>
        <v>0.23385135849455546</v>
      </c>
      <c r="L351" s="392"/>
      <c r="M351" s="392"/>
      <c r="N351" s="392"/>
      <c r="O351" s="392"/>
    </row>
    <row r="352" spans="1:11" ht="12.75">
      <c r="A352" s="73" t="s">
        <v>62</v>
      </c>
      <c r="B352" s="74" t="s">
        <v>144</v>
      </c>
      <c r="C352" s="70" t="s">
        <v>95</v>
      </c>
      <c r="D352" s="74" t="s">
        <v>12</v>
      </c>
      <c r="E352" s="70" t="s">
        <v>283</v>
      </c>
      <c r="F352" s="70" t="s">
        <v>10</v>
      </c>
      <c r="G352" s="72">
        <f t="shared" si="47"/>
        <v>14188.5</v>
      </c>
      <c r="H352" s="72">
        <f t="shared" si="47"/>
        <v>0</v>
      </c>
      <c r="I352" s="72">
        <f t="shared" si="47"/>
        <v>14188.5</v>
      </c>
      <c r="J352" s="72">
        <f t="shared" si="47"/>
        <v>3318</v>
      </c>
      <c r="K352" s="403">
        <f t="shared" si="44"/>
        <v>0.23385135849455546</v>
      </c>
    </row>
    <row r="353" spans="1:11" ht="22.5">
      <c r="A353" s="201" t="s">
        <v>176</v>
      </c>
      <c r="B353" s="74" t="s">
        <v>144</v>
      </c>
      <c r="C353" s="70" t="s">
        <v>95</v>
      </c>
      <c r="D353" s="74" t="s">
        <v>12</v>
      </c>
      <c r="E353" s="70" t="s">
        <v>284</v>
      </c>
      <c r="F353" s="70" t="s">
        <v>10</v>
      </c>
      <c r="G353" s="72">
        <f t="shared" si="47"/>
        <v>14188.5</v>
      </c>
      <c r="H353" s="72">
        <f t="shared" si="47"/>
        <v>0</v>
      </c>
      <c r="I353" s="72">
        <f t="shared" si="47"/>
        <v>14188.5</v>
      </c>
      <c r="J353" s="72">
        <f t="shared" si="47"/>
        <v>3318</v>
      </c>
      <c r="K353" s="403">
        <f t="shared" si="44"/>
        <v>0.23385135849455546</v>
      </c>
    </row>
    <row r="354" spans="1:11" ht="12.75">
      <c r="A354" s="201" t="s">
        <v>96</v>
      </c>
      <c r="B354" s="74" t="s">
        <v>144</v>
      </c>
      <c r="C354" s="70" t="s">
        <v>95</v>
      </c>
      <c r="D354" s="74" t="s">
        <v>12</v>
      </c>
      <c r="E354" s="70" t="s">
        <v>284</v>
      </c>
      <c r="F354" s="70" t="s">
        <v>43</v>
      </c>
      <c r="G354" s="72">
        <f t="shared" si="47"/>
        <v>14188.5</v>
      </c>
      <c r="H354" s="72">
        <f t="shared" si="47"/>
        <v>0</v>
      </c>
      <c r="I354" s="72">
        <f t="shared" si="47"/>
        <v>14188.5</v>
      </c>
      <c r="J354" s="72">
        <f t="shared" si="47"/>
        <v>3318</v>
      </c>
      <c r="K354" s="403">
        <f t="shared" si="44"/>
        <v>0.23385135849455546</v>
      </c>
    </row>
    <row r="355" spans="1:11" ht="12.75">
      <c r="A355" s="73" t="s">
        <v>158</v>
      </c>
      <c r="B355" s="74" t="s">
        <v>144</v>
      </c>
      <c r="C355" s="70" t="s">
        <v>95</v>
      </c>
      <c r="D355" s="74" t="s">
        <v>12</v>
      </c>
      <c r="E355" s="70" t="s">
        <v>284</v>
      </c>
      <c r="F355" s="70" t="s">
        <v>31</v>
      </c>
      <c r="G355" s="72">
        <f t="shared" si="47"/>
        <v>14188.5</v>
      </c>
      <c r="H355" s="72">
        <f t="shared" si="47"/>
        <v>0</v>
      </c>
      <c r="I355" s="72">
        <f t="shared" si="47"/>
        <v>14188.5</v>
      </c>
      <c r="J355" s="72">
        <f t="shared" si="47"/>
        <v>3318</v>
      </c>
      <c r="K355" s="403">
        <f t="shared" si="44"/>
        <v>0.23385135849455546</v>
      </c>
    </row>
    <row r="356" spans="1:11" ht="12.75">
      <c r="A356" s="166" t="s">
        <v>529</v>
      </c>
      <c r="B356" s="74" t="s">
        <v>144</v>
      </c>
      <c r="C356" s="70" t="s">
        <v>95</v>
      </c>
      <c r="D356" s="74" t="s">
        <v>12</v>
      </c>
      <c r="E356" s="70" t="s">
        <v>284</v>
      </c>
      <c r="F356" s="70" t="s">
        <v>32</v>
      </c>
      <c r="G356" s="72">
        <v>14188.5</v>
      </c>
      <c r="H356" s="72"/>
      <c r="I356" s="72">
        <f>G356+H356</f>
        <v>14188.5</v>
      </c>
      <c r="J356" s="72">
        <v>3318</v>
      </c>
      <c r="K356" s="403">
        <f t="shared" si="44"/>
        <v>0.23385135849455546</v>
      </c>
    </row>
    <row r="357" spans="1:11" ht="12.75">
      <c r="A357" s="194" t="s">
        <v>162</v>
      </c>
      <c r="B357" s="93" t="s">
        <v>144</v>
      </c>
      <c r="C357" s="92" t="s">
        <v>95</v>
      </c>
      <c r="D357" s="93" t="s">
        <v>76</v>
      </c>
      <c r="E357" s="92"/>
      <c r="F357" s="92"/>
      <c r="G357" s="195">
        <f aca="true" t="shared" si="48" ref="G357:J359">G358</f>
        <v>615</v>
      </c>
      <c r="H357" s="195">
        <f t="shared" si="48"/>
        <v>0</v>
      </c>
      <c r="I357" s="195">
        <f t="shared" si="48"/>
        <v>615</v>
      </c>
      <c r="J357" s="195">
        <f t="shared" si="48"/>
        <v>143.147</v>
      </c>
      <c r="K357" s="500">
        <f t="shared" si="44"/>
        <v>0.23275934959349592</v>
      </c>
    </row>
    <row r="358" spans="1:11" ht="12.75">
      <c r="A358" s="201" t="s">
        <v>96</v>
      </c>
      <c r="B358" s="74" t="s">
        <v>144</v>
      </c>
      <c r="C358" s="70" t="s">
        <v>95</v>
      </c>
      <c r="D358" s="74" t="s">
        <v>76</v>
      </c>
      <c r="E358" s="70" t="s">
        <v>283</v>
      </c>
      <c r="F358" s="70" t="s">
        <v>43</v>
      </c>
      <c r="G358" s="72">
        <f t="shared" si="48"/>
        <v>615</v>
      </c>
      <c r="H358" s="72">
        <f t="shared" si="48"/>
        <v>0</v>
      </c>
      <c r="I358" s="72">
        <f t="shared" si="48"/>
        <v>615</v>
      </c>
      <c r="J358" s="72">
        <f t="shared" si="48"/>
        <v>143.147</v>
      </c>
      <c r="K358" s="403">
        <f t="shared" si="44"/>
        <v>0.23275934959349592</v>
      </c>
    </row>
    <row r="359" spans="1:11" ht="12.75">
      <c r="A359" s="73" t="s">
        <v>158</v>
      </c>
      <c r="B359" s="74" t="s">
        <v>144</v>
      </c>
      <c r="C359" s="70" t="s">
        <v>95</v>
      </c>
      <c r="D359" s="74" t="s">
        <v>76</v>
      </c>
      <c r="E359" s="70" t="s">
        <v>285</v>
      </c>
      <c r="F359" s="70" t="s">
        <v>31</v>
      </c>
      <c r="G359" s="72">
        <f t="shared" si="48"/>
        <v>615</v>
      </c>
      <c r="H359" s="72">
        <f t="shared" si="48"/>
        <v>0</v>
      </c>
      <c r="I359" s="72">
        <f t="shared" si="48"/>
        <v>615</v>
      </c>
      <c r="J359" s="72">
        <f t="shared" si="48"/>
        <v>143.147</v>
      </c>
      <c r="K359" s="403">
        <f t="shared" si="44"/>
        <v>0.23275934959349592</v>
      </c>
    </row>
    <row r="360" spans="1:11" ht="12.75">
      <c r="A360" s="166" t="s">
        <v>529</v>
      </c>
      <c r="B360" s="74" t="s">
        <v>144</v>
      </c>
      <c r="C360" s="70" t="s">
        <v>95</v>
      </c>
      <c r="D360" s="74" t="s">
        <v>76</v>
      </c>
      <c r="E360" s="70" t="s">
        <v>285</v>
      </c>
      <c r="F360" s="70" t="s">
        <v>32</v>
      </c>
      <c r="G360" s="72">
        <v>615</v>
      </c>
      <c r="H360" s="72"/>
      <c r="I360" s="72">
        <f>G360+H360</f>
        <v>615</v>
      </c>
      <c r="J360" s="72">
        <v>143.147</v>
      </c>
      <c r="K360" s="403">
        <f t="shared" si="44"/>
        <v>0.23275934959349592</v>
      </c>
    </row>
    <row r="361" spans="1:11" ht="12.75">
      <c r="A361" s="194" t="s">
        <v>63</v>
      </c>
      <c r="B361" s="93" t="s">
        <v>144</v>
      </c>
      <c r="C361" s="92">
        <v>14</v>
      </c>
      <c r="D361" s="93" t="s">
        <v>14</v>
      </c>
      <c r="E361" s="92"/>
      <c r="F361" s="92"/>
      <c r="G361" s="195">
        <f aca="true" t="shared" si="49" ref="G361:J366">+G362</f>
        <v>142.6</v>
      </c>
      <c r="H361" s="195">
        <f t="shared" si="49"/>
        <v>0</v>
      </c>
      <c r="I361" s="195">
        <f t="shared" si="49"/>
        <v>142.6</v>
      </c>
      <c r="J361" s="195">
        <f t="shared" si="49"/>
        <v>0</v>
      </c>
      <c r="K361" s="500">
        <f t="shared" si="44"/>
        <v>0</v>
      </c>
    </row>
    <row r="362" spans="1:11" ht="12.75">
      <c r="A362" s="201" t="s">
        <v>96</v>
      </c>
      <c r="B362" s="74" t="s">
        <v>144</v>
      </c>
      <c r="C362" s="319" t="s">
        <v>95</v>
      </c>
      <c r="D362" s="319" t="s">
        <v>14</v>
      </c>
      <c r="E362" s="319" t="s">
        <v>283</v>
      </c>
      <c r="F362" s="319" t="s">
        <v>10</v>
      </c>
      <c r="G362" s="72">
        <f t="shared" si="49"/>
        <v>142.6</v>
      </c>
      <c r="H362" s="72">
        <f t="shared" si="49"/>
        <v>0</v>
      </c>
      <c r="I362" s="72">
        <f t="shared" si="49"/>
        <v>142.6</v>
      </c>
      <c r="J362" s="72">
        <f t="shared" si="49"/>
        <v>0</v>
      </c>
      <c r="K362" s="403">
        <f t="shared" si="44"/>
        <v>0</v>
      </c>
    </row>
    <row r="363" spans="1:11" ht="33.75">
      <c r="A363" s="201" t="s">
        <v>97</v>
      </c>
      <c r="B363" s="350" t="s">
        <v>144</v>
      </c>
      <c r="C363" s="319" t="s">
        <v>95</v>
      </c>
      <c r="D363" s="319" t="s">
        <v>14</v>
      </c>
      <c r="E363" s="319" t="s">
        <v>286</v>
      </c>
      <c r="F363" s="319" t="s">
        <v>10</v>
      </c>
      <c r="G363" s="72">
        <f t="shared" si="49"/>
        <v>142.6</v>
      </c>
      <c r="H363" s="72">
        <f t="shared" si="49"/>
        <v>0</v>
      </c>
      <c r="I363" s="72">
        <f t="shared" si="49"/>
        <v>142.6</v>
      </c>
      <c r="J363" s="72">
        <f t="shared" si="49"/>
        <v>0</v>
      </c>
      <c r="K363" s="403">
        <f t="shared" si="44"/>
        <v>0</v>
      </c>
    </row>
    <row r="364" spans="1:11" ht="48" customHeight="1">
      <c r="A364" s="201" t="s">
        <v>164</v>
      </c>
      <c r="B364" s="350" t="s">
        <v>144</v>
      </c>
      <c r="C364" s="319" t="s">
        <v>95</v>
      </c>
      <c r="D364" s="319" t="s">
        <v>14</v>
      </c>
      <c r="E364" s="319" t="s">
        <v>286</v>
      </c>
      <c r="F364" s="319" t="s">
        <v>10</v>
      </c>
      <c r="G364" s="72">
        <f t="shared" si="49"/>
        <v>142.6</v>
      </c>
      <c r="H364" s="72">
        <f t="shared" si="49"/>
        <v>0</v>
      </c>
      <c r="I364" s="72">
        <f t="shared" si="49"/>
        <v>142.6</v>
      </c>
      <c r="J364" s="72">
        <f t="shared" si="49"/>
        <v>0</v>
      </c>
      <c r="K364" s="403">
        <f t="shared" si="44"/>
        <v>0</v>
      </c>
    </row>
    <row r="365" spans="1:11" ht="12.75">
      <c r="A365" s="201" t="s">
        <v>96</v>
      </c>
      <c r="B365" s="350" t="s">
        <v>144</v>
      </c>
      <c r="C365" s="319" t="s">
        <v>95</v>
      </c>
      <c r="D365" s="319" t="s">
        <v>14</v>
      </c>
      <c r="E365" s="319" t="s">
        <v>286</v>
      </c>
      <c r="F365" s="319" t="s">
        <v>43</v>
      </c>
      <c r="G365" s="72">
        <f t="shared" si="49"/>
        <v>142.6</v>
      </c>
      <c r="H365" s="72">
        <f t="shared" si="49"/>
        <v>0</v>
      </c>
      <c r="I365" s="72">
        <f t="shared" si="49"/>
        <v>142.6</v>
      </c>
      <c r="J365" s="72">
        <f t="shared" si="49"/>
        <v>0</v>
      </c>
      <c r="K365" s="403">
        <f t="shared" si="44"/>
        <v>0</v>
      </c>
    </row>
    <row r="366" spans="1:11" ht="12.75">
      <c r="A366" s="73" t="s">
        <v>87</v>
      </c>
      <c r="B366" s="350" t="s">
        <v>144</v>
      </c>
      <c r="C366" s="319" t="s">
        <v>95</v>
      </c>
      <c r="D366" s="319" t="s">
        <v>14</v>
      </c>
      <c r="E366" s="319" t="s">
        <v>286</v>
      </c>
      <c r="F366" s="319" t="s">
        <v>44</v>
      </c>
      <c r="G366" s="72">
        <f t="shared" si="49"/>
        <v>142.6</v>
      </c>
      <c r="H366" s="72">
        <f t="shared" si="49"/>
        <v>0</v>
      </c>
      <c r="I366" s="72">
        <f t="shared" si="49"/>
        <v>142.6</v>
      </c>
      <c r="J366" s="72">
        <f t="shared" si="49"/>
        <v>0</v>
      </c>
      <c r="K366" s="403">
        <f t="shared" si="44"/>
        <v>0</v>
      </c>
    </row>
    <row r="367" spans="1:11" ht="22.5">
      <c r="A367" s="166" t="s">
        <v>530</v>
      </c>
      <c r="B367" s="350" t="s">
        <v>144</v>
      </c>
      <c r="C367" s="319" t="s">
        <v>95</v>
      </c>
      <c r="D367" s="319" t="s">
        <v>14</v>
      </c>
      <c r="E367" s="319" t="s">
        <v>286</v>
      </c>
      <c r="F367" s="319" t="s">
        <v>52</v>
      </c>
      <c r="G367" s="72">
        <v>142.6</v>
      </c>
      <c r="H367" s="72"/>
      <c r="I367" s="72">
        <f>G367+H367</f>
        <v>142.6</v>
      </c>
      <c r="J367" s="72">
        <v>0</v>
      </c>
      <c r="K367" s="403">
        <f t="shared" si="44"/>
        <v>0</v>
      </c>
    </row>
    <row r="368" spans="1:16" ht="21.75">
      <c r="A368" s="88" t="s">
        <v>57</v>
      </c>
      <c r="B368" s="156" t="s">
        <v>25</v>
      </c>
      <c r="C368" s="159"/>
      <c r="D368" s="156"/>
      <c r="E368" s="159"/>
      <c r="F368" s="159"/>
      <c r="G368" s="167">
        <f>G369+G418+G430+G456+G498+G517+G604+G612+G625+G632</f>
        <v>311849.8</v>
      </c>
      <c r="H368" s="167">
        <f>H369+H418+H430+H456+H498+H517+H604+H612+H625+H632</f>
        <v>1679</v>
      </c>
      <c r="I368" s="167">
        <f>I369+I418+I430+I456+I498+I517+I604+I612+I625+I632</f>
        <v>313528.80000000005</v>
      </c>
      <c r="J368" s="167">
        <f>J369+J418+J430+J456+J498+J517+J604+J612+J625+J632</f>
        <v>80733.221</v>
      </c>
      <c r="K368" s="503">
        <f t="shared" si="44"/>
        <v>0.2574985806726527</v>
      </c>
      <c r="L368" s="391">
        <f>313428.8+100</f>
        <v>313528.8</v>
      </c>
      <c r="M368" s="391">
        <f>L368-I368</f>
        <v>0</v>
      </c>
      <c r="N368" s="391">
        <v>80733.219</v>
      </c>
      <c r="O368" s="391">
        <f>N368-J368</f>
        <v>-0.0020000000076834112</v>
      </c>
      <c r="P368" s="462"/>
    </row>
    <row r="369" spans="1:15" ht="12.75">
      <c r="A369" s="194" t="s">
        <v>11</v>
      </c>
      <c r="B369" s="93" t="s">
        <v>25</v>
      </c>
      <c r="C369" s="92" t="s">
        <v>12</v>
      </c>
      <c r="D369" s="93" t="s">
        <v>8</v>
      </c>
      <c r="E369" s="92" t="s">
        <v>9</v>
      </c>
      <c r="F369" s="92" t="s">
        <v>10</v>
      </c>
      <c r="G369" s="195">
        <f>G370+G396+G391</f>
        <v>17445.9</v>
      </c>
      <c r="H369" s="195">
        <f>H370+H396+H391</f>
        <v>339.75</v>
      </c>
      <c r="I369" s="195">
        <f>I370+I396+I391</f>
        <v>17785.65</v>
      </c>
      <c r="J369" s="195">
        <f>J370+J396+J391</f>
        <v>5460.183999999999</v>
      </c>
      <c r="K369" s="500">
        <f t="shared" si="44"/>
        <v>0.3069994068251652</v>
      </c>
      <c r="L369" s="391">
        <f>17485.65+300</f>
        <v>17785.65</v>
      </c>
      <c r="M369" s="391">
        <f>L369-I369</f>
        <v>0</v>
      </c>
      <c r="N369" s="391">
        <v>5460.184</v>
      </c>
      <c r="O369" s="391">
        <f>N369-J369</f>
        <v>0</v>
      </c>
    </row>
    <row r="370" spans="1:15" ht="31.5">
      <c r="A370" s="199" t="s">
        <v>151</v>
      </c>
      <c r="B370" s="93" t="s">
        <v>25</v>
      </c>
      <c r="C370" s="92" t="s">
        <v>12</v>
      </c>
      <c r="D370" s="93" t="s">
        <v>15</v>
      </c>
      <c r="E370" s="92"/>
      <c r="F370" s="92"/>
      <c r="G370" s="195">
        <f>G377+G371</f>
        <v>16952.9</v>
      </c>
      <c r="H370" s="195">
        <f>H377+H371</f>
        <v>39.75</v>
      </c>
      <c r="I370" s="195">
        <f>I377+I371</f>
        <v>16992.65</v>
      </c>
      <c r="J370" s="195">
        <f>J377+J371</f>
        <v>5272.284</v>
      </c>
      <c r="K370" s="500">
        <f t="shared" si="44"/>
        <v>0.3102684984390309</v>
      </c>
      <c r="L370" s="391">
        <v>16992.65</v>
      </c>
      <c r="M370" s="391">
        <f>L370-I370</f>
        <v>0</v>
      </c>
      <c r="N370" s="391">
        <v>5272.284</v>
      </c>
      <c r="O370" s="391">
        <f>N370-J370</f>
        <v>0</v>
      </c>
    </row>
    <row r="371" spans="1:11" ht="12.75">
      <c r="A371" s="198" t="s">
        <v>388</v>
      </c>
      <c r="B371" s="192" t="s">
        <v>25</v>
      </c>
      <c r="C371" s="70" t="s">
        <v>12</v>
      </c>
      <c r="D371" s="74" t="s">
        <v>15</v>
      </c>
      <c r="E371" s="70" t="s">
        <v>290</v>
      </c>
      <c r="F371" s="70" t="s">
        <v>10</v>
      </c>
      <c r="G371" s="72">
        <f>G372</f>
        <v>996.3000000000001</v>
      </c>
      <c r="H371" s="72">
        <f>H372</f>
        <v>252</v>
      </c>
      <c r="I371" s="72">
        <f>I372</f>
        <v>1248.3000000000002</v>
      </c>
      <c r="J371" s="72">
        <f>J372</f>
        <v>413.196</v>
      </c>
      <c r="K371" s="403">
        <f t="shared" si="44"/>
        <v>0.33100696947849073</v>
      </c>
    </row>
    <row r="372" spans="1:16" ht="33.75">
      <c r="A372" s="73" t="s">
        <v>105</v>
      </c>
      <c r="B372" s="74" t="s">
        <v>25</v>
      </c>
      <c r="C372" s="70" t="s">
        <v>12</v>
      </c>
      <c r="D372" s="74" t="s">
        <v>15</v>
      </c>
      <c r="E372" s="70" t="s">
        <v>291</v>
      </c>
      <c r="F372" s="70" t="s">
        <v>106</v>
      </c>
      <c r="G372" s="72">
        <f>SUM(G373)</f>
        <v>996.3000000000001</v>
      </c>
      <c r="H372" s="72">
        <f>SUM(H373)</f>
        <v>252</v>
      </c>
      <c r="I372" s="72">
        <f>SUM(I373)</f>
        <v>1248.3000000000002</v>
      </c>
      <c r="J372" s="72">
        <f>SUM(J373)</f>
        <v>413.196</v>
      </c>
      <c r="K372" s="403">
        <f t="shared" si="44"/>
        <v>0.33100696947849073</v>
      </c>
      <c r="P372" s="461"/>
    </row>
    <row r="373" spans="1:11" ht="14.25" customHeight="1">
      <c r="A373" s="73" t="s">
        <v>107</v>
      </c>
      <c r="B373" s="192" t="s">
        <v>25</v>
      </c>
      <c r="C373" s="70" t="s">
        <v>12</v>
      </c>
      <c r="D373" s="74" t="s">
        <v>15</v>
      </c>
      <c r="E373" s="70" t="s">
        <v>291</v>
      </c>
      <c r="F373" s="70" t="s">
        <v>108</v>
      </c>
      <c r="G373" s="72">
        <f>SUM(G374:G376)</f>
        <v>996.3000000000001</v>
      </c>
      <c r="H373" s="72">
        <f>SUM(H374:H376)</f>
        <v>252</v>
      </c>
      <c r="I373" s="72">
        <f>SUM(I374:I376)</f>
        <v>1248.3000000000002</v>
      </c>
      <c r="J373" s="72">
        <f>SUM(J374:J376)</f>
        <v>413.196</v>
      </c>
      <c r="K373" s="403">
        <f t="shared" si="44"/>
        <v>0.33100696947849073</v>
      </c>
    </row>
    <row r="374" spans="1:11" ht="12.75">
      <c r="A374" s="198" t="s">
        <v>385</v>
      </c>
      <c r="B374" s="74" t="s">
        <v>25</v>
      </c>
      <c r="C374" s="70" t="s">
        <v>12</v>
      </c>
      <c r="D374" s="74" t="s">
        <v>15</v>
      </c>
      <c r="E374" s="70" t="s">
        <v>291</v>
      </c>
      <c r="F374" s="70" t="s">
        <v>110</v>
      </c>
      <c r="G374" s="72">
        <v>765.2</v>
      </c>
      <c r="H374" s="72"/>
      <c r="I374" s="72">
        <f>G374+H374</f>
        <v>765.2</v>
      </c>
      <c r="J374" s="72">
        <v>217.537</v>
      </c>
      <c r="K374" s="403">
        <f t="shared" si="44"/>
        <v>0.284287767903816</v>
      </c>
    </row>
    <row r="375" spans="1:17" ht="33.75">
      <c r="A375" s="198" t="s">
        <v>386</v>
      </c>
      <c r="B375" s="74" t="s">
        <v>25</v>
      </c>
      <c r="C375" s="70" t="s">
        <v>12</v>
      </c>
      <c r="D375" s="74" t="s">
        <v>15</v>
      </c>
      <c r="E375" s="70" t="s">
        <v>291</v>
      </c>
      <c r="F375" s="70">
        <v>129</v>
      </c>
      <c r="G375" s="72">
        <v>231.1</v>
      </c>
      <c r="H375" s="72"/>
      <c r="I375" s="72">
        <f>G375+H375</f>
        <v>231.1</v>
      </c>
      <c r="J375" s="72">
        <v>87.311</v>
      </c>
      <c r="K375" s="403">
        <f t="shared" si="44"/>
        <v>0.37780614452617917</v>
      </c>
      <c r="Q375" s="461">
        <f>G368+1579</f>
        <v>313428.8</v>
      </c>
    </row>
    <row r="376" spans="1:17" ht="22.5">
      <c r="A376" s="198" t="s">
        <v>525</v>
      </c>
      <c r="B376" s="74" t="s">
        <v>25</v>
      </c>
      <c r="C376" s="70" t="s">
        <v>12</v>
      </c>
      <c r="D376" s="74" t="s">
        <v>15</v>
      </c>
      <c r="E376" s="70" t="s">
        <v>683</v>
      </c>
      <c r="F376" s="70">
        <v>122</v>
      </c>
      <c r="G376" s="72"/>
      <c r="H376" s="72">
        <v>252</v>
      </c>
      <c r="I376" s="72">
        <f>G376+H376</f>
        <v>252</v>
      </c>
      <c r="J376" s="72">
        <v>108.348</v>
      </c>
      <c r="K376" s="403">
        <f t="shared" si="44"/>
        <v>0.429952380952381</v>
      </c>
      <c r="Q376" s="495">
        <f>Q375-I368</f>
        <v>-100.00000000005821</v>
      </c>
    </row>
    <row r="377" spans="1:15" s="327" customFormat="1" ht="22.5">
      <c r="A377" s="73" t="s">
        <v>156</v>
      </c>
      <c r="B377" s="74" t="s">
        <v>25</v>
      </c>
      <c r="C377" s="70" t="s">
        <v>12</v>
      </c>
      <c r="D377" s="74" t="s">
        <v>15</v>
      </c>
      <c r="E377" s="70" t="s">
        <v>288</v>
      </c>
      <c r="F377" s="70" t="s">
        <v>10</v>
      </c>
      <c r="G377" s="72">
        <f>G378+G382+G383+G387</f>
        <v>15956.6</v>
      </c>
      <c r="H377" s="72">
        <f>H378+H382+H383+H387</f>
        <v>-212.25</v>
      </c>
      <c r="I377" s="72">
        <f>I378+I382+I383+I387</f>
        <v>15744.35</v>
      </c>
      <c r="J377" s="72">
        <f>J378+J382+J383+J387</f>
        <v>4859.088</v>
      </c>
      <c r="K377" s="403">
        <f t="shared" si="44"/>
        <v>0.30862423663091837</v>
      </c>
      <c r="L377" s="392"/>
      <c r="M377" s="392"/>
      <c r="N377" s="392"/>
      <c r="O377" s="392"/>
    </row>
    <row r="378" spans="1:11" ht="33.75">
      <c r="A378" s="73" t="s">
        <v>105</v>
      </c>
      <c r="B378" s="74" t="s">
        <v>25</v>
      </c>
      <c r="C378" s="70" t="s">
        <v>12</v>
      </c>
      <c r="D378" s="74" t="s">
        <v>15</v>
      </c>
      <c r="E378" s="70" t="s">
        <v>287</v>
      </c>
      <c r="F378" s="70" t="s">
        <v>106</v>
      </c>
      <c r="G378" s="72">
        <f>G379</f>
        <v>13242.1</v>
      </c>
      <c r="H378" s="72">
        <f>H379</f>
        <v>0</v>
      </c>
      <c r="I378" s="72">
        <f>I379</f>
        <v>13242.1</v>
      </c>
      <c r="J378" s="72">
        <f>J379</f>
        <v>3953.734</v>
      </c>
      <c r="K378" s="403">
        <f t="shared" si="44"/>
        <v>0.2985730359988219</v>
      </c>
    </row>
    <row r="379" spans="1:11" ht="12.75">
      <c r="A379" s="73" t="s">
        <v>107</v>
      </c>
      <c r="B379" s="192" t="s">
        <v>25</v>
      </c>
      <c r="C379" s="70" t="s">
        <v>12</v>
      </c>
      <c r="D379" s="74" t="s">
        <v>15</v>
      </c>
      <c r="E379" s="70" t="s">
        <v>287</v>
      </c>
      <c r="F379" s="70" t="s">
        <v>108</v>
      </c>
      <c r="G379" s="72">
        <f>G380+G381</f>
        <v>13242.1</v>
      </c>
      <c r="H379" s="72">
        <f>H380+H381</f>
        <v>0</v>
      </c>
      <c r="I379" s="72">
        <f>I380+I381</f>
        <v>13242.1</v>
      </c>
      <c r="J379" s="72">
        <f>J380+J381</f>
        <v>3953.734</v>
      </c>
      <c r="K379" s="403">
        <f t="shared" si="44"/>
        <v>0.2985730359988219</v>
      </c>
    </row>
    <row r="380" spans="1:12" ht="12.75">
      <c r="A380" s="198" t="s">
        <v>385</v>
      </c>
      <c r="B380" s="74" t="s">
        <v>25</v>
      </c>
      <c r="C380" s="70" t="s">
        <v>12</v>
      </c>
      <c r="D380" s="74" t="s">
        <v>15</v>
      </c>
      <c r="E380" s="70" t="s">
        <v>287</v>
      </c>
      <c r="F380" s="70" t="s">
        <v>110</v>
      </c>
      <c r="G380" s="72">
        <v>10170.6</v>
      </c>
      <c r="H380" s="72">
        <v>101.9</v>
      </c>
      <c r="I380" s="72">
        <f>G380+H380</f>
        <v>10272.5</v>
      </c>
      <c r="J380" s="72">
        <v>2942.279</v>
      </c>
      <c r="K380" s="403">
        <f t="shared" si="44"/>
        <v>0.2864228766123144</v>
      </c>
      <c r="L380" s="391">
        <v>101.9</v>
      </c>
    </row>
    <row r="381" spans="1:12" ht="33.75">
      <c r="A381" s="198" t="s">
        <v>386</v>
      </c>
      <c r="B381" s="74" t="s">
        <v>25</v>
      </c>
      <c r="C381" s="70" t="s">
        <v>12</v>
      </c>
      <c r="D381" s="74" t="s">
        <v>15</v>
      </c>
      <c r="E381" s="70" t="s">
        <v>287</v>
      </c>
      <c r="F381" s="70">
        <v>129</v>
      </c>
      <c r="G381" s="72">
        <v>3071.5</v>
      </c>
      <c r="H381" s="72">
        <v>-101.9</v>
      </c>
      <c r="I381" s="72">
        <f>G381+H381</f>
        <v>2969.6</v>
      </c>
      <c r="J381" s="72">
        <v>1011.455</v>
      </c>
      <c r="K381" s="403">
        <f t="shared" si="44"/>
        <v>0.3406031115301724</v>
      </c>
      <c r="L381" s="391">
        <v>-101.9</v>
      </c>
    </row>
    <row r="382" spans="1:11" ht="22.5">
      <c r="A382" s="198" t="s">
        <v>525</v>
      </c>
      <c r="B382" s="192" t="s">
        <v>25</v>
      </c>
      <c r="C382" s="70" t="s">
        <v>12</v>
      </c>
      <c r="D382" s="74" t="s">
        <v>15</v>
      </c>
      <c r="E382" s="70" t="s">
        <v>289</v>
      </c>
      <c r="F382" s="70" t="s">
        <v>112</v>
      </c>
      <c r="G382" s="72">
        <v>25.4</v>
      </c>
      <c r="H382" s="72"/>
      <c r="I382" s="72">
        <f>G382+H382</f>
        <v>25.4</v>
      </c>
      <c r="J382" s="452">
        <v>4.831</v>
      </c>
      <c r="K382" s="403">
        <f t="shared" si="44"/>
        <v>0.19019685039370082</v>
      </c>
    </row>
    <row r="383" spans="1:11" ht="22.5">
      <c r="A383" s="73" t="s">
        <v>387</v>
      </c>
      <c r="B383" s="74" t="s">
        <v>25</v>
      </c>
      <c r="C383" s="70" t="s">
        <v>12</v>
      </c>
      <c r="D383" s="74" t="s">
        <v>15</v>
      </c>
      <c r="E383" s="70" t="s">
        <v>289</v>
      </c>
      <c r="F383" s="70" t="s">
        <v>113</v>
      </c>
      <c r="G383" s="72">
        <f>G384</f>
        <v>2515.4</v>
      </c>
      <c r="H383" s="72">
        <f>H384</f>
        <v>-212.25</v>
      </c>
      <c r="I383" s="72">
        <f>I384</f>
        <v>2303.15</v>
      </c>
      <c r="J383" s="72">
        <f>J384</f>
        <v>818.8969999999999</v>
      </c>
      <c r="K383" s="403">
        <f t="shared" si="44"/>
        <v>0.3555552178538089</v>
      </c>
    </row>
    <row r="384" spans="1:11" ht="22.5">
      <c r="A384" s="73" t="s">
        <v>526</v>
      </c>
      <c r="B384" s="192" t="s">
        <v>25</v>
      </c>
      <c r="C384" s="70" t="s">
        <v>12</v>
      </c>
      <c r="D384" s="74" t="s">
        <v>15</v>
      </c>
      <c r="E384" s="70" t="s">
        <v>289</v>
      </c>
      <c r="F384" s="70" t="s">
        <v>115</v>
      </c>
      <c r="G384" s="72">
        <f>G386+G385</f>
        <v>2515.4</v>
      </c>
      <c r="H384" s="72">
        <f>H386+H385</f>
        <v>-212.25</v>
      </c>
      <c r="I384" s="72">
        <f>I386+I385</f>
        <v>2303.15</v>
      </c>
      <c r="J384" s="72">
        <f>J386+J385</f>
        <v>818.8969999999999</v>
      </c>
      <c r="K384" s="403">
        <f t="shared" si="44"/>
        <v>0.3555552178538089</v>
      </c>
    </row>
    <row r="385" spans="1:11" ht="22.5">
      <c r="A385" s="166" t="s">
        <v>540</v>
      </c>
      <c r="B385" s="192" t="s">
        <v>25</v>
      </c>
      <c r="C385" s="70" t="s">
        <v>12</v>
      </c>
      <c r="D385" s="74" t="s">
        <v>15</v>
      </c>
      <c r="E385" s="70" t="s">
        <v>289</v>
      </c>
      <c r="F385" s="70">
        <v>242</v>
      </c>
      <c r="G385" s="72">
        <v>274.4</v>
      </c>
      <c r="H385" s="72"/>
      <c r="I385" s="72">
        <f>G385+H385</f>
        <v>274.4</v>
      </c>
      <c r="J385" s="72">
        <v>83.486</v>
      </c>
      <c r="K385" s="403">
        <f t="shared" si="44"/>
        <v>0.30424927113702627</v>
      </c>
    </row>
    <row r="386" spans="1:11" ht="22.5">
      <c r="A386" s="166" t="s">
        <v>527</v>
      </c>
      <c r="B386" s="74" t="s">
        <v>25</v>
      </c>
      <c r="C386" s="70" t="s">
        <v>12</v>
      </c>
      <c r="D386" s="74" t="s">
        <v>15</v>
      </c>
      <c r="E386" s="70" t="s">
        <v>289</v>
      </c>
      <c r="F386" s="70" t="s">
        <v>117</v>
      </c>
      <c r="G386" s="72">
        <f>1887+682-113-80-90-15-30</f>
        <v>2241</v>
      </c>
      <c r="H386" s="72">
        <v>-212.25</v>
      </c>
      <c r="I386" s="72">
        <f>G386+H386</f>
        <v>2028.75</v>
      </c>
      <c r="J386" s="72">
        <v>735.411</v>
      </c>
      <c r="K386" s="403">
        <f t="shared" si="44"/>
        <v>0.36249463955637706</v>
      </c>
    </row>
    <row r="387" spans="1:11" ht="12.75">
      <c r="A387" s="166" t="s">
        <v>118</v>
      </c>
      <c r="B387" s="192" t="s">
        <v>25</v>
      </c>
      <c r="C387" s="70" t="s">
        <v>12</v>
      </c>
      <c r="D387" s="74" t="s">
        <v>15</v>
      </c>
      <c r="E387" s="70" t="s">
        <v>289</v>
      </c>
      <c r="F387" s="70" t="s">
        <v>48</v>
      </c>
      <c r="G387" s="72">
        <f>G388</f>
        <v>173.7</v>
      </c>
      <c r="H387" s="72">
        <f>H388</f>
        <v>0</v>
      </c>
      <c r="I387" s="72">
        <f>I388</f>
        <v>173.7</v>
      </c>
      <c r="J387" s="72">
        <f>J388</f>
        <v>81.626</v>
      </c>
      <c r="K387" s="403">
        <f t="shared" si="44"/>
        <v>0.46992515831894077</v>
      </c>
    </row>
    <row r="388" spans="1:11" ht="12.75">
      <c r="A388" s="166" t="s">
        <v>532</v>
      </c>
      <c r="B388" s="74" t="s">
        <v>25</v>
      </c>
      <c r="C388" s="70" t="s">
        <v>12</v>
      </c>
      <c r="D388" s="74" t="s">
        <v>15</v>
      </c>
      <c r="E388" s="70" t="s">
        <v>289</v>
      </c>
      <c r="F388" s="70" t="s">
        <v>119</v>
      </c>
      <c r="G388" s="72">
        <f>G389+G390</f>
        <v>173.7</v>
      </c>
      <c r="H388" s="72">
        <f>H389+H390</f>
        <v>0</v>
      </c>
      <c r="I388" s="72">
        <f>I389+I390</f>
        <v>173.7</v>
      </c>
      <c r="J388" s="72">
        <f>J389+J390</f>
        <v>81.626</v>
      </c>
      <c r="K388" s="403">
        <f t="shared" si="44"/>
        <v>0.46992515831894077</v>
      </c>
    </row>
    <row r="389" spans="1:15" s="327" customFormat="1" ht="12.75">
      <c r="A389" s="220" t="s">
        <v>17</v>
      </c>
      <c r="B389" s="192" t="s">
        <v>25</v>
      </c>
      <c r="C389" s="70" t="s">
        <v>12</v>
      </c>
      <c r="D389" s="74" t="s">
        <v>15</v>
      </c>
      <c r="E389" s="70" t="s">
        <v>289</v>
      </c>
      <c r="F389" s="70" t="s">
        <v>120</v>
      </c>
      <c r="G389" s="72">
        <v>15.5</v>
      </c>
      <c r="H389" s="72"/>
      <c r="I389" s="72">
        <f aca="true" t="shared" si="50" ref="I389:I395">G389+H389</f>
        <v>15.5</v>
      </c>
      <c r="J389" s="72">
        <v>4.808</v>
      </c>
      <c r="K389" s="403">
        <f t="shared" si="44"/>
        <v>0.3101935483870968</v>
      </c>
      <c r="L389" s="392"/>
      <c r="M389" s="392"/>
      <c r="N389" s="392"/>
      <c r="O389" s="392"/>
    </row>
    <row r="390" spans="1:15" s="327" customFormat="1" ht="12.75">
      <c r="A390" s="166" t="s">
        <v>533</v>
      </c>
      <c r="B390" s="192" t="s">
        <v>25</v>
      </c>
      <c r="C390" s="70" t="s">
        <v>12</v>
      </c>
      <c r="D390" s="74" t="s">
        <v>15</v>
      </c>
      <c r="E390" s="70" t="s">
        <v>289</v>
      </c>
      <c r="F390" s="70">
        <v>852</v>
      </c>
      <c r="G390" s="72">
        <v>158.2</v>
      </c>
      <c r="H390" s="72"/>
      <c r="I390" s="72">
        <f t="shared" si="50"/>
        <v>158.2</v>
      </c>
      <c r="J390" s="72">
        <v>76.818</v>
      </c>
      <c r="K390" s="403">
        <f t="shared" si="44"/>
        <v>0.4855752212389381</v>
      </c>
      <c r="L390" s="392"/>
      <c r="M390" s="392"/>
      <c r="N390" s="392"/>
      <c r="O390" s="392"/>
    </row>
    <row r="391" spans="1:15" s="327" customFormat="1" ht="12.75">
      <c r="A391" s="207" t="s">
        <v>684</v>
      </c>
      <c r="B391" s="344" t="s">
        <v>25</v>
      </c>
      <c r="C391" s="92" t="s">
        <v>12</v>
      </c>
      <c r="D391" s="93" t="s">
        <v>86</v>
      </c>
      <c r="E391" s="70"/>
      <c r="F391" s="92"/>
      <c r="G391" s="195">
        <f aca="true" t="shared" si="51" ref="G391:J394">G392</f>
        <v>0</v>
      </c>
      <c r="H391" s="195">
        <f t="shared" si="51"/>
        <v>300</v>
      </c>
      <c r="I391" s="195">
        <f t="shared" si="50"/>
        <v>300</v>
      </c>
      <c r="J391" s="195">
        <f t="shared" si="51"/>
        <v>0</v>
      </c>
      <c r="K391" s="500">
        <f t="shared" si="44"/>
        <v>0</v>
      </c>
      <c r="L391" s="392">
        <v>300</v>
      </c>
      <c r="M391" s="392"/>
      <c r="N391" s="392"/>
      <c r="O391" s="392"/>
    </row>
    <row r="392" spans="1:15" s="327" customFormat="1" ht="12.75">
      <c r="A392" s="166" t="s">
        <v>686</v>
      </c>
      <c r="B392" s="192" t="s">
        <v>25</v>
      </c>
      <c r="C392" s="70" t="s">
        <v>12</v>
      </c>
      <c r="D392" s="74" t="s">
        <v>86</v>
      </c>
      <c r="E392" s="70" t="s">
        <v>688</v>
      </c>
      <c r="F392" s="70"/>
      <c r="G392" s="72">
        <f t="shared" si="51"/>
        <v>0</v>
      </c>
      <c r="H392" s="72">
        <f t="shared" si="51"/>
        <v>300</v>
      </c>
      <c r="I392" s="72">
        <f t="shared" si="50"/>
        <v>300</v>
      </c>
      <c r="J392" s="72">
        <f t="shared" si="51"/>
        <v>0</v>
      </c>
      <c r="K392" s="403">
        <f t="shared" si="44"/>
        <v>0</v>
      </c>
      <c r="L392" s="392"/>
      <c r="M392" s="392"/>
      <c r="N392" s="392"/>
      <c r="O392" s="392"/>
    </row>
    <row r="393" spans="1:15" s="327" customFormat="1" ht="12.75">
      <c r="A393" s="166" t="s">
        <v>687</v>
      </c>
      <c r="B393" s="192" t="s">
        <v>25</v>
      </c>
      <c r="C393" s="70" t="s">
        <v>12</v>
      </c>
      <c r="D393" s="74" t="s">
        <v>86</v>
      </c>
      <c r="E393" s="70" t="s">
        <v>688</v>
      </c>
      <c r="F393" s="70"/>
      <c r="G393" s="72">
        <f t="shared" si="51"/>
        <v>0</v>
      </c>
      <c r="H393" s="72">
        <f t="shared" si="51"/>
        <v>300</v>
      </c>
      <c r="I393" s="72">
        <f t="shared" si="50"/>
        <v>300</v>
      </c>
      <c r="J393" s="72">
        <f t="shared" si="51"/>
        <v>0</v>
      </c>
      <c r="K393" s="403">
        <f t="shared" si="44"/>
        <v>0</v>
      </c>
      <c r="L393" s="392"/>
      <c r="M393" s="392"/>
      <c r="N393" s="392"/>
      <c r="O393" s="392"/>
    </row>
    <row r="394" spans="1:15" s="327" customFormat="1" ht="12.75">
      <c r="A394" s="166" t="s">
        <v>118</v>
      </c>
      <c r="B394" s="192" t="s">
        <v>25</v>
      </c>
      <c r="C394" s="70" t="s">
        <v>12</v>
      </c>
      <c r="D394" s="74" t="s">
        <v>86</v>
      </c>
      <c r="E394" s="70" t="s">
        <v>688</v>
      </c>
      <c r="F394" s="70">
        <v>800</v>
      </c>
      <c r="G394" s="72">
        <f t="shared" si="51"/>
        <v>0</v>
      </c>
      <c r="H394" s="72">
        <f t="shared" si="51"/>
        <v>300</v>
      </c>
      <c r="I394" s="72">
        <f t="shared" si="50"/>
        <v>300</v>
      </c>
      <c r="J394" s="72">
        <f>J395</f>
        <v>0</v>
      </c>
      <c r="K394" s="403">
        <f t="shared" si="44"/>
        <v>0</v>
      </c>
      <c r="L394" s="392"/>
      <c r="M394" s="392"/>
      <c r="N394" s="392"/>
      <c r="O394" s="392"/>
    </row>
    <row r="395" spans="1:15" s="327" customFormat="1" ht="12.75">
      <c r="A395" s="166" t="s">
        <v>685</v>
      </c>
      <c r="B395" s="192" t="s">
        <v>25</v>
      </c>
      <c r="C395" s="70" t="s">
        <v>12</v>
      </c>
      <c r="D395" s="74" t="s">
        <v>86</v>
      </c>
      <c r="E395" s="70" t="s">
        <v>688</v>
      </c>
      <c r="F395" s="70">
        <v>870</v>
      </c>
      <c r="G395" s="72">
        <v>0</v>
      </c>
      <c r="H395" s="72">
        <v>300</v>
      </c>
      <c r="I395" s="72">
        <f t="shared" si="50"/>
        <v>300</v>
      </c>
      <c r="J395" s="72"/>
      <c r="K395" s="403">
        <f t="shared" si="44"/>
        <v>0</v>
      </c>
      <c r="L395" s="392"/>
      <c r="M395" s="392"/>
      <c r="N395" s="392"/>
      <c r="O395" s="392"/>
    </row>
    <row r="396" spans="1:15" s="327" customFormat="1" ht="12.75">
      <c r="A396" s="225" t="s">
        <v>152</v>
      </c>
      <c r="B396" s="93" t="s">
        <v>25</v>
      </c>
      <c r="C396" s="92" t="s">
        <v>12</v>
      </c>
      <c r="D396" s="93" t="s">
        <v>18</v>
      </c>
      <c r="E396" s="70"/>
      <c r="F396" s="70"/>
      <c r="G396" s="195">
        <f>G406+G409+G397+G402</f>
        <v>493</v>
      </c>
      <c r="H396" s="195">
        <f>H406+H409+H397+H402</f>
        <v>0</v>
      </c>
      <c r="I396" s="195">
        <f>I406+I409+I397+I402</f>
        <v>493</v>
      </c>
      <c r="J396" s="195">
        <f>J406+J409+J397+J402</f>
        <v>187.9</v>
      </c>
      <c r="K396" s="500">
        <f t="shared" si="44"/>
        <v>0.3811359026369168</v>
      </c>
      <c r="L396" s="392">
        <v>493</v>
      </c>
      <c r="M396" s="392">
        <f>L396-I396</f>
        <v>0</v>
      </c>
      <c r="N396" s="392">
        <v>187.9</v>
      </c>
      <c r="O396" s="392">
        <f>N396-J396</f>
        <v>0</v>
      </c>
    </row>
    <row r="397" spans="1:15" s="327" customFormat="1" ht="31.5">
      <c r="A397" s="194" t="s">
        <v>661</v>
      </c>
      <c r="B397" s="93" t="s">
        <v>25</v>
      </c>
      <c r="C397" s="92" t="s">
        <v>12</v>
      </c>
      <c r="D397" s="93" t="s">
        <v>18</v>
      </c>
      <c r="E397" s="92" t="s">
        <v>476</v>
      </c>
      <c r="F397" s="92"/>
      <c r="G397" s="195">
        <f aca="true" t="shared" si="52" ref="G397:J400">G398</f>
        <v>40</v>
      </c>
      <c r="H397" s="195">
        <f t="shared" si="52"/>
        <v>0</v>
      </c>
      <c r="I397" s="195">
        <f t="shared" si="52"/>
        <v>40</v>
      </c>
      <c r="J397" s="195">
        <f t="shared" si="52"/>
        <v>0</v>
      </c>
      <c r="K397" s="500">
        <f t="shared" si="44"/>
        <v>0</v>
      </c>
      <c r="L397" s="392"/>
      <c r="M397" s="392"/>
      <c r="N397" s="392"/>
      <c r="O397" s="392"/>
    </row>
    <row r="398" spans="1:15" s="327" customFormat="1" ht="22.5">
      <c r="A398" s="73" t="s">
        <v>502</v>
      </c>
      <c r="B398" s="74" t="s">
        <v>25</v>
      </c>
      <c r="C398" s="70" t="s">
        <v>12</v>
      </c>
      <c r="D398" s="74" t="s">
        <v>18</v>
      </c>
      <c r="E398" s="70" t="s">
        <v>503</v>
      </c>
      <c r="F398" s="70"/>
      <c r="G398" s="72">
        <f t="shared" si="52"/>
        <v>40</v>
      </c>
      <c r="H398" s="72">
        <f t="shared" si="52"/>
        <v>0</v>
      </c>
      <c r="I398" s="72">
        <f t="shared" si="52"/>
        <v>40</v>
      </c>
      <c r="J398" s="72">
        <f t="shared" si="52"/>
        <v>0</v>
      </c>
      <c r="K398" s="403">
        <f aca="true" t="shared" si="53" ref="K398:K461">J398/I398*100%</f>
        <v>0</v>
      </c>
      <c r="L398" s="392"/>
      <c r="M398" s="392"/>
      <c r="N398" s="392"/>
      <c r="O398" s="392"/>
    </row>
    <row r="399" spans="1:15" s="327" customFormat="1" ht="22.5">
      <c r="A399" s="73" t="s">
        <v>387</v>
      </c>
      <c r="B399" s="74" t="s">
        <v>25</v>
      </c>
      <c r="C399" s="70" t="s">
        <v>12</v>
      </c>
      <c r="D399" s="74" t="s">
        <v>18</v>
      </c>
      <c r="E399" s="70" t="s">
        <v>503</v>
      </c>
      <c r="F399" s="70" t="s">
        <v>113</v>
      </c>
      <c r="G399" s="72">
        <f t="shared" si="52"/>
        <v>40</v>
      </c>
      <c r="H399" s="72">
        <f t="shared" si="52"/>
        <v>0</v>
      </c>
      <c r="I399" s="72">
        <f t="shared" si="52"/>
        <v>40</v>
      </c>
      <c r="J399" s="72">
        <f t="shared" si="52"/>
        <v>0</v>
      </c>
      <c r="K399" s="403">
        <f t="shared" si="53"/>
        <v>0</v>
      </c>
      <c r="L399" s="392"/>
      <c r="M399" s="392"/>
      <c r="N399" s="392"/>
      <c r="O399" s="392"/>
    </row>
    <row r="400" spans="1:15" s="327" customFormat="1" ht="22.5">
      <c r="A400" s="73" t="s">
        <v>526</v>
      </c>
      <c r="B400" s="74" t="s">
        <v>25</v>
      </c>
      <c r="C400" s="70" t="s">
        <v>12</v>
      </c>
      <c r="D400" s="74" t="s">
        <v>18</v>
      </c>
      <c r="E400" s="70" t="s">
        <v>503</v>
      </c>
      <c r="F400" s="70" t="s">
        <v>115</v>
      </c>
      <c r="G400" s="72">
        <f t="shared" si="52"/>
        <v>40</v>
      </c>
      <c r="H400" s="72">
        <f t="shared" si="52"/>
        <v>0</v>
      </c>
      <c r="I400" s="72">
        <f t="shared" si="52"/>
        <v>40</v>
      </c>
      <c r="J400" s="72">
        <f t="shared" si="52"/>
        <v>0</v>
      </c>
      <c r="K400" s="403">
        <f t="shared" si="53"/>
        <v>0</v>
      </c>
      <c r="L400" s="392"/>
      <c r="M400" s="392"/>
      <c r="N400" s="392"/>
      <c r="O400" s="392"/>
    </row>
    <row r="401" spans="1:15" s="327" customFormat="1" ht="22.5">
      <c r="A401" s="166" t="s">
        <v>527</v>
      </c>
      <c r="B401" s="74" t="s">
        <v>25</v>
      </c>
      <c r="C401" s="70" t="s">
        <v>12</v>
      </c>
      <c r="D401" s="74" t="s">
        <v>18</v>
      </c>
      <c r="E401" s="70" t="s">
        <v>503</v>
      </c>
      <c r="F401" s="70" t="s">
        <v>117</v>
      </c>
      <c r="G401" s="72">
        <v>40</v>
      </c>
      <c r="H401" s="72"/>
      <c r="I401" s="72">
        <f>G401+H401</f>
        <v>40</v>
      </c>
      <c r="J401" s="72">
        <v>0</v>
      </c>
      <c r="K401" s="403">
        <f t="shared" si="53"/>
        <v>0</v>
      </c>
      <c r="L401" s="392"/>
      <c r="M401" s="392"/>
      <c r="N401" s="392"/>
      <c r="O401" s="392"/>
    </row>
    <row r="402" spans="1:15" s="327" customFormat="1" ht="12.75">
      <c r="A402" s="328" t="s">
        <v>507</v>
      </c>
      <c r="B402" s="74" t="s">
        <v>25</v>
      </c>
      <c r="C402" s="70" t="s">
        <v>12</v>
      </c>
      <c r="D402" s="74" t="s">
        <v>18</v>
      </c>
      <c r="E402" s="70" t="s">
        <v>506</v>
      </c>
      <c r="F402" s="70"/>
      <c r="G402" s="72">
        <f aca="true" t="shared" si="54" ref="G402:J404">G403</f>
        <v>80</v>
      </c>
      <c r="H402" s="72">
        <f t="shared" si="54"/>
        <v>0</v>
      </c>
      <c r="I402" s="72">
        <f t="shared" si="54"/>
        <v>80</v>
      </c>
      <c r="J402" s="72">
        <f t="shared" si="54"/>
        <v>80</v>
      </c>
      <c r="K402" s="403">
        <f t="shared" si="53"/>
        <v>1</v>
      </c>
      <c r="L402" s="392"/>
      <c r="M402" s="392"/>
      <c r="N402" s="392"/>
      <c r="O402" s="392"/>
    </row>
    <row r="403" spans="1:15" s="327" customFormat="1" ht="22.5">
      <c r="A403" s="73" t="s">
        <v>387</v>
      </c>
      <c r="B403" s="74" t="s">
        <v>25</v>
      </c>
      <c r="C403" s="70" t="s">
        <v>12</v>
      </c>
      <c r="D403" s="74" t="s">
        <v>18</v>
      </c>
      <c r="E403" s="70" t="s">
        <v>506</v>
      </c>
      <c r="F403" s="70" t="s">
        <v>113</v>
      </c>
      <c r="G403" s="72">
        <f t="shared" si="54"/>
        <v>80</v>
      </c>
      <c r="H403" s="72">
        <f t="shared" si="54"/>
        <v>0</v>
      </c>
      <c r="I403" s="72">
        <f t="shared" si="54"/>
        <v>80</v>
      </c>
      <c r="J403" s="72">
        <f t="shared" si="54"/>
        <v>80</v>
      </c>
      <c r="K403" s="403">
        <f t="shared" si="53"/>
        <v>1</v>
      </c>
      <c r="L403" s="392"/>
      <c r="M403" s="392"/>
      <c r="N403" s="392"/>
      <c r="O403" s="392"/>
    </row>
    <row r="404" spans="1:15" s="327" customFormat="1" ht="22.5">
      <c r="A404" s="73" t="s">
        <v>526</v>
      </c>
      <c r="B404" s="74" t="s">
        <v>25</v>
      </c>
      <c r="C404" s="70" t="s">
        <v>12</v>
      </c>
      <c r="D404" s="74" t="s">
        <v>18</v>
      </c>
      <c r="E404" s="70" t="s">
        <v>506</v>
      </c>
      <c r="F404" s="70" t="s">
        <v>115</v>
      </c>
      <c r="G404" s="72">
        <f t="shared" si="54"/>
        <v>80</v>
      </c>
      <c r="H404" s="72">
        <f t="shared" si="54"/>
        <v>0</v>
      </c>
      <c r="I404" s="72">
        <f t="shared" si="54"/>
        <v>80</v>
      </c>
      <c r="J404" s="72">
        <f t="shared" si="54"/>
        <v>80</v>
      </c>
      <c r="K404" s="403">
        <f t="shared" si="53"/>
        <v>1</v>
      </c>
      <c r="L404" s="392"/>
      <c r="M404" s="392"/>
      <c r="N404" s="392"/>
      <c r="O404" s="392"/>
    </row>
    <row r="405" spans="1:15" s="327" customFormat="1" ht="22.5">
      <c r="A405" s="166" t="s">
        <v>527</v>
      </c>
      <c r="B405" s="74" t="s">
        <v>25</v>
      </c>
      <c r="C405" s="70" t="s">
        <v>12</v>
      </c>
      <c r="D405" s="74" t="s">
        <v>18</v>
      </c>
      <c r="E405" s="70" t="s">
        <v>506</v>
      </c>
      <c r="F405" s="70" t="s">
        <v>117</v>
      </c>
      <c r="G405" s="72">
        <v>80</v>
      </c>
      <c r="H405" s="72"/>
      <c r="I405" s="72">
        <f>G405+H405</f>
        <v>80</v>
      </c>
      <c r="J405" s="72">
        <v>80</v>
      </c>
      <c r="K405" s="403">
        <f t="shared" si="53"/>
        <v>1</v>
      </c>
      <c r="L405" s="392"/>
      <c r="M405" s="392"/>
      <c r="N405" s="392"/>
      <c r="O405" s="392"/>
    </row>
    <row r="406" spans="1:15" s="75" customFormat="1" ht="22.5">
      <c r="A406" s="198" t="s">
        <v>167</v>
      </c>
      <c r="B406" s="74" t="s">
        <v>25</v>
      </c>
      <c r="C406" s="70" t="s">
        <v>12</v>
      </c>
      <c r="D406" s="74" t="s">
        <v>18</v>
      </c>
      <c r="E406" s="70" t="s">
        <v>281</v>
      </c>
      <c r="F406" s="70"/>
      <c r="G406" s="72">
        <f aca="true" t="shared" si="55" ref="G406:J407">G407</f>
        <v>1</v>
      </c>
      <c r="H406" s="72">
        <f t="shared" si="55"/>
        <v>0</v>
      </c>
      <c r="I406" s="72">
        <f t="shared" si="55"/>
        <v>1</v>
      </c>
      <c r="J406" s="72">
        <f t="shared" si="55"/>
        <v>0</v>
      </c>
      <c r="K406" s="403">
        <f t="shared" si="53"/>
        <v>0</v>
      </c>
      <c r="L406" s="396"/>
      <c r="M406" s="396"/>
      <c r="N406" s="396"/>
      <c r="O406" s="397"/>
    </row>
    <row r="407" spans="1:15" s="75" customFormat="1" ht="11.25">
      <c r="A407" s="201" t="s">
        <v>96</v>
      </c>
      <c r="B407" s="74" t="s">
        <v>25</v>
      </c>
      <c r="C407" s="70" t="s">
        <v>12</v>
      </c>
      <c r="D407" s="74" t="s">
        <v>18</v>
      </c>
      <c r="E407" s="70" t="s">
        <v>281</v>
      </c>
      <c r="F407" s="70">
        <v>500</v>
      </c>
      <c r="G407" s="72">
        <f t="shared" si="55"/>
        <v>1</v>
      </c>
      <c r="H407" s="72">
        <f t="shared" si="55"/>
        <v>0</v>
      </c>
      <c r="I407" s="72">
        <f t="shared" si="55"/>
        <v>1</v>
      </c>
      <c r="J407" s="72">
        <f t="shared" si="55"/>
        <v>0</v>
      </c>
      <c r="K407" s="403">
        <f t="shared" si="53"/>
        <v>0</v>
      </c>
      <c r="L407" s="396"/>
      <c r="M407" s="396"/>
      <c r="N407" s="396"/>
      <c r="O407" s="397"/>
    </row>
    <row r="408" spans="1:15" s="75" customFormat="1" ht="11.25">
      <c r="A408" s="73" t="s">
        <v>55</v>
      </c>
      <c r="B408" s="74" t="s">
        <v>25</v>
      </c>
      <c r="C408" s="70" t="s">
        <v>12</v>
      </c>
      <c r="D408" s="74" t="s">
        <v>18</v>
      </c>
      <c r="E408" s="70" t="s">
        <v>281</v>
      </c>
      <c r="F408" s="70">
        <v>530</v>
      </c>
      <c r="G408" s="72">
        <v>1</v>
      </c>
      <c r="H408" s="72"/>
      <c r="I408" s="72">
        <v>1</v>
      </c>
      <c r="J408" s="72">
        <v>0</v>
      </c>
      <c r="K408" s="403">
        <f t="shared" si="53"/>
        <v>0</v>
      </c>
      <c r="L408" s="396"/>
      <c r="M408" s="396"/>
      <c r="N408" s="396"/>
      <c r="O408" s="397"/>
    </row>
    <row r="409" spans="1:15" ht="22.5">
      <c r="A409" s="202" t="s">
        <v>380</v>
      </c>
      <c r="B409" s="74" t="s">
        <v>25</v>
      </c>
      <c r="C409" s="70" t="s">
        <v>12</v>
      </c>
      <c r="D409" s="74" t="s">
        <v>18</v>
      </c>
      <c r="E409" s="70" t="s">
        <v>292</v>
      </c>
      <c r="F409" s="70" t="s">
        <v>10</v>
      </c>
      <c r="G409" s="72">
        <f>G410+G416</f>
        <v>372</v>
      </c>
      <c r="H409" s="72">
        <f>H410+H416</f>
        <v>0</v>
      </c>
      <c r="I409" s="72">
        <f>I410+I416</f>
        <v>372</v>
      </c>
      <c r="J409" s="72">
        <f>J410+J416</f>
        <v>107.9</v>
      </c>
      <c r="K409" s="403">
        <f t="shared" si="53"/>
        <v>0.29005376344086026</v>
      </c>
      <c r="L409" s="396"/>
      <c r="M409" s="396"/>
      <c r="N409" s="396"/>
      <c r="O409" s="398"/>
    </row>
    <row r="410" spans="1:11" ht="33.75">
      <c r="A410" s="73" t="s">
        <v>105</v>
      </c>
      <c r="B410" s="74" t="s">
        <v>25</v>
      </c>
      <c r="C410" s="70" t="s">
        <v>12</v>
      </c>
      <c r="D410" s="74" t="s">
        <v>18</v>
      </c>
      <c r="E410" s="70" t="s">
        <v>292</v>
      </c>
      <c r="F410" s="70" t="s">
        <v>106</v>
      </c>
      <c r="G410" s="72">
        <f>G411</f>
        <v>341.8</v>
      </c>
      <c r="H410" s="72">
        <f>H411</f>
        <v>0</v>
      </c>
      <c r="I410" s="72">
        <f>I411</f>
        <v>341.8</v>
      </c>
      <c r="J410" s="72">
        <f>J411</f>
        <v>84.88900000000001</v>
      </c>
      <c r="K410" s="403">
        <f t="shared" si="53"/>
        <v>0.24835868929198363</v>
      </c>
    </row>
    <row r="411" spans="1:11" ht="12.75">
      <c r="A411" s="73" t="s">
        <v>107</v>
      </c>
      <c r="B411" s="74" t="s">
        <v>25</v>
      </c>
      <c r="C411" s="70" t="s">
        <v>12</v>
      </c>
      <c r="D411" s="74" t="s">
        <v>18</v>
      </c>
      <c r="E411" s="70" t="s">
        <v>292</v>
      </c>
      <c r="F411" s="70" t="s">
        <v>108</v>
      </c>
      <c r="G411" s="72">
        <f>G412+G413+G414</f>
        <v>341.8</v>
      </c>
      <c r="H411" s="72">
        <f>H412+H413+H414</f>
        <v>0</v>
      </c>
      <c r="I411" s="72">
        <f>I412+I413+I414</f>
        <v>341.8</v>
      </c>
      <c r="J411" s="72">
        <f>J412+J413+J414</f>
        <v>84.88900000000001</v>
      </c>
      <c r="K411" s="403">
        <f t="shared" si="53"/>
        <v>0.24835868929198363</v>
      </c>
    </row>
    <row r="412" spans="1:11" ht="12.75">
      <c r="A412" s="198" t="s">
        <v>385</v>
      </c>
      <c r="B412" s="74" t="s">
        <v>25</v>
      </c>
      <c r="C412" s="70" t="s">
        <v>12</v>
      </c>
      <c r="D412" s="74" t="s">
        <v>18</v>
      </c>
      <c r="E412" s="70" t="s">
        <v>292</v>
      </c>
      <c r="F412" s="70" t="s">
        <v>110</v>
      </c>
      <c r="G412" s="72">
        <v>260.6</v>
      </c>
      <c r="H412" s="72"/>
      <c r="I412" s="72">
        <f>G412+H412</f>
        <v>260.6</v>
      </c>
      <c r="J412" s="72">
        <v>65.15</v>
      </c>
      <c r="K412" s="403">
        <f t="shared" si="53"/>
        <v>0.25</v>
      </c>
    </row>
    <row r="413" spans="1:11" ht="22.5">
      <c r="A413" s="198" t="s">
        <v>525</v>
      </c>
      <c r="B413" s="74" t="s">
        <v>25</v>
      </c>
      <c r="C413" s="70" t="s">
        <v>12</v>
      </c>
      <c r="D413" s="74" t="s">
        <v>18</v>
      </c>
      <c r="E413" s="70" t="s">
        <v>292</v>
      </c>
      <c r="F413" s="70">
        <v>122</v>
      </c>
      <c r="G413" s="72">
        <v>2.5</v>
      </c>
      <c r="H413" s="72"/>
      <c r="I413" s="72">
        <f>G413+H413</f>
        <v>2.5</v>
      </c>
      <c r="J413" s="72">
        <v>0</v>
      </c>
      <c r="K413" s="403">
        <f t="shared" si="53"/>
        <v>0</v>
      </c>
    </row>
    <row r="414" spans="1:11" ht="33.75">
      <c r="A414" s="198" t="s">
        <v>386</v>
      </c>
      <c r="B414" s="74" t="s">
        <v>25</v>
      </c>
      <c r="C414" s="70" t="s">
        <v>12</v>
      </c>
      <c r="D414" s="74" t="s">
        <v>18</v>
      </c>
      <c r="E414" s="70" t="s">
        <v>292</v>
      </c>
      <c r="F414" s="70">
        <v>129</v>
      </c>
      <c r="G414" s="72">
        <v>78.7</v>
      </c>
      <c r="H414" s="72"/>
      <c r="I414" s="72">
        <f>G414+H414</f>
        <v>78.7</v>
      </c>
      <c r="J414" s="72">
        <v>19.739</v>
      </c>
      <c r="K414" s="403">
        <f t="shared" si="53"/>
        <v>0.2508132147395172</v>
      </c>
    </row>
    <row r="415" spans="1:11" ht="22.5">
      <c r="A415" s="73" t="s">
        <v>387</v>
      </c>
      <c r="B415" s="74" t="s">
        <v>25</v>
      </c>
      <c r="C415" s="70" t="s">
        <v>12</v>
      </c>
      <c r="D415" s="74" t="s">
        <v>18</v>
      </c>
      <c r="E415" s="70" t="s">
        <v>292</v>
      </c>
      <c r="F415" s="70">
        <v>200</v>
      </c>
      <c r="G415" s="72">
        <f aca="true" t="shared" si="56" ref="G415:J416">G416</f>
        <v>30.2</v>
      </c>
      <c r="H415" s="72">
        <f t="shared" si="56"/>
        <v>0</v>
      </c>
      <c r="I415" s="72">
        <f t="shared" si="56"/>
        <v>30.2</v>
      </c>
      <c r="J415" s="72">
        <f t="shared" si="56"/>
        <v>23.011</v>
      </c>
      <c r="K415" s="403">
        <f t="shared" si="53"/>
        <v>0.7619536423841059</v>
      </c>
    </row>
    <row r="416" spans="1:15" s="75" customFormat="1" ht="22.5">
      <c r="A416" s="73" t="s">
        <v>526</v>
      </c>
      <c r="B416" s="74" t="s">
        <v>25</v>
      </c>
      <c r="C416" s="70" t="s">
        <v>12</v>
      </c>
      <c r="D416" s="74" t="s">
        <v>18</v>
      </c>
      <c r="E416" s="70" t="s">
        <v>292</v>
      </c>
      <c r="F416" s="70" t="s">
        <v>115</v>
      </c>
      <c r="G416" s="72">
        <f t="shared" si="56"/>
        <v>30.2</v>
      </c>
      <c r="H416" s="72">
        <f t="shared" si="56"/>
        <v>0</v>
      </c>
      <c r="I416" s="72">
        <f t="shared" si="56"/>
        <v>30.2</v>
      </c>
      <c r="J416" s="72">
        <f t="shared" si="56"/>
        <v>23.011</v>
      </c>
      <c r="K416" s="403">
        <f t="shared" si="53"/>
        <v>0.7619536423841059</v>
      </c>
      <c r="L416" s="393"/>
      <c r="M416" s="393"/>
      <c r="N416" s="393"/>
      <c r="O416" s="393"/>
    </row>
    <row r="417" spans="1:15" s="75" customFormat="1" ht="22.5">
      <c r="A417" s="166" t="s">
        <v>527</v>
      </c>
      <c r="B417" s="74" t="s">
        <v>25</v>
      </c>
      <c r="C417" s="70" t="s">
        <v>12</v>
      </c>
      <c r="D417" s="74" t="s">
        <v>18</v>
      </c>
      <c r="E417" s="70" t="s">
        <v>292</v>
      </c>
      <c r="F417" s="70" t="s">
        <v>117</v>
      </c>
      <c r="G417" s="72">
        <v>30.2</v>
      </c>
      <c r="H417" s="72"/>
      <c r="I417" s="72">
        <f>G417+H417</f>
        <v>30.2</v>
      </c>
      <c r="J417" s="72">
        <v>23.011</v>
      </c>
      <c r="K417" s="403">
        <f t="shared" si="53"/>
        <v>0.7619536423841059</v>
      </c>
      <c r="L417" s="393"/>
      <c r="M417" s="393"/>
      <c r="N417" s="393"/>
      <c r="O417" s="393"/>
    </row>
    <row r="418" spans="1:15" ht="12.75">
      <c r="A418" s="194" t="s">
        <v>635</v>
      </c>
      <c r="B418" s="93" t="s">
        <v>25</v>
      </c>
      <c r="C418" s="93" t="s">
        <v>76</v>
      </c>
      <c r="D418" s="93"/>
      <c r="E418" s="92"/>
      <c r="F418" s="92"/>
      <c r="G418" s="195">
        <f aca="true" t="shared" si="57" ref="G418:J420">G419</f>
        <v>191.8</v>
      </c>
      <c r="H418" s="195">
        <f t="shared" si="57"/>
        <v>0</v>
      </c>
      <c r="I418" s="195">
        <f t="shared" si="57"/>
        <v>191.79999999999998</v>
      </c>
      <c r="J418" s="195">
        <f t="shared" si="57"/>
        <v>47.904</v>
      </c>
      <c r="K418" s="500">
        <f t="shared" si="53"/>
        <v>0.24976016684045885</v>
      </c>
      <c r="L418" s="392">
        <v>191.8</v>
      </c>
      <c r="M418" s="392">
        <f>L418-I418</f>
        <v>0</v>
      </c>
      <c r="N418" s="392">
        <v>47.904</v>
      </c>
      <c r="O418" s="392">
        <f>N418-J418</f>
        <v>0</v>
      </c>
    </row>
    <row r="419" spans="1:15" ht="12.75">
      <c r="A419" s="194" t="s">
        <v>636</v>
      </c>
      <c r="B419" s="93" t="s">
        <v>25</v>
      </c>
      <c r="C419" s="93" t="s">
        <v>76</v>
      </c>
      <c r="D419" s="93" t="s">
        <v>14</v>
      </c>
      <c r="E419" s="93"/>
      <c r="F419" s="93"/>
      <c r="G419" s="195">
        <f t="shared" si="57"/>
        <v>191.8</v>
      </c>
      <c r="H419" s="195">
        <f t="shared" si="57"/>
        <v>0</v>
      </c>
      <c r="I419" s="195">
        <f t="shared" si="57"/>
        <v>191.79999999999998</v>
      </c>
      <c r="J419" s="195">
        <f t="shared" si="57"/>
        <v>47.904</v>
      </c>
      <c r="K419" s="500">
        <f t="shared" si="53"/>
        <v>0.24976016684045885</v>
      </c>
      <c r="L419" s="392"/>
      <c r="M419" s="392"/>
      <c r="N419" s="392"/>
      <c r="O419" s="392"/>
    </row>
    <row r="420" spans="1:15" s="327" customFormat="1" ht="12.75">
      <c r="A420" s="194" t="s">
        <v>181</v>
      </c>
      <c r="B420" s="93" t="s">
        <v>25</v>
      </c>
      <c r="C420" s="93" t="s">
        <v>76</v>
      </c>
      <c r="D420" s="93" t="s">
        <v>14</v>
      </c>
      <c r="E420" s="94" t="s">
        <v>239</v>
      </c>
      <c r="F420" s="92"/>
      <c r="G420" s="195">
        <f t="shared" si="57"/>
        <v>191.8</v>
      </c>
      <c r="H420" s="195">
        <f t="shared" si="57"/>
        <v>0</v>
      </c>
      <c r="I420" s="195">
        <f t="shared" si="57"/>
        <v>191.79999999999998</v>
      </c>
      <c r="J420" s="195">
        <f t="shared" si="57"/>
        <v>47.904</v>
      </c>
      <c r="K420" s="500">
        <f t="shared" si="53"/>
        <v>0.24976016684045885</v>
      </c>
      <c r="L420" s="392"/>
      <c r="M420" s="392"/>
      <c r="N420" s="392"/>
      <c r="O420" s="392"/>
    </row>
    <row r="421" spans="1:15" s="75" customFormat="1" ht="45">
      <c r="A421" s="203" t="s">
        <v>180</v>
      </c>
      <c r="B421" s="74" t="s">
        <v>25</v>
      </c>
      <c r="C421" s="74" t="s">
        <v>76</v>
      </c>
      <c r="D421" s="74" t="s">
        <v>14</v>
      </c>
      <c r="E421" s="74" t="s">
        <v>282</v>
      </c>
      <c r="F421" s="70"/>
      <c r="G421" s="72">
        <f>G422+G428</f>
        <v>191.8</v>
      </c>
      <c r="H421" s="72">
        <f>H422+H428</f>
        <v>0</v>
      </c>
      <c r="I421" s="72">
        <f>I422+I428</f>
        <v>191.79999999999998</v>
      </c>
      <c r="J421" s="72">
        <f>J422+J428</f>
        <v>47.904</v>
      </c>
      <c r="K421" s="403">
        <f t="shared" si="53"/>
        <v>0.24976016684045885</v>
      </c>
      <c r="L421" s="393"/>
      <c r="M421" s="393"/>
      <c r="N421" s="393"/>
      <c r="O421" s="393"/>
    </row>
    <row r="422" spans="1:11" ht="33.75">
      <c r="A422" s="73" t="s">
        <v>105</v>
      </c>
      <c r="B422" s="74" t="s">
        <v>25</v>
      </c>
      <c r="C422" s="74" t="s">
        <v>76</v>
      </c>
      <c r="D422" s="74" t="s">
        <v>14</v>
      </c>
      <c r="E422" s="74" t="s">
        <v>282</v>
      </c>
      <c r="F422" s="70" t="s">
        <v>106</v>
      </c>
      <c r="G422" s="72">
        <f>G423</f>
        <v>187</v>
      </c>
      <c r="H422" s="72">
        <f>H423</f>
        <v>-0.568</v>
      </c>
      <c r="I422" s="72">
        <f>I423</f>
        <v>186.432</v>
      </c>
      <c r="J422" s="72">
        <f>J423</f>
        <v>42.536</v>
      </c>
      <c r="K422" s="403">
        <f t="shared" si="53"/>
        <v>0.22815825609337456</v>
      </c>
    </row>
    <row r="423" spans="1:11" ht="12.75">
      <c r="A423" s="73" t="s">
        <v>142</v>
      </c>
      <c r="B423" s="74" t="s">
        <v>25</v>
      </c>
      <c r="C423" s="74" t="s">
        <v>76</v>
      </c>
      <c r="D423" s="74" t="s">
        <v>14</v>
      </c>
      <c r="E423" s="74" t="s">
        <v>282</v>
      </c>
      <c r="F423" s="70">
        <v>110</v>
      </c>
      <c r="G423" s="72">
        <f>G424+G425+G426</f>
        <v>187</v>
      </c>
      <c r="H423" s="72">
        <f>H424+H425+H426</f>
        <v>-0.568</v>
      </c>
      <c r="I423" s="72">
        <f>I424+I425+I426</f>
        <v>186.432</v>
      </c>
      <c r="J423" s="72">
        <f>J424+J425+J426</f>
        <v>42.536</v>
      </c>
      <c r="K423" s="403">
        <f t="shared" si="53"/>
        <v>0.22815825609337456</v>
      </c>
    </row>
    <row r="424" spans="1:11" ht="12.75">
      <c r="A424" s="73" t="s">
        <v>581</v>
      </c>
      <c r="B424" s="74" t="s">
        <v>25</v>
      </c>
      <c r="C424" s="74" t="s">
        <v>76</v>
      </c>
      <c r="D424" s="74" t="s">
        <v>14</v>
      </c>
      <c r="E424" s="74" t="s">
        <v>282</v>
      </c>
      <c r="F424" s="70">
        <v>111</v>
      </c>
      <c r="G424" s="72">
        <v>143.6</v>
      </c>
      <c r="H424" s="72">
        <v>-0.568</v>
      </c>
      <c r="I424" s="452">
        <f>G424+H424</f>
        <v>143.03199999999998</v>
      </c>
      <c r="J424" s="72">
        <v>32.67</v>
      </c>
      <c r="K424" s="403">
        <f t="shared" si="53"/>
        <v>0.2284104256390179</v>
      </c>
    </row>
    <row r="425" spans="1:11" ht="22.5">
      <c r="A425" s="198" t="s">
        <v>580</v>
      </c>
      <c r="B425" s="74" t="s">
        <v>25</v>
      </c>
      <c r="C425" s="74" t="s">
        <v>76</v>
      </c>
      <c r="D425" s="74" t="s">
        <v>14</v>
      </c>
      <c r="E425" s="74" t="s">
        <v>282</v>
      </c>
      <c r="F425" s="70">
        <v>112</v>
      </c>
      <c r="G425" s="72">
        <v>0</v>
      </c>
      <c r="H425" s="72"/>
      <c r="I425" s="72">
        <f>G425+H425</f>
        <v>0</v>
      </c>
      <c r="J425" s="72"/>
      <c r="K425" s="403" t="e">
        <f t="shared" si="53"/>
        <v>#DIV/0!</v>
      </c>
    </row>
    <row r="426" spans="1:11" ht="22.5">
      <c r="A426" s="198" t="s">
        <v>580</v>
      </c>
      <c r="B426" s="74" t="s">
        <v>25</v>
      </c>
      <c r="C426" s="74" t="s">
        <v>76</v>
      </c>
      <c r="D426" s="74" t="s">
        <v>14</v>
      </c>
      <c r="E426" s="74" t="s">
        <v>282</v>
      </c>
      <c r="F426" s="70">
        <v>119</v>
      </c>
      <c r="G426" s="72">
        <v>43.4</v>
      </c>
      <c r="H426" s="72"/>
      <c r="I426" s="72">
        <f>G426+H426</f>
        <v>43.4</v>
      </c>
      <c r="J426" s="72">
        <v>9.866</v>
      </c>
      <c r="K426" s="403">
        <f t="shared" si="53"/>
        <v>0.22732718894009216</v>
      </c>
    </row>
    <row r="427" spans="1:11" ht="22.5">
      <c r="A427" s="73" t="s">
        <v>387</v>
      </c>
      <c r="B427" s="74" t="s">
        <v>25</v>
      </c>
      <c r="C427" s="74" t="s">
        <v>76</v>
      </c>
      <c r="D427" s="74" t="s">
        <v>14</v>
      </c>
      <c r="E427" s="74" t="s">
        <v>282</v>
      </c>
      <c r="F427" s="70">
        <v>200</v>
      </c>
      <c r="G427" s="72">
        <f aca="true" t="shared" si="58" ref="G427:J428">G428</f>
        <v>4.8</v>
      </c>
      <c r="H427" s="72">
        <f t="shared" si="58"/>
        <v>0.568</v>
      </c>
      <c r="I427" s="72">
        <f t="shared" si="58"/>
        <v>5.367999999999999</v>
      </c>
      <c r="J427" s="72">
        <f t="shared" si="58"/>
        <v>5.368</v>
      </c>
      <c r="K427" s="403">
        <f t="shared" si="53"/>
        <v>1.0000000000000002</v>
      </c>
    </row>
    <row r="428" spans="1:15" s="75" customFormat="1" ht="22.5">
      <c r="A428" s="73" t="s">
        <v>526</v>
      </c>
      <c r="B428" s="74" t="s">
        <v>25</v>
      </c>
      <c r="C428" s="74" t="s">
        <v>76</v>
      </c>
      <c r="D428" s="74" t="s">
        <v>14</v>
      </c>
      <c r="E428" s="74" t="s">
        <v>282</v>
      </c>
      <c r="F428" s="70" t="s">
        <v>115</v>
      </c>
      <c r="G428" s="72">
        <f t="shared" si="58"/>
        <v>4.8</v>
      </c>
      <c r="H428" s="72">
        <f t="shared" si="58"/>
        <v>0.568</v>
      </c>
      <c r="I428" s="72">
        <f t="shared" si="58"/>
        <v>5.367999999999999</v>
      </c>
      <c r="J428" s="72">
        <f t="shared" si="58"/>
        <v>5.368</v>
      </c>
      <c r="K428" s="403">
        <f t="shared" si="53"/>
        <v>1.0000000000000002</v>
      </c>
      <c r="L428" s="393"/>
      <c r="M428" s="393"/>
      <c r="N428" s="393"/>
      <c r="O428" s="393"/>
    </row>
    <row r="429" spans="1:15" s="75" customFormat="1" ht="22.5">
      <c r="A429" s="166" t="s">
        <v>527</v>
      </c>
      <c r="B429" s="74" t="s">
        <v>25</v>
      </c>
      <c r="C429" s="74" t="s">
        <v>76</v>
      </c>
      <c r="D429" s="74" t="s">
        <v>14</v>
      </c>
      <c r="E429" s="74" t="s">
        <v>282</v>
      </c>
      <c r="F429" s="70" t="s">
        <v>117</v>
      </c>
      <c r="G429" s="72">
        <v>4.8</v>
      </c>
      <c r="H429" s="72">
        <v>0.568</v>
      </c>
      <c r="I429" s="452">
        <f>G429+H429</f>
        <v>5.367999999999999</v>
      </c>
      <c r="J429" s="72">
        <v>5.368</v>
      </c>
      <c r="K429" s="403">
        <f t="shared" si="53"/>
        <v>1.0000000000000002</v>
      </c>
      <c r="L429" s="393"/>
      <c r="M429" s="393"/>
      <c r="N429" s="393"/>
      <c r="O429" s="393"/>
    </row>
    <row r="430" spans="1:15" s="329" customFormat="1" ht="36" customHeight="1">
      <c r="A430" s="194" t="s">
        <v>643</v>
      </c>
      <c r="B430" s="344" t="s">
        <v>25</v>
      </c>
      <c r="C430" s="92" t="s">
        <v>14</v>
      </c>
      <c r="D430" s="93" t="s">
        <v>8</v>
      </c>
      <c r="E430" s="92" t="s">
        <v>9</v>
      </c>
      <c r="F430" s="92" t="s">
        <v>10</v>
      </c>
      <c r="G430" s="195">
        <f>G431+G446</f>
        <v>1578.1</v>
      </c>
      <c r="H430" s="195">
        <f>H431+H446</f>
        <v>0</v>
      </c>
      <c r="I430" s="195">
        <f>I431+I446</f>
        <v>1578.1</v>
      </c>
      <c r="J430" s="195">
        <f>J431+J446</f>
        <v>366.72599999999994</v>
      </c>
      <c r="K430" s="500">
        <f t="shared" si="53"/>
        <v>0.23238451302198845</v>
      </c>
      <c r="L430" s="399">
        <v>1578.1</v>
      </c>
      <c r="M430" s="399">
        <f>L430-I430</f>
        <v>0</v>
      </c>
      <c r="N430" s="399">
        <v>366.726</v>
      </c>
      <c r="O430" s="399">
        <f>N430-J430</f>
        <v>0</v>
      </c>
    </row>
    <row r="431" spans="1:15" s="329" customFormat="1" ht="21">
      <c r="A431" s="194" t="s">
        <v>169</v>
      </c>
      <c r="B431" s="344" t="s">
        <v>25</v>
      </c>
      <c r="C431" s="92" t="s">
        <v>14</v>
      </c>
      <c r="D431" s="93" t="s">
        <v>98</v>
      </c>
      <c r="E431" s="92"/>
      <c r="F431" s="92"/>
      <c r="G431" s="195">
        <f>G432+G441</f>
        <v>1478.1</v>
      </c>
      <c r="H431" s="195">
        <f>H432+H441</f>
        <v>0</v>
      </c>
      <c r="I431" s="195">
        <f>I432+I441</f>
        <v>1478.1</v>
      </c>
      <c r="J431" s="195">
        <f>J432+J441</f>
        <v>333.77599999999995</v>
      </c>
      <c r="K431" s="500">
        <f t="shared" si="53"/>
        <v>0.22581422095933967</v>
      </c>
      <c r="L431" s="399"/>
      <c r="M431" s="399"/>
      <c r="N431" s="399"/>
      <c r="O431" s="399"/>
    </row>
    <row r="432" spans="1:15" s="329" customFormat="1" ht="11.25">
      <c r="A432" s="198" t="s">
        <v>294</v>
      </c>
      <c r="B432" s="74" t="s">
        <v>25</v>
      </c>
      <c r="C432" s="70" t="s">
        <v>14</v>
      </c>
      <c r="D432" s="74" t="s">
        <v>98</v>
      </c>
      <c r="E432" s="70" t="s">
        <v>293</v>
      </c>
      <c r="F432" s="92"/>
      <c r="G432" s="72">
        <f>G433+G437</f>
        <v>1098.1</v>
      </c>
      <c r="H432" s="72">
        <f>H433+H437</f>
        <v>0</v>
      </c>
      <c r="I432" s="72">
        <f>I433+I437</f>
        <v>1098.1</v>
      </c>
      <c r="J432" s="72">
        <f>J433+J437</f>
        <v>314.686</v>
      </c>
      <c r="K432" s="403">
        <f t="shared" si="53"/>
        <v>0.28657317184227304</v>
      </c>
      <c r="L432" s="399"/>
      <c r="M432" s="399"/>
      <c r="N432" s="399"/>
      <c r="O432" s="399"/>
    </row>
    <row r="433" spans="1:15" s="75" customFormat="1" ht="33.75">
      <c r="A433" s="73" t="s">
        <v>105</v>
      </c>
      <c r="B433" s="74" t="s">
        <v>25</v>
      </c>
      <c r="C433" s="70" t="s">
        <v>14</v>
      </c>
      <c r="D433" s="74" t="s">
        <v>98</v>
      </c>
      <c r="E433" s="70" t="s">
        <v>293</v>
      </c>
      <c r="F433" s="70" t="s">
        <v>106</v>
      </c>
      <c r="G433" s="72">
        <f>G434</f>
        <v>985.1</v>
      </c>
      <c r="H433" s="72">
        <f>H434</f>
        <v>0</v>
      </c>
      <c r="I433" s="72">
        <f>I434</f>
        <v>985.1</v>
      </c>
      <c r="J433" s="72">
        <f>J434</f>
        <v>293.392</v>
      </c>
      <c r="K433" s="403">
        <f t="shared" si="53"/>
        <v>0.29782966196325245</v>
      </c>
      <c r="L433" s="393"/>
      <c r="M433" s="393"/>
      <c r="N433" s="393"/>
      <c r="O433" s="393"/>
    </row>
    <row r="434" spans="1:15" s="75" customFormat="1" ht="11.25">
      <c r="A434" s="73" t="s">
        <v>142</v>
      </c>
      <c r="B434" s="74" t="s">
        <v>25</v>
      </c>
      <c r="C434" s="70" t="s">
        <v>14</v>
      </c>
      <c r="D434" s="74" t="s">
        <v>98</v>
      </c>
      <c r="E434" s="70" t="s">
        <v>293</v>
      </c>
      <c r="F434" s="70">
        <v>110</v>
      </c>
      <c r="G434" s="72">
        <f>G435+G436</f>
        <v>985.1</v>
      </c>
      <c r="H434" s="72">
        <f>H435+H436</f>
        <v>0</v>
      </c>
      <c r="I434" s="72">
        <f>I435+I436</f>
        <v>985.1</v>
      </c>
      <c r="J434" s="72">
        <f>J435+J436</f>
        <v>293.392</v>
      </c>
      <c r="K434" s="403">
        <f t="shared" si="53"/>
        <v>0.29782966196325245</v>
      </c>
      <c r="L434" s="393"/>
      <c r="M434" s="393"/>
      <c r="N434" s="393"/>
      <c r="O434" s="393"/>
    </row>
    <row r="435" spans="1:15" s="75" customFormat="1" ht="11.25">
      <c r="A435" s="73" t="s">
        <v>581</v>
      </c>
      <c r="B435" s="74" t="s">
        <v>25</v>
      </c>
      <c r="C435" s="70" t="s">
        <v>14</v>
      </c>
      <c r="D435" s="74" t="s">
        <v>98</v>
      </c>
      <c r="E435" s="70" t="s">
        <v>293</v>
      </c>
      <c r="F435" s="70">
        <v>111</v>
      </c>
      <c r="G435" s="72">
        <v>756.6</v>
      </c>
      <c r="H435" s="72"/>
      <c r="I435" s="231">
        <f>G435+H435</f>
        <v>756.6</v>
      </c>
      <c r="J435" s="72">
        <v>216.404</v>
      </c>
      <c r="K435" s="504">
        <f t="shared" si="53"/>
        <v>0.28602167591858313</v>
      </c>
      <c r="L435" s="393"/>
      <c r="M435" s="393"/>
      <c r="N435" s="393"/>
      <c r="O435" s="393"/>
    </row>
    <row r="436" spans="1:15" s="75" customFormat="1" ht="22.5">
      <c r="A436" s="198" t="s">
        <v>580</v>
      </c>
      <c r="B436" s="74" t="s">
        <v>25</v>
      </c>
      <c r="C436" s="70" t="s">
        <v>14</v>
      </c>
      <c r="D436" s="74" t="s">
        <v>98</v>
      </c>
      <c r="E436" s="70" t="s">
        <v>293</v>
      </c>
      <c r="F436" s="70">
        <v>119</v>
      </c>
      <c r="G436" s="72">
        <v>228.5</v>
      </c>
      <c r="H436" s="72"/>
      <c r="I436" s="231">
        <f>G436+H436</f>
        <v>228.5</v>
      </c>
      <c r="J436" s="72">
        <v>76.988</v>
      </c>
      <c r="K436" s="504">
        <f t="shared" si="53"/>
        <v>0.33692778993435446</v>
      </c>
      <c r="L436" s="393"/>
      <c r="M436" s="393"/>
      <c r="N436" s="393"/>
      <c r="O436" s="393"/>
    </row>
    <row r="437" spans="1:15" s="75" customFormat="1" ht="22.5">
      <c r="A437" s="73" t="s">
        <v>387</v>
      </c>
      <c r="B437" s="74" t="s">
        <v>25</v>
      </c>
      <c r="C437" s="70" t="s">
        <v>14</v>
      </c>
      <c r="D437" s="74" t="s">
        <v>98</v>
      </c>
      <c r="E437" s="70" t="s">
        <v>293</v>
      </c>
      <c r="F437" s="70">
        <v>200</v>
      </c>
      <c r="G437" s="72">
        <f>G438</f>
        <v>113</v>
      </c>
      <c r="H437" s="72">
        <f>H438</f>
        <v>0</v>
      </c>
      <c r="I437" s="72">
        <f>I438</f>
        <v>113</v>
      </c>
      <c r="J437" s="72">
        <f>J438</f>
        <v>21.294</v>
      </c>
      <c r="K437" s="403">
        <f t="shared" si="53"/>
        <v>0.1884424778761062</v>
      </c>
      <c r="L437" s="393"/>
      <c r="M437" s="393"/>
      <c r="N437" s="393"/>
      <c r="O437" s="393"/>
    </row>
    <row r="438" spans="1:15" s="75" customFormat="1" ht="22.5">
      <c r="A438" s="73" t="s">
        <v>526</v>
      </c>
      <c r="B438" s="74" t="s">
        <v>25</v>
      </c>
      <c r="C438" s="70" t="s">
        <v>14</v>
      </c>
      <c r="D438" s="74" t="s">
        <v>98</v>
      </c>
      <c r="E438" s="70" t="s">
        <v>293</v>
      </c>
      <c r="F438" s="70">
        <v>240</v>
      </c>
      <c r="G438" s="72">
        <f>G439+G440</f>
        <v>113</v>
      </c>
      <c r="H438" s="72">
        <f>H439+H440</f>
        <v>0</v>
      </c>
      <c r="I438" s="72">
        <f>I439+I440</f>
        <v>113</v>
      </c>
      <c r="J438" s="72">
        <f>J439+J440</f>
        <v>21.294</v>
      </c>
      <c r="K438" s="403">
        <f t="shared" si="53"/>
        <v>0.1884424778761062</v>
      </c>
      <c r="L438" s="393"/>
      <c r="M438" s="393"/>
      <c r="N438" s="393"/>
      <c r="O438" s="393"/>
    </row>
    <row r="439" spans="1:15" s="75" customFormat="1" ht="22.5">
      <c r="A439" s="166" t="s">
        <v>540</v>
      </c>
      <c r="B439" s="74" t="s">
        <v>25</v>
      </c>
      <c r="C439" s="70" t="s">
        <v>14</v>
      </c>
      <c r="D439" s="74" t="s">
        <v>98</v>
      </c>
      <c r="E439" s="70" t="s">
        <v>293</v>
      </c>
      <c r="F439" s="70">
        <v>242</v>
      </c>
      <c r="G439" s="72">
        <v>58</v>
      </c>
      <c r="H439" s="72"/>
      <c r="I439" s="231">
        <f>G439+H439</f>
        <v>58</v>
      </c>
      <c r="J439" s="72">
        <v>19.294</v>
      </c>
      <c r="K439" s="504">
        <f t="shared" si="53"/>
        <v>0.3326551724137931</v>
      </c>
      <c r="L439" s="393"/>
      <c r="M439" s="393"/>
      <c r="N439" s="393"/>
      <c r="O439" s="393"/>
    </row>
    <row r="440" spans="1:15" s="75" customFormat="1" ht="22.5">
      <c r="A440" s="166" t="s">
        <v>527</v>
      </c>
      <c r="B440" s="74" t="s">
        <v>25</v>
      </c>
      <c r="C440" s="70" t="s">
        <v>14</v>
      </c>
      <c r="D440" s="74" t="s">
        <v>98</v>
      </c>
      <c r="E440" s="70" t="s">
        <v>293</v>
      </c>
      <c r="F440" s="70">
        <v>244</v>
      </c>
      <c r="G440" s="72">
        <f>5+50</f>
        <v>55</v>
      </c>
      <c r="H440" s="72"/>
      <c r="I440" s="231">
        <f>G440+H440</f>
        <v>55</v>
      </c>
      <c r="J440" s="72">
        <v>2</v>
      </c>
      <c r="K440" s="504">
        <f t="shared" si="53"/>
        <v>0.03636363636363636</v>
      </c>
      <c r="L440" s="393"/>
      <c r="M440" s="393"/>
      <c r="N440" s="393"/>
      <c r="O440" s="393"/>
    </row>
    <row r="441" spans="1:15" s="75" customFormat="1" ht="42">
      <c r="A441" s="330" t="s">
        <v>662</v>
      </c>
      <c r="B441" s="93" t="s">
        <v>25</v>
      </c>
      <c r="C441" s="92" t="s">
        <v>14</v>
      </c>
      <c r="D441" s="93" t="s">
        <v>98</v>
      </c>
      <c r="E441" s="92" t="s">
        <v>622</v>
      </c>
      <c r="F441" s="92"/>
      <c r="G441" s="195">
        <f aca="true" t="shared" si="59" ref="G441:J442">G442</f>
        <v>380</v>
      </c>
      <c r="H441" s="195">
        <f t="shared" si="59"/>
        <v>0</v>
      </c>
      <c r="I441" s="195">
        <f t="shared" si="59"/>
        <v>380</v>
      </c>
      <c r="J441" s="496">
        <f t="shared" si="59"/>
        <v>19.09</v>
      </c>
      <c r="K441" s="500">
        <f t="shared" si="53"/>
        <v>0.050236842105263156</v>
      </c>
      <c r="L441" s="393"/>
      <c r="M441" s="393"/>
      <c r="N441" s="393"/>
      <c r="O441" s="393"/>
    </row>
    <row r="442" spans="1:15" s="75" customFormat="1" ht="33.75">
      <c r="A442" s="331" t="s">
        <v>455</v>
      </c>
      <c r="B442" s="74" t="s">
        <v>25</v>
      </c>
      <c r="C442" s="70" t="s">
        <v>14</v>
      </c>
      <c r="D442" s="74" t="s">
        <v>98</v>
      </c>
      <c r="E442" s="70" t="s">
        <v>457</v>
      </c>
      <c r="F442" s="70"/>
      <c r="G442" s="72">
        <f t="shared" si="59"/>
        <v>380</v>
      </c>
      <c r="H442" s="72">
        <f t="shared" si="59"/>
        <v>0</v>
      </c>
      <c r="I442" s="72">
        <f t="shared" si="59"/>
        <v>380</v>
      </c>
      <c r="J442" s="72">
        <f t="shared" si="59"/>
        <v>19.09</v>
      </c>
      <c r="K442" s="403">
        <f t="shared" si="53"/>
        <v>0.050236842105263156</v>
      </c>
      <c r="L442" s="393"/>
      <c r="M442" s="393"/>
      <c r="N442" s="393"/>
      <c r="O442" s="393"/>
    </row>
    <row r="443" spans="1:11" ht="22.5">
      <c r="A443" s="73" t="s">
        <v>387</v>
      </c>
      <c r="B443" s="74" t="s">
        <v>25</v>
      </c>
      <c r="C443" s="70" t="s">
        <v>14</v>
      </c>
      <c r="D443" s="74" t="s">
        <v>98</v>
      </c>
      <c r="E443" s="70" t="s">
        <v>457</v>
      </c>
      <c r="F443" s="319" t="s">
        <v>113</v>
      </c>
      <c r="G443" s="231">
        <f aca="true" t="shared" si="60" ref="G443:J444">+G444</f>
        <v>380</v>
      </c>
      <c r="H443" s="231">
        <f t="shared" si="60"/>
        <v>0</v>
      </c>
      <c r="I443" s="231">
        <f t="shared" si="60"/>
        <v>380</v>
      </c>
      <c r="J443" s="231">
        <f t="shared" si="60"/>
        <v>19.09</v>
      </c>
      <c r="K443" s="504">
        <f t="shared" si="53"/>
        <v>0.050236842105263156</v>
      </c>
    </row>
    <row r="444" spans="1:11" ht="22.5">
      <c r="A444" s="73" t="s">
        <v>526</v>
      </c>
      <c r="B444" s="74" t="s">
        <v>25</v>
      </c>
      <c r="C444" s="70" t="s">
        <v>14</v>
      </c>
      <c r="D444" s="74" t="s">
        <v>98</v>
      </c>
      <c r="E444" s="70" t="s">
        <v>457</v>
      </c>
      <c r="F444" s="319" t="s">
        <v>115</v>
      </c>
      <c r="G444" s="231">
        <f t="shared" si="60"/>
        <v>380</v>
      </c>
      <c r="H444" s="231">
        <f t="shared" si="60"/>
        <v>0</v>
      </c>
      <c r="I444" s="231">
        <f t="shared" si="60"/>
        <v>380</v>
      </c>
      <c r="J444" s="231">
        <f t="shared" si="60"/>
        <v>19.09</v>
      </c>
      <c r="K444" s="504">
        <f t="shared" si="53"/>
        <v>0.050236842105263156</v>
      </c>
    </row>
    <row r="445" spans="1:11" ht="22.5">
      <c r="A445" s="166" t="s">
        <v>527</v>
      </c>
      <c r="B445" s="74" t="s">
        <v>25</v>
      </c>
      <c r="C445" s="70" t="s">
        <v>14</v>
      </c>
      <c r="D445" s="74" t="s">
        <v>98</v>
      </c>
      <c r="E445" s="70" t="s">
        <v>457</v>
      </c>
      <c r="F445" s="319" t="s">
        <v>117</v>
      </c>
      <c r="G445" s="231">
        <f>300+50+30</f>
        <v>380</v>
      </c>
      <c r="H445" s="231"/>
      <c r="I445" s="231">
        <f>G445+H445</f>
        <v>380</v>
      </c>
      <c r="J445" s="231">
        <v>19.09</v>
      </c>
      <c r="K445" s="504">
        <f t="shared" si="53"/>
        <v>0.050236842105263156</v>
      </c>
    </row>
    <row r="446" spans="1:15" ht="21">
      <c r="A446" s="194" t="s">
        <v>0</v>
      </c>
      <c r="B446" s="93" t="s">
        <v>25</v>
      </c>
      <c r="C446" s="92" t="s">
        <v>14</v>
      </c>
      <c r="D446" s="93" t="s">
        <v>95</v>
      </c>
      <c r="E446" s="92" t="s">
        <v>9</v>
      </c>
      <c r="F446" s="92" t="s">
        <v>10</v>
      </c>
      <c r="G446" s="195">
        <f>G447</f>
        <v>100</v>
      </c>
      <c r="H446" s="195">
        <f>H447</f>
        <v>0</v>
      </c>
      <c r="I446" s="195">
        <f>I447</f>
        <v>100</v>
      </c>
      <c r="J446" s="195">
        <f>J447</f>
        <v>32.95</v>
      </c>
      <c r="K446" s="500">
        <f t="shared" si="53"/>
        <v>0.3295</v>
      </c>
      <c r="L446" s="391">
        <v>100</v>
      </c>
      <c r="M446" s="391">
        <f>L446-I446</f>
        <v>0</v>
      </c>
      <c r="N446" s="391">
        <v>32.95</v>
      </c>
      <c r="O446" s="391">
        <f>N446-J446</f>
        <v>0</v>
      </c>
    </row>
    <row r="447" spans="1:11" ht="31.5">
      <c r="A447" s="194" t="s">
        <v>663</v>
      </c>
      <c r="B447" s="344" t="s">
        <v>25</v>
      </c>
      <c r="C447" s="92" t="s">
        <v>14</v>
      </c>
      <c r="D447" s="93" t="s">
        <v>95</v>
      </c>
      <c r="E447" s="92" t="s">
        <v>459</v>
      </c>
      <c r="F447" s="92" t="s">
        <v>10</v>
      </c>
      <c r="G447" s="195">
        <f>G448+G452</f>
        <v>100</v>
      </c>
      <c r="H447" s="195">
        <f>H448</f>
        <v>0</v>
      </c>
      <c r="I447" s="195">
        <f>I448+I455</f>
        <v>100</v>
      </c>
      <c r="J447" s="496">
        <f>J448+J455</f>
        <v>32.95</v>
      </c>
      <c r="K447" s="500">
        <f t="shared" si="53"/>
        <v>0.3295</v>
      </c>
    </row>
    <row r="448" spans="1:11" ht="22.5">
      <c r="A448" s="201" t="s">
        <v>509</v>
      </c>
      <c r="B448" s="74" t="s">
        <v>25</v>
      </c>
      <c r="C448" s="319" t="s">
        <v>14</v>
      </c>
      <c r="D448" s="319" t="s">
        <v>95</v>
      </c>
      <c r="E448" s="70" t="s">
        <v>460</v>
      </c>
      <c r="F448" s="319" t="s">
        <v>10</v>
      </c>
      <c r="G448" s="231">
        <f aca="true" t="shared" si="61" ref="G448:J450">+G449</f>
        <v>70</v>
      </c>
      <c r="H448" s="231">
        <f t="shared" si="61"/>
        <v>0</v>
      </c>
      <c r="I448" s="231">
        <f t="shared" si="61"/>
        <v>70</v>
      </c>
      <c r="J448" s="231">
        <f t="shared" si="61"/>
        <v>20</v>
      </c>
      <c r="K448" s="504">
        <f t="shared" si="53"/>
        <v>0.2857142857142857</v>
      </c>
    </row>
    <row r="449" spans="1:11" ht="22.5">
      <c r="A449" s="73" t="s">
        <v>387</v>
      </c>
      <c r="B449" s="192" t="s">
        <v>25</v>
      </c>
      <c r="C449" s="319" t="s">
        <v>14</v>
      </c>
      <c r="D449" s="319" t="s">
        <v>95</v>
      </c>
      <c r="E449" s="70" t="s">
        <v>460</v>
      </c>
      <c r="F449" s="319" t="s">
        <v>113</v>
      </c>
      <c r="G449" s="231">
        <f t="shared" si="61"/>
        <v>70</v>
      </c>
      <c r="H449" s="231">
        <f t="shared" si="61"/>
        <v>0</v>
      </c>
      <c r="I449" s="231">
        <f t="shared" si="61"/>
        <v>70</v>
      </c>
      <c r="J449" s="231">
        <f t="shared" si="61"/>
        <v>20</v>
      </c>
      <c r="K449" s="504">
        <f t="shared" si="53"/>
        <v>0.2857142857142857</v>
      </c>
    </row>
    <row r="450" spans="1:11" ht="22.5">
      <c r="A450" s="73" t="s">
        <v>526</v>
      </c>
      <c r="B450" s="74" t="s">
        <v>25</v>
      </c>
      <c r="C450" s="319" t="s">
        <v>14</v>
      </c>
      <c r="D450" s="319" t="s">
        <v>95</v>
      </c>
      <c r="E450" s="70" t="s">
        <v>460</v>
      </c>
      <c r="F450" s="319" t="s">
        <v>115</v>
      </c>
      <c r="G450" s="231">
        <f t="shared" si="61"/>
        <v>70</v>
      </c>
      <c r="H450" s="231">
        <f t="shared" si="61"/>
        <v>0</v>
      </c>
      <c r="I450" s="231">
        <f t="shared" si="61"/>
        <v>70</v>
      </c>
      <c r="J450" s="231">
        <f t="shared" si="61"/>
        <v>20</v>
      </c>
      <c r="K450" s="504">
        <f t="shared" si="53"/>
        <v>0.2857142857142857</v>
      </c>
    </row>
    <row r="451" spans="1:11" ht="22.5">
      <c r="A451" s="166" t="s">
        <v>527</v>
      </c>
      <c r="B451" s="192" t="s">
        <v>25</v>
      </c>
      <c r="C451" s="319" t="s">
        <v>14</v>
      </c>
      <c r="D451" s="319" t="s">
        <v>95</v>
      </c>
      <c r="E451" s="70" t="s">
        <v>460</v>
      </c>
      <c r="F451" s="319" t="s">
        <v>117</v>
      </c>
      <c r="G451" s="231">
        <v>70</v>
      </c>
      <c r="H451" s="231"/>
      <c r="I451" s="231">
        <f>G451+H451</f>
        <v>70</v>
      </c>
      <c r="J451" s="231">
        <v>20</v>
      </c>
      <c r="K451" s="504">
        <f t="shared" si="53"/>
        <v>0.2857142857142857</v>
      </c>
    </row>
    <row r="452" spans="1:11" ht="22.5">
      <c r="A452" s="201" t="s">
        <v>510</v>
      </c>
      <c r="B452" s="74" t="s">
        <v>25</v>
      </c>
      <c r="C452" s="319" t="s">
        <v>14</v>
      </c>
      <c r="D452" s="319" t="s">
        <v>95</v>
      </c>
      <c r="E452" s="70" t="s">
        <v>461</v>
      </c>
      <c r="F452" s="319" t="s">
        <v>10</v>
      </c>
      <c r="G452" s="231">
        <f aca="true" t="shared" si="62" ref="G452:J454">+G453</f>
        <v>30</v>
      </c>
      <c r="H452" s="231">
        <f t="shared" si="62"/>
        <v>0</v>
      </c>
      <c r="I452" s="231">
        <f t="shared" si="62"/>
        <v>30</v>
      </c>
      <c r="J452" s="231">
        <f t="shared" si="62"/>
        <v>12.95</v>
      </c>
      <c r="K452" s="504">
        <f t="shared" si="53"/>
        <v>0.43166666666666664</v>
      </c>
    </row>
    <row r="453" spans="1:11" ht="22.5">
      <c r="A453" s="73" t="s">
        <v>387</v>
      </c>
      <c r="B453" s="192" t="s">
        <v>25</v>
      </c>
      <c r="C453" s="319" t="s">
        <v>14</v>
      </c>
      <c r="D453" s="319" t="s">
        <v>95</v>
      </c>
      <c r="E453" s="70" t="s">
        <v>461</v>
      </c>
      <c r="F453" s="319" t="s">
        <v>113</v>
      </c>
      <c r="G453" s="231">
        <f t="shared" si="62"/>
        <v>30</v>
      </c>
      <c r="H453" s="231">
        <f t="shared" si="62"/>
        <v>0</v>
      </c>
      <c r="I453" s="231">
        <f t="shared" si="62"/>
        <v>30</v>
      </c>
      <c r="J453" s="231">
        <f t="shared" si="62"/>
        <v>12.95</v>
      </c>
      <c r="K453" s="504">
        <f t="shared" si="53"/>
        <v>0.43166666666666664</v>
      </c>
    </row>
    <row r="454" spans="1:11" ht="22.5">
      <c r="A454" s="73" t="s">
        <v>526</v>
      </c>
      <c r="B454" s="74" t="s">
        <v>25</v>
      </c>
      <c r="C454" s="319" t="s">
        <v>14</v>
      </c>
      <c r="D454" s="319" t="s">
        <v>95</v>
      </c>
      <c r="E454" s="70" t="s">
        <v>461</v>
      </c>
      <c r="F454" s="319" t="s">
        <v>115</v>
      </c>
      <c r="G454" s="231">
        <f t="shared" si="62"/>
        <v>30</v>
      </c>
      <c r="H454" s="231">
        <f t="shared" si="62"/>
        <v>0</v>
      </c>
      <c r="I454" s="231">
        <f t="shared" si="62"/>
        <v>30</v>
      </c>
      <c r="J454" s="231">
        <f t="shared" si="62"/>
        <v>12.95</v>
      </c>
      <c r="K454" s="504">
        <f t="shared" si="53"/>
        <v>0.43166666666666664</v>
      </c>
    </row>
    <row r="455" spans="1:11" ht="22.5">
      <c r="A455" s="166" t="s">
        <v>527</v>
      </c>
      <c r="B455" s="192" t="s">
        <v>25</v>
      </c>
      <c r="C455" s="319" t="s">
        <v>14</v>
      </c>
      <c r="D455" s="319" t="s">
        <v>95</v>
      </c>
      <c r="E455" s="70" t="s">
        <v>461</v>
      </c>
      <c r="F455" s="319" t="s">
        <v>117</v>
      </c>
      <c r="G455" s="231">
        <v>30</v>
      </c>
      <c r="H455" s="231"/>
      <c r="I455" s="231">
        <f>G455+H455</f>
        <v>30</v>
      </c>
      <c r="J455" s="231">
        <v>12.95</v>
      </c>
      <c r="K455" s="504">
        <f t="shared" si="53"/>
        <v>0.43166666666666664</v>
      </c>
    </row>
    <row r="456" spans="1:15" ht="12.75">
      <c r="A456" s="194" t="s">
        <v>49</v>
      </c>
      <c r="B456" s="93" t="s">
        <v>25</v>
      </c>
      <c r="C456" s="92" t="s">
        <v>15</v>
      </c>
      <c r="D456" s="93"/>
      <c r="E456" s="92"/>
      <c r="F456" s="92"/>
      <c r="G456" s="195">
        <f>G457+G463</f>
        <v>10919.6</v>
      </c>
      <c r="H456" s="195">
        <f>H457+H463</f>
        <v>-200</v>
      </c>
      <c r="I456" s="195">
        <f>I457+I463</f>
        <v>10719.6</v>
      </c>
      <c r="J456" s="195">
        <f>J457+J463</f>
        <v>169</v>
      </c>
      <c r="K456" s="500">
        <f t="shared" si="53"/>
        <v>0.015765513638568603</v>
      </c>
      <c r="L456" s="391">
        <v>10879.6</v>
      </c>
      <c r="M456" s="391">
        <f>L456-I456</f>
        <v>160</v>
      </c>
      <c r="N456" s="391">
        <v>169</v>
      </c>
      <c r="O456" s="391">
        <f>N456-J456</f>
        <v>0</v>
      </c>
    </row>
    <row r="457" spans="1:15" ht="12.75">
      <c r="A457" s="207" t="s">
        <v>534</v>
      </c>
      <c r="B457" s="192" t="s">
        <v>25</v>
      </c>
      <c r="C457" s="74" t="s">
        <v>15</v>
      </c>
      <c r="D457" s="74" t="s">
        <v>98</v>
      </c>
      <c r="E457" s="92"/>
      <c r="F457" s="92"/>
      <c r="G457" s="195">
        <f aca="true" t="shared" si="63" ref="G457:J461">G458</f>
        <v>9579</v>
      </c>
      <c r="H457" s="195">
        <f t="shared" si="63"/>
        <v>0</v>
      </c>
      <c r="I457" s="195">
        <f t="shared" si="63"/>
        <v>9579</v>
      </c>
      <c r="J457" s="195">
        <f t="shared" si="63"/>
        <v>169</v>
      </c>
      <c r="K457" s="500">
        <f t="shared" si="53"/>
        <v>0.01764276020461426</v>
      </c>
      <c r="L457" s="391">
        <v>9579</v>
      </c>
      <c r="M457" s="391">
        <f>L457-I457</f>
        <v>0</v>
      </c>
      <c r="N457" s="391">
        <v>169</v>
      </c>
      <c r="O457" s="391">
        <f>N457-J457</f>
        <v>0</v>
      </c>
    </row>
    <row r="458" spans="1:11" ht="31.5">
      <c r="A458" s="194" t="s">
        <v>664</v>
      </c>
      <c r="B458" s="344" t="s">
        <v>25</v>
      </c>
      <c r="C458" s="93" t="s">
        <v>15</v>
      </c>
      <c r="D458" s="93" t="s">
        <v>98</v>
      </c>
      <c r="E458" s="92" t="s">
        <v>494</v>
      </c>
      <c r="F458" s="92"/>
      <c r="G458" s="195">
        <f t="shared" si="63"/>
        <v>9579</v>
      </c>
      <c r="H458" s="195">
        <f t="shared" si="63"/>
        <v>0</v>
      </c>
      <c r="I458" s="195">
        <f t="shared" si="63"/>
        <v>9579</v>
      </c>
      <c r="J458" s="195">
        <f t="shared" si="63"/>
        <v>169</v>
      </c>
      <c r="K458" s="500">
        <f t="shared" si="53"/>
        <v>0.01764276020461426</v>
      </c>
    </row>
    <row r="459" spans="1:11" ht="112.5">
      <c r="A459" s="331" t="s">
        <v>621</v>
      </c>
      <c r="B459" s="192" t="s">
        <v>25</v>
      </c>
      <c r="C459" s="74" t="s">
        <v>15</v>
      </c>
      <c r="D459" s="74" t="s">
        <v>98</v>
      </c>
      <c r="E459" s="70" t="s">
        <v>494</v>
      </c>
      <c r="F459" s="70"/>
      <c r="G459" s="72">
        <f t="shared" si="63"/>
        <v>9579</v>
      </c>
      <c r="H459" s="72">
        <f t="shared" si="63"/>
        <v>0</v>
      </c>
      <c r="I459" s="72">
        <f t="shared" si="63"/>
        <v>9579</v>
      </c>
      <c r="J459" s="72">
        <f t="shared" si="63"/>
        <v>169</v>
      </c>
      <c r="K459" s="403">
        <f t="shared" si="53"/>
        <v>0.01764276020461426</v>
      </c>
    </row>
    <row r="460" spans="1:11" ht="22.5">
      <c r="A460" s="73" t="s">
        <v>387</v>
      </c>
      <c r="B460" s="192" t="s">
        <v>25</v>
      </c>
      <c r="C460" s="74" t="s">
        <v>15</v>
      </c>
      <c r="D460" s="74" t="s">
        <v>98</v>
      </c>
      <c r="E460" s="70" t="s">
        <v>494</v>
      </c>
      <c r="F460" s="70" t="s">
        <v>113</v>
      </c>
      <c r="G460" s="72">
        <f t="shared" si="63"/>
        <v>9579</v>
      </c>
      <c r="H460" s="72">
        <f t="shared" si="63"/>
        <v>0</v>
      </c>
      <c r="I460" s="72">
        <f t="shared" si="63"/>
        <v>9579</v>
      </c>
      <c r="J460" s="72">
        <f t="shared" si="63"/>
        <v>169</v>
      </c>
      <c r="K460" s="403">
        <f t="shared" si="53"/>
        <v>0.01764276020461426</v>
      </c>
    </row>
    <row r="461" spans="1:11" ht="22.5">
      <c r="A461" s="73" t="s">
        <v>526</v>
      </c>
      <c r="B461" s="192" t="s">
        <v>25</v>
      </c>
      <c r="C461" s="74" t="s">
        <v>15</v>
      </c>
      <c r="D461" s="74" t="s">
        <v>98</v>
      </c>
      <c r="E461" s="70" t="s">
        <v>494</v>
      </c>
      <c r="F461" s="70" t="s">
        <v>115</v>
      </c>
      <c r="G461" s="72">
        <f t="shared" si="63"/>
        <v>9579</v>
      </c>
      <c r="H461" s="72">
        <f t="shared" si="63"/>
        <v>0</v>
      </c>
      <c r="I461" s="72">
        <f t="shared" si="63"/>
        <v>9579</v>
      </c>
      <c r="J461" s="72">
        <f t="shared" si="63"/>
        <v>169</v>
      </c>
      <c r="K461" s="403">
        <f t="shared" si="53"/>
        <v>0.01764276020461426</v>
      </c>
    </row>
    <row r="462" spans="1:11" ht="22.5">
      <c r="A462" s="166" t="s">
        <v>527</v>
      </c>
      <c r="B462" s="192" t="s">
        <v>25</v>
      </c>
      <c r="C462" s="74" t="s">
        <v>15</v>
      </c>
      <c r="D462" s="74" t="s">
        <v>98</v>
      </c>
      <c r="E462" s="70" t="s">
        <v>494</v>
      </c>
      <c r="F462" s="70" t="s">
        <v>117</v>
      </c>
      <c r="G462" s="72">
        <f>4579+5000</f>
        <v>9579</v>
      </c>
      <c r="H462" s="72"/>
      <c r="I462" s="72">
        <f>G462+H462</f>
        <v>9579</v>
      </c>
      <c r="J462" s="72">
        <v>169</v>
      </c>
      <c r="K462" s="403">
        <f aca="true" t="shared" si="64" ref="K462:K525">J462/I462*100%</f>
        <v>0.01764276020461426</v>
      </c>
    </row>
    <row r="463" spans="1:15" ht="12.75">
      <c r="A463" s="194" t="s">
        <v>50</v>
      </c>
      <c r="B463" s="93" t="s">
        <v>25</v>
      </c>
      <c r="C463" s="92" t="s">
        <v>15</v>
      </c>
      <c r="D463" s="93" t="s">
        <v>51</v>
      </c>
      <c r="E463" s="92"/>
      <c r="F463" s="92" t="s">
        <v>10</v>
      </c>
      <c r="G463" s="195">
        <f>G475+G464+G493+G484</f>
        <v>1340.6</v>
      </c>
      <c r="H463" s="195">
        <f>H475+H464+H493+H484</f>
        <v>-200</v>
      </c>
      <c r="I463" s="195">
        <f>I475+I464+I493+I484</f>
        <v>1140.6</v>
      </c>
      <c r="J463" s="195">
        <f>J475+J464+J493+J484</f>
        <v>0</v>
      </c>
      <c r="K463" s="500">
        <f t="shared" si="64"/>
        <v>0</v>
      </c>
      <c r="L463" s="391">
        <v>1300.6</v>
      </c>
      <c r="M463" s="391">
        <f>L463-I463</f>
        <v>160</v>
      </c>
      <c r="N463" s="391">
        <v>0</v>
      </c>
      <c r="O463" s="391">
        <f>N463-J463</f>
        <v>0</v>
      </c>
    </row>
    <row r="464" spans="1:11" ht="21.75">
      <c r="A464" s="216" t="s">
        <v>665</v>
      </c>
      <c r="B464" s="344" t="s">
        <v>25</v>
      </c>
      <c r="C464" s="93" t="s">
        <v>15</v>
      </c>
      <c r="D464" s="93" t="s">
        <v>51</v>
      </c>
      <c r="E464" s="92" t="s">
        <v>469</v>
      </c>
      <c r="F464" s="92" t="s">
        <v>10</v>
      </c>
      <c r="G464" s="195">
        <f>G467+G470</f>
        <v>800</v>
      </c>
      <c r="H464" s="195">
        <f>H467+H470</f>
        <v>-200</v>
      </c>
      <c r="I464" s="195">
        <f>I467+I470</f>
        <v>600</v>
      </c>
      <c r="J464" s="195">
        <f>J467+J470</f>
        <v>0</v>
      </c>
      <c r="K464" s="500">
        <f t="shared" si="64"/>
        <v>0</v>
      </c>
    </row>
    <row r="465" spans="1:11" ht="22.5">
      <c r="A465" s="331" t="s">
        <v>468</v>
      </c>
      <c r="B465" s="192" t="s">
        <v>25</v>
      </c>
      <c r="C465" s="74" t="s">
        <v>15</v>
      </c>
      <c r="D465" s="74" t="s">
        <v>51</v>
      </c>
      <c r="E465" s="70" t="s">
        <v>470</v>
      </c>
      <c r="F465" s="70"/>
      <c r="G465" s="72">
        <f aca="true" t="shared" si="65" ref="G465:J468">G466</f>
        <v>100</v>
      </c>
      <c r="H465" s="72">
        <f t="shared" si="65"/>
        <v>0</v>
      </c>
      <c r="I465" s="72">
        <f t="shared" si="65"/>
        <v>100</v>
      </c>
      <c r="J465" s="72">
        <f t="shared" si="65"/>
        <v>0</v>
      </c>
      <c r="K465" s="403">
        <f t="shared" si="64"/>
        <v>0</v>
      </c>
    </row>
    <row r="466" spans="1:11" ht="12.75">
      <c r="A466" s="211" t="s">
        <v>465</v>
      </c>
      <c r="B466" s="192" t="s">
        <v>25</v>
      </c>
      <c r="C466" s="74" t="s">
        <v>15</v>
      </c>
      <c r="D466" s="74" t="s">
        <v>51</v>
      </c>
      <c r="E466" s="70" t="s">
        <v>471</v>
      </c>
      <c r="F466" s="70"/>
      <c r="G466" s="72">
        <f t="shared" si="65"/>
        <v>100</v>
      </c>
      <c r="H466" s="72">
        <f t="shared" si="65"/>
        <v>0</v>
      </c>
      <c r="I466" s="72">
        <f t="shared" si="65"/>
        <v>100</v>
      </c>
      <c r="J466" s="72">
        <f t="shared" si="65"/>
        <v>0</v>
      </c>
      <c r="K466" s="403">
        <f t="shared" si="64"/>
        <v>0</v>
      </c>
    </row>
    <row r="467" spans="1:11" ht="22.5">
      <c r="A467" s="73" t="s">
        <v>387</v>
      </c>
      <c r="B467" s="192" t="s">
        <v>25</v>
      </c>
      <c r="C467" s="74" t="s">
        <v>15</v>
      </c>
      <c r="D467" s="74" t="s">
        <v>51</v>
      </c>
      <c r="E467" s="70" t="s">
        <v>471</v>
      </c>
      <c r="F467" s="70" t="s">
        <v>113</v>
      </c>
      <c r="G467" s="72">
        <f t="shared" si="65"/>
        <v>100</v>
      </c>
      <c r="H467" s="72">
        <f t="shared" si="65"/>
        <v>0</v>
      </c>
      <c r="I467" s="72">
        <f t="shared" si="65"/>
        <v>100</v>
      </c>
      <c r="J467" s="72">
        <f t="shared" si="65"/>
        <v>0</v>
      </c>
      <c r="K467" s="403">
        <f t="shared" si="64"/>
        <v>0</v>
      </c>
    </row>
    <row r="468" spans="1:11" ht="22.5">
      <c r="A468" s="73" t="s">
        <v>526</v>
      </c>
      <c r="B468" s="192" t="s">
        <v>25</v>
      </c>
      <c r="C468" s="74" t="s">
        <v>15</v>
      </c>
      <c r="D468" s="74" t="s">
        <v>51</v>
      </c>
      <c r="E468" s="70" t="s">
        <v>471</v>
      </c>
      <c r="F468" s="70" t="s">
        <v>115</v>
      </c>
      <c r="G468" s="72">
        <f t="shared" si="65"/>
        <v>100</v>
      </c>
      <c r="H468" s="72">
        <f t="shared" si="65"/>
        <v>0</v>
      </c>
      <c r="I468" s="72">
        <f t="shared" si="65"/>
        <v>100</v>
      </c>
      <c r="J468" s="72">
        <f t="shared" si="65"/>
        <v>0</v>
      </c>
      <c r="K468" s="403">
        <f t="shared" si="64"/>
        <v>0</v>
      </c>
    </row>
    <row r="469" spans="1:13" ht="22.5">
      <c r="A469" s="166" t="s">
        <v>527</v>
      </c>
      <c r="B469" s="192" t="s">
        <v>25</v>
      </c>
      <c r="C469" s="74" t="s">
        <v>15</v>
      </c>
      <c r="D469" s="74" t="s">
        <v>51</v>
      </c>
      <c r="E469" s="70" t="s">
        <v>471</v>
      </c>
      <c r="F469" s="70" t="s">
        <v>117</v>
      </c>
      <c r="G469" s="72">
        <v>100</v>
      </c>
      <c r="H469" s="72"/>
      <c r="I469" s="72">
        <f>G469+H469</f>
        <v>100</v>
      </c>
      <c r="J469" s="72"/>
      <c r="K469" s="403">
        <f t="shared" si="64"/>
        <v>0</v>
      </c>
      <c r="L469" s="391">
        <v>60</v>
      </c>
      <c r="M469" s="391">
        <f>L469-I469</f>
        <v>-40</v>
      </c>
    </row>
    <row r="470" spans="1:11" ht="22.5">
      <c r="A470" s="198" t="s">
        <v>467</v>
      </c>
      <c r="B470" s="192" t="s">
        <v>25</v>
      </c>
      <c r="C470" s="74" t="s">
        <v>15</v>
      </c>
      <c r="D470" s="74" t="s">
        <v>51</v>
      </c>
      <c r="E470" s="70" t="s">
        <v>472</v>
      </c>
      <c r="F470" s="70"/>
      <c r="G470" s="72">
        <f aca="true" t="shared" si="66" ref="G470:J473">G471</f>
        <v>700</v>
      </c>
      <c r="H470" s="72">
        <f t="shared" si="66"/>
        <v>-200</v>
      </c>
      <c r="I470" s="72">
        <f t="shared" si="66"/>
        <v>500</v>
      </c>
      <c r="J470" s="72">
        <f t="shared" si="66"/>
        <v>0</v>
      </c>
      <c r="K470" s="403">
        <f t="shared" si="64"/>
        <v>0</v>
      </c>
    </row>
    <row r="471" spans="1:11" ht="33.75">
      <c r="A471" s="198" t="s">
        <v>466</v>
      </c>
      <c r="B471" s="192" t="s">
        <v>25</v>
      </c>
      <c r="C471" s="74" t="s">
        <v>15</v>
      </c>
      <c r="D471" s="74" t="s">
        <v>51</v>
      </c>
      <c r="E471" s="70" t="s">
        <v>473</v>
      </c>
      <c r="F471" s="70"/>
      <c r="G471" s="72">
        <f t="shared" si="66"/>
        <v>700</v>
      </c>
      <c r="H471" s="72">
        <f t="shared" si="66"/>
        <v>-200</v>
      </c>
      <c r="I471" s="72">
        <f t="shared" si="66"/>
        <v>500</v>
      </c>
      <c r="J471" s="72">
        <f t="shared" si="66"/>
        <v>0</v>
      </c>
      <c r="K471" s="403">
        <f t="shared" si="64"/>
        <v>0</v>
      </c>
    </row>
    <row r="472" spans="1:11" ht="22.5">
      <c r="A472" s="73" t="s">
        <v>387</v>
      </c>
      <c r="B472" s="192" t="s">
        <v>25</v>
      </c>
      <c r="C472" s="74" t="s">
        <v>15</v>
      </c>
      <c r="D472" s="74" t="s">
        <v>51</v>
      </c>
      <c r="E472" s="70" t="s">
        <v>473</v>
      </c>
      <c r="F472" s="70" t="s">
        <v>113</v>
      </c>
      <c r="G472" s="72">
        <f t="shared" si="66"/>
        <v>700</v>
      </c>
      <c r="H472" s="72">
        <f t="shared" si="66"/>
        <v>-200</v>
      </c>
      <c r="I472" s="72">
        <f t="shared" si="66"/>
        <v>500</v>
      </c>
      <c r="J472" s="72">
        <f t="shared" si="66"/>
        <v>0</v>
      </c>
      <c r="K472" s="403">
        <f t="shared" si="64"/>
        <v>0</v>
      </c>
    </row>
    <row r="473" spans="1:11" ht="22.5">
      <c r="A473" s="73" t="s">
        <v>526</v>
      </c>
      <c r="B473" s="192" t="s">
        <v>25</v>
      </c>
      <c r="C473" s="74" t="s">
        <v>15</v>
      </c>
      <c r="D473" s="74" t="s">
        <v>51</v>
      </c>
      <c r="E473" s="70" t="s">
        <v>473</v>
      </c>
      <c r="F473" s="70" t="s">
        <v>115</v>
      </c>
      <c r="G473" s="72">
        <f t="shared" si="66"/>
        <v>700</v>
      </c>
      <c r="H473" s="72">
        <f t="shared" si="66"/>
        <v>-200</v>
      </c>
      <c r="I473" s="72">
        <f t="shared" si="66"/>
        <v>500</v>
      </c>
      <c r="J473" s="72">
        <f t="shared" si="66"/>
        <v>0</v>
      </c>
      <c r="K473" s="403">
        <f t="shared" si="64"/>
        <v>0</v>
      </c>
    </row>
    <row r="474" spans="1:13" ht="22.5">
      <c r="A474" s="166" t="s">
        <v>527</v>
      </c>
      <c r="B474" s="192" t="s">
        <v>25</v>
      </c>
      <c r="C474" s="74" t="s">
        <v>15</v>
      </c>
      <c r="D474" s="74" t="s">
        <v>51</v>
      </c>
      <c r="E474" s="70" t="s">
        <v>473</v>
      </c>
      <c r="F474" s="70" t="s">
        <v>117</v>
      </c>
      <c r="G474" s="72">
        <f>200+500</f>
        <v>700</v>
      </c>
      <c r="H474" s="72">
        <v>-200</v>
      </c>
      <c r="I474" s="72">
        <f>G474+H474</f>
        <v>500</v>
      </c>
      <c r="J474" s="72"/>
      <c r="K474" s="403">
        <f t="shared" si="64"/>
        <v>0</v>
      </c>
      <c r="L474" s="391">
        <v>700</v>
      </c>
      <c r="M474" s="391">
        <f>L474-I474</f>
        <v>200</v>
      </c>
    </row>
    <row r="475" spans="1:11" ht="31.5">
      <c r="A475" s="194" t="s">
        <v>666</v>
      </c>
      <c r="B475" s="344" t="s">
        <v>25</v>
      </c>
      <c r="C475" s="92" t="s">
        <v>15</v>
      </c>
      <c r="D475" s="93" t="s">
        <v>51</v>
      </c>
      <c r="E475" s="92" t="s">
        <v>450</v>
      </c>
      <c r="F475" s="92"/>
      <c r="G475" s="195">
        <f>G476+G480</f>
        <v>60.5</v>
      </c>
      <c r="H475" s="195">
        <f>H476+H480</f>
        <v>0</v>
      </c>
      <c r="I475" s="195">
        <f>I476+I480</f>
        <v>60.5</v>
      </c>
      <c r="J475" s="195">
        <f>J476+J480</f>
        <v>0</v>
      </c>
      <c r="K475" s="500">
        <f t="shared" si="64"/>
        <v>0</v>
      </c>
    </row>
    <row r="476" spans="1:11" ht="22.5">
      <c r="A476" s="73" t="s">
        <v>628</v>
      </c>
      <c r="B476" s="74" t="s">
        <v>25</v>
      </c>
      <c r="C476" s="74" t="s">
        <v>15</v>
      </c>
      <c r="D476" s="74" t="s">
        <v>51</v>
      </c>
      <c r="E476" s="70" t="s">
        <v>452</v>
      </c>
      <c r="F476" s="70" t="s">
        <v>10</v>
      </c>
      <c r="G476" s="210">
        <f aca="true" t="shared" si="67" ref="G476:J478">G477</f>
        <v>60.5</v>
      </c>
      <c r="H476" s="210">
        <f t="shared" si="67"/>
        <v>0</v>
      </c>
      <c r="I476" s="210">
        <f t="shared" si="67"/>
        <v>60.5</v>
      </c>
      <c r="J476" s="210">
        <f t="shared" si="67"/>
        <v>0</v>
      </c>
      <c r="K476" s="403">
        <f t="shared" si="64"/>
        <v>0</v>
      </c>
    </row>
    <row r="477" spans="1:11" ht="22.5">
      <c r="A477" s="73" t="s">
        <v>387</v>
      </c>
      <c r="B477" s="192" t="s">
        <v>25</v>
      </c>
      <c r="C477" s="74" t="s">
        <v>15</v>
      </c>
      <c r="D477" s="74" t="s">
        <v>51</v>
      </c>
      <c r="E477" s="70" t="s">
        <v>452</v>
      </c>
      <c r="F477" s="70" t="s">
        <v>113</v>
      </c>
      <c r="G477" s="210">
        <f t="shared" si="67"/>
        <v>60.5</v>
      </c>
      <c r="H477" s="210">
        <f t="shared" si="67"/>
        <v>0</v>
      </c>
      <c r="I477" s="210">
        <f t="shared" si="67"/>
        <v>60.5</v>
      </c>
      <c r="J477" s="210">
        <f t="shared" si="67"/>
        <v>0</v>
      </c>
      <c r="K477" s="403">
        <f t="shared" si="64"/>
        <v>0</v>
      </c>
    </row>
    <row r="478" spans="1:11" ht="22.5">
      <c r="A478" s="73" t="s">
        <v>526</v>
      </c>
      <c r="B478" s="74" t="s">
        <v>25</v>
      </c>
      <c r="C478" s="74" t="s">
        <v>15</v>
      </c>
      <c r="D478" s="74" t="s">
        <v>51</v>
      </c>
      <c r="E478" s="70" t="s">
        <v>452</v>
      </c>
      <c r="F478" s="70" t="s">
        <v>115</v>
      </c>
      <c r="G478" s="210">
        <f t="shared" si="67"/>
        <v>60.5</v>
      </c>
      <c r="H478" s="210">
        <f t="shared" si="67"/>
        <v>0</v>
      </c>
      <c r="I478" s="210">
        <f t="shared" si="67"/>
        <v>60.5</v>
      </c>
      <c r="J478" s="210">
        <f t="shared" si="67"/>
        <v>0</v>
      </c>
      <c r="K478" s="403">
        <f t="shared" si="64"/>
        <v>0</v>
      </c>
    </row>
    <row r="479" spans="1:13" ht="22.5">
      <c r="A479" s="166" t="s">
        <v>527</v>
      </c>
      <c r="B479" s="192" t="s">
        <v>25</v>
      </c>
      <c r="C479" s="74" t="s">
        <v>15</v>
      </c>
      <c r="D479" s="74" t="s">
        <v>51</v>
      </c>
      <c r="E479" s="70" t="s">
        <v>452</v>
      </c>
      <c r="F479" s="70" t="s">
        <v>117</v>
      </c>
      <c r="G479" s="210">
        <v>60.5</v>
      </c>
      <c r="H479" s="210"/>
      <c r="I479" s="72">
        <f>G479+H479</f>
        <v>60.5</v>
      </c>
      <c r="J479" s="210"/>
      <c r="K479" s="403">
        <f t="shared" si="64"/>
        <v>0</v>
      </c>
      <c r="L479" s="391">
        <v>60.5</v>
      </c>
      <c r="M479" s="391">
        <f>L479-I479</f>
        <v>0</v>
      </c>
    </row>
    <row r="480" spans="1:11" ht="22.5">
      <c r="A480" s="73" t="s">
        <v>454</v>
      </c>
      <c r="B480" s="74" t="s">
        <v>25</v>
      </c>
      <c r="C480" s="74" t="s">
        <v>15</v>
      </c>
      <c r="D480" s="74" t="s">
        <v>51</v>
      </c>
      <c r="E480" s="70" t="s">
        <v>453</v>
      </c>
      <c r="F480" s="70" t="s">
        <v>10</v>
      </c>
      <c r="G480" s="210">
        <f aca="true" t="shared" si="68" ref="G480:J482">G481</f>
        <v>0</v>
      </c>
      <c r="H480" s="210">
        <f t="shared" si="68"/>
        <v>0</v>
      </c>
      <c r="I480" s="210">
        <f t="shared" si="68"/>
        <v>0</v>
      </c>
      <c r="J480" s="210">
        <f t="shared" si="68"/>
        <v>0</v>
      </c>
      <c r="K480" s="403" t="e">
        <f t="shared" si="64"/>
        <v>#DIV/0!</v>
      </c>
    </row>
    <row r="481" spans="1:11" ht="22.5">
      <c r="A481" s="73" t="s">
        <v>387</v>
      </c>
      <c r="B481" s="192" t="s">
        <v>25</v>
      </c>
      <c r="C481" s="74" t="s">
        <v>15</v>
      </c>
      <c r="D481" s="74" t="s">
        <v>51</v>
      </c>
      <c r="E481" s="70" t="s">
        <v>453</v>
      </c>
      <c r="F481" s="70" t="s">
        <v>113</v>
      </c>
      <c r="G481" s="210">
        <f t="shared" si="68"/>
        <v>0</v>
      </c>
      <c r="H481" s="210">
        <f t="shared" si="68"/>
        <v>0</v>
      </c>
      <c r="I481" s="210">
        <f t="shared" si="68"/>
        <v>0</v>
      </c>
      <c r="J481" s="210">
        <f t="shared" si="68"/>
        <v>0</v>
      </c>
      <c r="K481" s="403" t="e">
        <f t="shared" si="64"/>
        <v>#DIV/0!</v>
      </c>
    </row>
    <row r="482" spans="1:11" ht="22.5">
      <c r="A482" s="166" t="s">
        <v>526</v>
      </c>
      <c r="B482" s="74" t="s">
        <v>25</v>
      </c>
      <c r="C482" s="74" t="s">
        <v>15</v>
      </c>
      <c r="D482" s="74" t="s">
        <v>51</v>
      </c>
      <c r="E482" s="70" t="s">
        <v>453</v>
      </c>
      <c r="F482" s="70" t="s">
        <v>115</v>
      </c>
      <c r="G482" s="210">
        <f t="shared" si="68"/>
        <v>0</v>
      </c>
      <c r="H482" s="210">
        <f t="shared" si="68"/>
        <v>0</v>
      </c>
      <c r="I482" s="210">
        <f t="shared" si="68"/>
        <v>0</v>
      </c>
      <c r="J482" s="210">
        <f t="shared" si="68"/>
        <v>0</v>
      </c>
      <c r="K482" s="403" t="e">
        <f t="shared" si="64"/>
        <v>#DIV/0!</v>
      </c>
    </row>
    <row r="483" spans="1:11" ht="22.5">
      <c r="A483" s="166" t="s">
        <v>527</v>
      </c>
      <c r="B483" s="192" t="s">
        <v>25</v>
      </c>
      <c r="C483" s="74" t="s">
        <v>15</v>
      </c>
      <c r="D483" s="74" t="s">
        <v>51</v>
      </c>
      <c r="E483" s="70" t="s">
        <v>453</v>
      </c>
      <c r="F483" s="70" t="s">
        <v>117</v>
      </c>
      <c r="G483" s="210">
        <v>0</v>
      </c>
      <c r="H483" s="210">
        <v>0</v>
      </c>
      <c r="I483" s="210">
        <v>0</v>
      </c>
      <c r="J483" s="210">
        <v>0</v>
      </c>
      <c r="K483" s="403" t="e">
        <f t="shared" si="64"/>
        <v>#DIV/0!</v>
      </c>
    </row>
    <row r="484" spans="1:11" ht="21">
      <c r="A484" s="194" t="s">
        <v>667</v>
      </c>
      <c r="B484" s="344" t="s">
        <v>25</v>
      </c>
      <c r="C484" s="92" t="s">
        <v>15</v>
      </c>
      <c r="D484" s="93" t="s">
        <v>51</v>
      </c>
      <c r="E484" s="92" t="s">
        <v>500</v>
      </c>
      <c r="F484" s="92"/>
      <c r="G484" s="209">
        <f>G485+G489</f>
        <v>280.1</v>
      </c>
      <c r="H484" s="209">
        <f>H485+H489</f>
        <v>0</v>
      </c>
      <c r="I484" s="209">
        <f>I485+I489</f>
        <v>280.1</v>
      </c>
      <c r="J484" s="209">
        <f>J485+J489</f>
        <v>0</v>
      </c>
      <c r="K484" s="500">
        <f t="shared" si="64"/>
        <v>0</v>
      </c>
    </row>
    <row r="485" spans="1:15" s="333" customFormat="1" ht="22.5">
      <c r="A485" s="198" t="s">
        <v>163</v>
      </c>
      <c r="B485" s="192" t="s">
        <v>25</v>
      </c>
      <c r="C485" s="70" t="s">
        <v>15</v>
      </c>
      <c r="D485" s="74" t="s">
        <v>51</v>
      </c>
      <c r="E485" s="70" t="s">
        <v>496</v>
      </c>
      <c r="F485" s="212"/>
      <c r="G485" s="213">
        <f aca="true" t="shared" si="69" ref="G485:J487">G486</f>
        <v>230.1</v>
      </c>
      <c r="H485" s="213">
        <f t="shared" si="69"/>
        <v>0</v>
      </c>
      <c r="I485" s="213">
        <f t="shared" si="69"/>
        <v>230.1</v>
      </c>
      <c r="J485" s="213">
        <f t="shared" si="69"/>
        <v>0</v>
      </c>
      <c r="K485" s="403">
        <f t="shared" si="64"/>
        <v>0</v>
      </c>
      <c r="L485" s="391"/>
      <c r="M485" s="391"/>
      <c r="N485" s="391"/>
      <c r="O485" s="391"/>
    </row>
    <row r="486" spans="1:15" s="333" customFormat="1" ht="22.5">
      <c r="A486" s="73" t="s">
        <v>387</v>
      </c>
      <c r="B486" s="192" t="s">
        <v>25</v>
      </c>
      <c r="C486" s="70" t="s">
        <v>15</v>
      </c>
      <c r="D486" s="74" t="s">
        <v>51</v>
      </c>
      <c r="E486" s="70" t="s">
        <v>496</v>
      </c>
      <c r="F486" s="334" t="s">
        <v>113</v>
      </c>
      <c r="G486" s="213">
        <f t="shared" si="69"/>
        <v>230.1</v>
      </c>
      <c r="H486" s="213">
        <f t="shared" si="69"/>
        <v>0</v>
      </c>
      <c r="I486" s="213">
        <f t="shared" si="69"/>
        <v>230.1</v>
      </c>
      <c r="J486" s="213">
        <f t="shared" si="69"/>
        <v>0</v>
      </c>
      <c r="K486" s="403">
        <f t="shared" si="64"/>
        <v>0</v>
      </c>
      <c r="L486" s="391"/>
      <c r="M486" s="391"/>
      <c r="N486" s="391"/>
      <c r="O486" s="391"/>
    </row>
    <row r="487" spans="1:15" s="333" customFormat="1" ht="22.5">
      <c r="A487" s="73" t="s">
        <v>526</v>
      </c>
      <c r="B487" s="192" t="s">
        <v>25</v>
      </c>
      <c r="C487" s="70" t="s">
        <v>15</v>
      </c>
      <c r="D487" s="74" t="s">
        <v>51</v>
      </c>
      <c r="E487" s="70" t="s">
        <v>496</v>
      </c>
      <c r="F487" s="334" t="s">
        <v>115</v>
      </c>
      <c r="G487" s="213">
        <f t="shared" si="69"/>
        <v>230.1</v>
      </c>
      <c r="H487" s="213">
        <f t="shared" si="69"/>
        <v>0</v>
      </c>
      <c r="I487" s="213">
        <f t="shared" si="69"/>
        <v>230.1</v>
      </c>
      <c r="J487" s="213">
        <f t="shared" si="69"/>
        <v>0</v>
      </c>
      <c r="K487" s="403">
        <f t="shared" si="64"/>
        <v>0</v>
      </c>
      <c r="L487" s="391"/>
      <c r="M487" s="391"/>
      <c r="N487" s="391"/>
      <c r="O487" s="391"/>
    </row>
    <row r="488" spans="1:15" s="333" customFormat="1" ht="22.5">
      <c r="A488" s="166" t="s">
        <v>527</v>
      </c>
      <c r="B488" s="192" t="s">
        <v>25</v>
      </c>
      <c r="C488" s="70" t="s">
        <v>15</v>
      </c>
      <c r="D488" s="74" t="s">
        <v>51</v>
      </c>
      <c r="E488" s="70" t="s">
        <v>496</v>
      </c>
      <c r="F488" s="334" t="s">
        <v>117</v>
      </c>
      <c r="G488" s="213">
        <f>230.1</f>
        <v>230.1</v>
      </c>
      <c r="H488" s="213"/>
      <c r="I488" s="72">
        <f>G488+H488</f>
        <v>230.1</v>
      </c>
      <c r="J488" s="213"/>
      <c r="K488" s="403">
        <f t="shared" si="64"/>
        <v>0</v>
      </c>
      <c r="L488" s="391">
        <v>230.1</v>
      </c>
      <c r="M488" s="391">
        <f>L488-I488</f>
        <v>0</v>
      </c>
      <c r="N488" s="391"/>
      <c r="O488" s="391"/>
    </row>
    <row r="489" spans="1:11" ht="12.75">
      <c r="A489" s="211" t="s">
        <v>497</v>
      </c>
      <c r="B489" s="74" t="s">
        <v>25</v>
      </c>
      <c r="C489" s="74" t="s">
        <v>15</v>
      </c>
      <c r="D489" s="74" t="s">
        <v>51</v>
      </c>
      <c r="E489" s="70" t="s">
        <v>498</v>
      </c>
      <c r="F489" s="70" t="s">
        <v>10</v>
      </c>
      <c r="G489" s="210">
        <f aca="true" t="shared" si="70" ref="G489:J491">G490</f>
        <v>50</v>
      </c>
      <c r="H489" s="210">
        <f t="shared" si="70"/>
        <v>0</v>
      </c>
      <c r="I489" s="210">
        <f t="shared" si="70"/>
        <v>50</v>
      </c>
      <c r="J489" s="210">
        <f t="shared" si="70"/>
        <v>0</v>
      </c>
      <c r="K489" s="403">
        <f t="shared" si="64"/>
        <v>0</v>
      </c>
    </row>
    <row r="490" spans="1:11" ht="22.5">
      <c r="A490" s="73" t="s">
        <v>387</v>
      </c>
      <c r="B490" s="192" t="s">
        <v>25</v>
      </c>
      <c r="C490" s="74" t="s">
        <v>15</v>
      </c>
      <c r="D490" s="74" t="s">
        <v>51</v>
      </c>
      <c r="E490" s="70" t="s">
        <v>498</v>
      </c>
      <c r="F490" s="70" t="s">
        <v>113</v>
      </c>
      <c r="G490" s="210">
        <f t="shared" si="70"/>
        <v>50</v>
      </c>
      <c r="H490" s="210">
        <f t="shared" si="70"/>
        <v>0</v>
      </c>
      <c r="I490" s="210">
        <f t="shared" si="70"/>
        <v>50</v>
      </c>
      <c r="J490" s="210">
        <f t="shared" si="70"/>
        <v>0</v>
      </c>
      <c r="K490" s="403">
        <f t="shared" si="64"/>
        <v>0</v>
      </c>
    </row>
    <row r="491" spans="1:11" ht="23.25" customHeight="1">
      <c r="A491" s="73" t="s">
        <v>526</v>
      </c>
      <c r="B491" s="74" t="s">
        <v>25</v>
      </c>
      <c r="C491" s="74" t="s">
        <v>15</v>
      </c>
      <c r="D491" s="74" t="s">
        <v>51</v>
      </c>
      <c r="E491" s="70" t="s">
        <v>498</v>
      </c>
      <c r="F491" s="70" t="s">
        <v>115</v>
      </c>
      <c r="G491" s="210">
        <f t="shared" si="70"/>
        <v>50</v>
      </c>
      <c r="H491" s="210">
        <f t="shared" si="70"/>
        <v>0</v>
      </c>
      <c r="I491" s="210">
        <f t="shared" si="70"/>
        <v>50</v>
      </c>
      <c r="J491" s="210">
        <f t="shared" si="70"/>
        <v>0</v>
      </c>
      <c r="K491" s="403">
        <f t="shared" si="64"/>
        <v>0</v>
      </c>
    </row>
    <row r="492" spans="1:13" ht="22.5">
      <c r="A492" s="166" t="s">
        <v>527</v>
      </c>
      <c r="B492" s="192" t="s">
        <v>25</v>
      </c>
      <c r="C492" s="74" t="s">
        <v>15</v>
      </c>
      <c r="D492" s="74" t="s">
        <v>51</v>
      </c>
      <c r="E492" s="70" t="s">
        <v>498</v>
      </c>
      <c r="F492" s="70" t="s">
        <v>117</v>
      </c>
      <c r="G492" s="210">
        <v>50</v>
      </c>
      <c r="H492" s="210"/>
      <c r="I492" s="72">
        <f>G492+H492</f>
        <v>50</v>
      </c>
      <c r="J492" s="210"/>
      <c r="K492" s="403">
        <f t="shared" si="64"/>
        <v>0</v>
      </c>
      <c r="L492" s="391">
        <v>50</v>
      </c>
      <c r="M492" s="391">
        <f>L492-I492</f>
        <v>0</v>
      </c>
    </row>
    <row r="493" spans="1:11" ht="21">
      <c r="A493" s="194" t="s">
        <v>668</v>
      </c>
      <c r="B493" s="93" t="s">
        <v>25</v>
      </c>
      <c r="C493" s="93" t="s">
        <v>15</v>
      </c>
      <c r="D493" s="93" t="s">
        <v>51</v>
      </c>
      <c r="E493" s="92" t="s">
        <v>474</v>
      </c>
      <c r="F493" s="92" t="s">
        <v>10</v>
      </c>
      <c r="G493" s="195">
        <f aca="true" t="shared" si="71" ref="G493:J496">G494</f>
        <v>200</v>
      </c>
      <c r="H493" s="195">
        <f t="shared" si="71"/>
        <v>0</v>
      </c>
      <c r="I493" s="195">
        <f t="shared" si="71"/>
        <v>200</v>
      </c>
      <c r="J493" s="195">
        <f t="shared" si="71"/>
        <v>0</v>
      </c>
      <c r="K493" s="500">
        <f t="shared" si="64"/>
        <v>0</v>
      </c>
    </row>
    <row r="494" spans="1:11" ht="22.5">
      <c r="A494" s="73" t="s">
        <v>505</v>
      </c>
      <c r="B494" s="192" t="s">
        <v>25</v>
      </c>
      <c r="C494" s="74" t="s">
        <v>15</v>
      </c>
      <c r="D494" s="74" t="s">
        <v>51</v>
      </c>
      <c r="E494" s="70" t="s">
        <v>504</v>
      </c>
      <c r="F494" s="70"/>
      <c r="G494" s="72">
        <f t="shared" si="71"/>
        <v>200</v>
      </c>
      <c r="H494" s="72">
        <f t="shared" si="71"/>
        <v>0</v>
      </c>
      <c r="I494" s="72">
        <f t="shared" si="71"/>
        <v>200</v>
      </c>
      <c r="J494" s="72">
        <f t="shared" si="71"/>
        <v>0</v>
      </c>
      <c r="K494" s="403">
        <f t="shared" si="64"/>
        <v>0</v>
      </c>
    </row>
    <row r="495" spans="1:11" ht="22.5">
      <c r="A495" s="73" t="s">
        <v>387</v>
      </c>
      <c r="B495" s="192" t="s">
        <v>25</v>
      </c>
      <c r="C495" s="74" t="s">
        <v>15</v>
      </c>
      <c r="D495" s="74" t="s">
        <v>51</v>
      </c>
      <c r="E495" s="70" t="s">
        <v>504</v>
      </c>
      <c r="F495" s="70" t="s">
        <v>113</v>
      </c>
      <c r="G495" s="72">
        <f t="shared" si="71"/>
        <v>200</v>
      </c>
      <c r="H495" s="72">
        <f t="shared" si="71"/>
        <v>0</v>
      </c>
      <c r="I495" s="72">
        <f t="shared" si="71"/>
        <v>200</v>
      </c>
      <c r="J495" s="72">
        <f t="shared" si="71"/>
        <v>0</v>
      </c>
      <c r="K495" s="403">
        <f t="shared" si="64"/>
        <v>0</v>
      </c>
    </row>
    <row r="496" spans="1:11" ht="22.5">
      <c r="A496" s="73" t="s">
        <v>526</v>
      </c>
      <c r="B496" s="74" t="s">
        <v>25</v>
      </c>
      <c r="C496" s="74" t="s">
        <v>15</v>
      </c>
      <c r="D496" s="74" t="s">
        <v>51</v>
      </c>
      <c r="E496" s="70" t="s">
        <v>504</v>
      </c>
      <c r="F496" s="70" t="s">
        <v>115</v>
      </c>
      <c r="G496" s="72">
        <f t="shared" si="71"/>
        <v>200</v>
      </c>
      <c r="H496" s="72">
        <f t="shared" si="71"/>
        <v>0</v>
      </c>
      <c r="I496" s="72">
        <f t="shared" si="71"/>
        <v>200</v>
      </c>
      <c r="J496" s="72">
        <f t="shared" si="71"/>
        <v>0</v>
      </c>
      <c r="K496" s="403">
        <f t="shared" si="64"/>
        <v>0</v>
      </c>
    </row>
    <row r="497" spans="1:13" ht="22.5">
      <c r="A497" s="166" t="s">
        <v>527</v>
      </c>
      <c r="B497" s="192" t="s">
        <v>25</v>
      </c>
      <c r="C497" s="74" t="s">
        <v>15</v>
      </c>
      <c r="D497" s="74" t="s">
        <v>51</v>
      </c>
      <c r="E497" s="70" t="s">
        <v>504</v>
      </c>
      <c r="F497" s="70" t="s">
        <v>117</v>
      </c>
      <c r="G497" s="72">
        <v>200</v>
      </c>
      <c r="H497" s="72"/>
      <c r="I497" s="72">
        <f>G497+H497</f>
        <v>200</v>
      </c>
      <c r="J497" s="72"/>
      <c r="K497" s="403">
        <f t="shared" si="64"/>
        <v>0</v>
      </c>
      <c r="L497" s="391">
        <v>200</v>
      </c>
      <c r="M497" s="391">
        <f>L497-I497</f>
        <v>0</v>
      </c>
    </row>
    <row r="498" spans="1:15" ht="12.75">
      <c r="A498" s="215" t="s">
        <v>174</v>
      </c>
      <c r="B498" s="344" t="s">
        <v>25</v>
      </c>
      <c r="C498" s="93" t="s">
        <v>79</v>
      </c>
      <c r="D498" s="74"/>
      <c r="E498" s="70"/>
      <c r="F498" s="70"/>
      <c r="G498" s="195">
        <f aca="true" t="shared" si="72" ref="G498:J499">G499</f>
        <v>600</v>
      </c>
      <c r="H498" s="195">
        <f t="shared" si="72"/>
        <v>0</v>
      </c>
      <c r="I498" s="195">
        <f t="shared" si="72"/>
        <v>600</v>
      </c>
      <c r="J498" s="195">
        <f t="shared" si="72"/>
        <v>10.73</v>
      </c>
      <c r="K498" s="500">
        <f t="shared" si="64"/>
        <v>0.017883333333333334</v>
      </c>
      <c r="L498" s="391">
        <v>600</v>
      </c>
      <c r="M498" s="391">
        <f>L498-I498</f>
        <v>0</v>
      </c>
      <c r="N498" s="391">
        <v>10.73</v>
      </c>
      <c r="O498" s="391">
        <f>N498-J498</f>
        <v>0</v>
      </c>
    </row>
    <row r="499" spans="1:11" ht="12.75">
      <c r="A499" s="215" t="s">
        <v>175</v>
      </c>
      <c r="B499" s="344" t="s">
        <v>25</v>
      </c>
      <c r="C499" s="93" t="s">
        <v>79</v>
      </c>
      <c r="D499" s="93" t="s">
        <v>14</v>
      </c>
      <c r="E499" s="92"/>
      <c r="F499" s="70"/>
      <c r="G499" s="195">
        <f t="shared" si="72"/>
        <v>600</v>
      </c>
      <c r="H499" s="195">
        <f t="shared" si="72"/>
        <v>0</v>
      </c>
      <c r="I499" s="195">
        <f t="shared" si="72"/>
        <v>600</v>
      </c>
      <c r="J499" s="195">
        <f t="shared" si="72"/>
        <v>10.73</v>
      </c>
      <c r="K499" s="500">
        <f t="shared" si="64"/>
        <v>0.017883333333333334</v>
      </c>
    </row>
    <row r="500" spans="1:11" ht="32.25">
      <c r="A500" s="216" t="s">
        <v>669</v>
      </c>
      <c r="B500" s="344" t="s">
        <v>25</v>
      </c>
      <c r="C500" s="93" t="s">
        <v>79</v>
      </c>
      <c r="D500" s="93" t="s">
        <v>14</v>
      </c>
      <c r="E500" s="92" t="s">
        <v>514</v>
      </c>
      <c r="F500" s="92"/>
      <c r="G500" s="195">
        <f>G501+G505+G509+G513</f>
        <v>600</v>
      </c>
      <c r="H500" s="195">
        <f>H501+H505+H509+H513</f>
        <v>0</v>
      </c>
      <c r="I500" s="195">
        <f>I501+I505+I509+I513</f>
        <v>600</v>
      </c>
      <c r="J500" s="496">
        <f>J501+J505+J509+J513</f>
        <v>10.73</v>
      </c>
      <c r="K500" s="500">
        <f t="shared" si="64"/>
        <v>0.017883333333333334</v>
      </c>
    </row>
    <row r="501" spans="1:11" ht="22.5">
      <c r="A501" s="198" t="s">
        <v>615</v>
      </c>
      <c r="B501" s="192" t="s">
        <v>25</v>
      </c>
      <c r="C501" s="74" t="s">
        <v>79</v>
      </c>
      <c r="D501" s="74" t="s">
        <v>14</v>
      </c>
      <c r="E501" s="70" t="s">
        <v>516</v>
      </c>
      <c r="F501" s="70"/>
      <c r="G501" s="72">
        <f aca="true" t="shared" si="73" ref="G501:J503">G502</f>
        <v>300</v>
      </c>
      <c r="H501" s="72">
        <f t="shared" si="73"/>
        <v>0</v>
      </c>
      <c r="I501" s="72">
        <f t="shared" si="73"/>
        <v>300</v>
      </c>
      <c r="J501" s="72">
        <f t="shared" si="73"/>
        <v>10.73</v>
      </c>
      <c r="K501" s="403">
        <f t="shared" si="64"/>
        <v>0.03576666666666667</v>
      </c>
    </row>
    <row r="502" spans="1:11" ht="22.5">
      <c r="A502" s="73" t="s">
        <v>387</v>
      </c>
      <c r="B502" s="192" t="s">
        <v>25</v>
      </c>
      <c r="C502" s="74" t="s">
        <v>79</v>
      </c>
      <c r="D502" s="74" t="s">
        <v>14</v>
      </c>
      <c r="E502" s="70" t="s">
        <v>516</v>
      </c>
      <c r="F502" s="70" t="s">
        <v>113</v>
      </c>
      <c r="G502" s="72">
        <f t="shared" si="73"/>
        <v>300</v>
      </c>
      <c r="H502" s="72">
        <f t="shared" si="73"/>
        <v>0</v>
      </c>
      <c r="I502" s="72">
        <f t="shared" si="73"/>
        <v>300</v>
      </c>
      <c r="J502" s="72">
        <f t="shared" si="73"/>
        <v>10.73</v>
      </c>
      <c r="K502" s="403">
        <f t="shared" si="64"/>
        <v>0.03576666666666667</v>
      </c>
    </row>
    <row r="503" spans="1:11" ht="22.5">
      <c r="A503" s="73" t="s">
        <v>526</v>
      </c>
      <c r="B503" s="192" t="s">
        <v>25</v>
      </c>
      <c r="C503" s="74" t="s">
        <v>79</v>
      </c>
      <c r="D503" s="74" t="s">
        <v>14</v>
      </c>
      <c r="E503" s="70" t="s">
        <v>516</v>
      </c>
      <c r="F503" s="70" t="s">
        <v>115</v>
      </c>
      <c r="G503" s="72">
        <f t="shared" si="73"/>
        <v>300</v>
      </c>
      <c r="H503" s="72">
        <f t="shared" si="73"/>
        <v>0</v>
      </c>
      <c r="I503" s="72">
        <f t="shared" si="73"/>
        <v>300</v>
      </c>
      <c r="J503" s="72">
        <f t="shared" si="73"/>
        <v>10.73</v>
      </c>
      <c r="K503" s="403">
        <f t="shared" si="64"/>
        <v>0.03576666666666667</v>
      </c>
    </row>
    <row r="504" spans="1:11" ht="22.5">
      <c r="A504" s="166" t="s">
        <v>527</v>
      </c>
      <c r="B504" s="192" t="s">
        <v>25</v>
      </c>
      <c r="C504" s="74" t="s">
        <v>79</v>
      </c>
      <c r="D504" s="74" t="s">
        <v>14</v>
      </c>
      <c r="E504" s="70" t="s">
        <v>516</v>
      </c>
      <c r="F504" s="70" t="s">
        <v>117</v>
      </c>
      <c r="G504" s="72">
        <v>300</v>
      </c>
      <c r="H504" s="72"/>
      <c r="I504" s="72">
        <f>G504+H504</f>
        <v>300</v>
      </c>
      <c r="J504" s="72">
        <v>10.73</v>
      </c>
      <c r="K504" s="403">
        <f t="shared" si="64"/>
        <v>0.03576666666666667</v>
      </c>
    </row>
    <row r="505" spans="1:11" ht="22.5">
      <c r="A505" s="201" t="s">
        <v>616</v>
      </c>
      <c r="B505" s="192" t="s">
        <v>25</v>
      </c>
      <c r="C505" s="74" t="s">
        <v>79</v>
      </c>
      <c r="D505" s="74" t="s">
        <v>14</v>
      </c>
      <c r="E505" s="70" t="s">
        <v>518</v>
      </c>
      <c r="F505" s="70"/>
      <c r="G505" s="72">
        <f aca="true" t="shared" si="74" ref="G505:J507">G506</f>
        <v>50</v>
      </c>
      <c r="H505" s="72">
        <f t="shared" si="74"/>
        <v>0</v>
      </c>
      <c r="I505" s="72">
        <f t="shared" si="74"/>
        <v>50</v>
      </c>
      <c r="J505" s="72">
        <f t="shared" si="74"/>
        <v>0</v>
      </c>
      <c r="K505" s="403">
        <f t="shared" si="64"/>
        <v>0</v>
      </c>
    </row>
    <row r="506" spans="1:11" ht="22.5">
      <c r="A506" s="73" t="s">
        <v>387</v>
      </c>
      <c r="B506" s="192" t="s">
        <v>25</v>
      </c>
      <c r="C506" s="74" t="s">
        <v>79</v>
      </c>
      <c r="D506" s="74" t="s">
        <v>14</v>
      </c>
      <c r="E506" s="70" t="s">
        <v>518</v>
      </c>
      <c r="F506" s="70" t="s">
        <v>113</v>
      </c>
      <c r="G506" s="72">
        <f t="shared" si="74"/>
        <v>50</v>
      </c>
      <c r="H506" s="72">
        <f t="shared" si="74"/>
        <v>0</v>
      </c>
      <c r="I506" s="72">
        <f t="shared" si="74"/>
        <v>50</v>
      </c>
      <c r="J506" s="72">
        <f t="shared" si="74"/>
        <v>0</v>
      </c>
      <c r="K506" s="403">
        <f t="shared" si="64"/>
        <v>0</v>
      </c>
    </row>
    <row r="507" spans="1:11" ht="22.5">
      <c r="A507" s="73" t="s">
        <v>526</v>
      </c>
      <c r="B507" s="192" t="s">
        <v>25</v>
      </c>
      <c r="C507" s="74" t="s">
        <v>79</v>
      </c>
      <c r="D507" s="74" t="s">
        <v>14</v>
      </c>
      <c r="E507" s="70" t="s">
        <v>518</v>
      </c>
      <c r="F507" s="70" t="s">
        <v>115</v>
      </c>
      <c r="G507" s="72">
        <f t="shared" si="74"/>
        <v>50</v>
      </c>
      <c r="H507" s="72">
        <f t="shared" si="74"/>
        <v>0</v>
      </c>
      <c r="I507" s="72">
        <f t="shared" si="74"/>
        <v>50</v>
      </c>
      <c r="J507" s="72">
        <f t="shared" si="74"/>
        <v>0</v>
      </c>
      <c r="K507" s="403">
        <f t="shared" si="64"/>
        <v>0</v>
      </c>
    </row>
    <row r="508" spans="1:11" ht="22.5">
      <c r="A508" s="166" t="s">
        <v>527</v>
      </c>
      <c r="B508" s="192" t="s">
        <v>25</v>
      </c>
      <c r="C508" s="74" t="s">
        <v>79</v>
      </c>
      <c r="D508" s="74" t="s">
        <v>14</v>
      </c>
      <c r="E508" s="70" t="s">
        <v>518</v>
      </c>
      <c r="F508" s="70" t="s">
        <v>117</v>
      </c>
      <c r="G508" s="72">
        <v>50</v>
      </c>
      <c r="H508" s="72"/>
      <c r="I508" s="72">
        <f>G508+H508</f>
        <v>50</v>
      </c>
      <c r="J508" s="72">
        <v>0</v>
      </c>
      <c r="K508" s="403">
        <f t="shared" si="64"/>
        <v>0</v>
      </c>
    </row>
    <row r="509" spans="1:11" ht="22.5">
      <c r="A509" s="201" t="s">
        <v>617</v>
      </c>
      <c r="B509" s="192" t="s">
        <v>25</v>
      </c>
      <c r="C509" s="74" t="s">
        <v>79</v>
      </c>
      <c r="D509" s="74" t="s">
        <v>14</v>
      </c>
      <c r="E509" s="70" t="s">
        <v>520</v>
      </c>
      <c r="F509" s="70"/>
      <c r="G509" s="72">
        <f aca="true" t="shared" si="75" ref="G509:J511">G510</f>
        <v>200</v>
      </c>
      <c r="H509" s="72">
        <f t="shared" si="75"/>
        <v>0</v>
      </c>
      <c r="I509" s="72">
        <f t="shared" si="75"/>
        <v>200</v>
      </c>
      <c r="J509" s="72">
        <f t="shared" si="75"/>
        <v>0</v>
      </c>
      <c r="K509" s="403">
        <f t="shared" si="64"/>
        <v>0</v>
      </c>
    </row>
    <row r="510" spans="1:11" ht="22.5">
      <c r="A510" s="73" t="s">
        <v>387</v>
      </c>
      <c r="B510" s="192" t="s">
        <v>25</v>
      </c>
      <c r="C510" s="74" t="s">
        <v>79</v>
      </c>
      <c r="D510" s="74" t="s">
        <v>14</v>
      </c>
      <c r="E510" s="70" t="s">
        <v>520</v>
      </c>
      <c r="F510" s="70" t="s">
        <v>113</v>
      </c>
      <c r="G510" s="72">
        <f t="shared" si="75"/>
        <v>200</v>
      </c>
      <c r="H510" s="72">
        <f t="shared" si="75"/>
        <v>0</v>
      </c>
      <c r="I510" s="72">
        <f t="shared" si="75"/>
        <v>200</v>
      </c>
      <c r="J510" s="72">
        <f t="shared" si="75"/>
        <v>0</v>
      </c>
      <c r="K510" s="403">
        <f t="shared" si="64"/>
        <v>0</v>
      </c>
    </row>
    <row r="511" spans="1:11" ht="22.5">
      <c r="A511" s="73" t="s">
        <v>526</v>
      </c>
      <c r="B511" s="192" t="s">
        <v>25</v>
      </c>
      <c r="C511" s="74" t="s">
        <v>79</v>
      </c>
      <c r="D511" s="74" t="s">
        <v>14</v>
      </c>
      <c r="E511" s="70" t="s">
        <v>520</v>
      </c>
      <c r="F511" s="70" t="s">
        <v>115</v>
      </c>
      <c r="G511" s="72">
        <f t="shared" si="75"/>
        <v>200</v>
      </c>
      <c r="H511" s="72">
        <f t="shared" si="75"/>
        <v>0</v>
      </c>
      <c r="I511" s="72">
        <f t="shared" si="75"/>
        <v>200</v>
      </c>
      <c r="J511" s="72">
        <f t="shared" si="75"/>
        <v>0</v>
      </c>
      <c r="K511" s="403">
        <f t="shared" si="64"/>
        <v>0</v>
      </c>
    </row>
    <row r="512" spans="1:11" ht="22.5">
      <c r="A512" s="166" t="s">
        <v>527</v>
      </c>
      <c r="B512" s="192" t="s">
        <v>25</v>
      </c>
      <c r="C512" s="74" t="s">
        <v>79</v>
      </c>
      <c r="D512" s="74" t="s">
        <v>14</v>
      </c>
      <c r="E512" s="70" t="s">
        <v>520</v>
      </c>
      <c r="F512" s="70" t="s">
        <v>117</v>
      </c>
      <c r="G512" s="72">
        <v>200</v>
      </c>
      <c r="H512" s="72"/>
      <c r="I512" s="72">
        <f>G512+H512</f>
        <v>200</v>
      </c>
      <c r="J512" s="72">
        <v>0</v>
      </c>
      <c r="K512" s="403">
        <f t="shared" si="64"/>
        <v>0</v>
      </c>
    </row>
    <row r="513" spans="1:11" ht="22.5">
      <c r="A513" s="201" t="s">
        <v>619</v>
      </c>
      <c r="B513" s="192" t="s">
        <v>25</v>
      </c>
      <c r="C513" s="74" t="s">
        <v>79</v>
      </c>
      <c r="D513" s="74" t="s">
        <v>14</v>
      </c>
      <c r="E513" s="70" t="s">
        <v>618</v>
      </c>
      <c r="F513" s="70"/>
      <c r="G513" s="72">
        <f aca="true" t="shared" si="76" ref="G513:J515">G514</f>
        <v>50</v>
      </c>
      <c r="H513" s="72">
        <f t="shared" si="76"/>
        <v>0</v>
      </c>
      <c r="I513" s="72">
        <f t="shared" si="76"/>
        <v>50</v>
      </c>
      <c r="J513" s="72">
        <f t="shared" si="76"/>
        <v>0</v>
      </c>
      <c r="K513" s="403">
        <f t="shared" si="64"/>
        <v>0</v>
      </c>
    </row>
    <row r="514" spans="1:11" ht="22.5">
      <c r="A514" s="73" t="s">
        <v>387</v>
      </c>
      <c r="B514" s="192" t="s">
        <v>25</v>
      </c>
      <c r="C514" s="74" t="s">
        <v>79</v>
      </c>
      <c r="D514" s="74" t="s">
        <v>14</v>
      </c>
      <c r="E514" s="70" t="s">
        <v>521</v>
      </c>
      <c r="F514" s="70" t="s">
        <v>113</v>
      </c>
      <c r="G514" s="72">
        <f t="shared" si="76"/>
        <v>50</v>
      </c>
      <c r="H514" s="72">
        <f t="shared" si="76"/>
        <v>0</v>
      </c>
      <c r="I514" s="72">
        <f t="shared" si="76"/>
        <v>50</v>
      </c>
      <c r="J514" s="72">
        <f t="shared" si="76"/>
        <v>0</v>
      </c>
      <c r="K514" s="403">
        <f t="shared" si="64"/>
        <v>0</v>
      </c>
    </row>
    <row r="515" spans="1:11" ht="22.5">
      <c r="A515" s="73" t="s">
        <v>526</v>
      </c>
      <c r="B515" s="192" t="s">
        <v>25</v>
      </c>
      <c r="C515" s="74" t="s">
        <v>79</v>
      </c>
      <c r="D515" s="74" t="s">
        <v>14</v>
      </c>
      <c r="E515" s="70" t="s">
        <v>521</v>
      </c>
      <c r="F515" s="70" t="s">
        <v>115</v>
      </c>
      <c r="G515" s="72">
        <f t="shared" si="76"/>
        <v>50</v>
      </c>
      <c r="H515" s="72">
        <f t="shared" si="76"/>
        <v>0</v>
      </c>
      <c r="I515" s="72">
        <f t="shared" si="76"/>
        <v>50</v>
      </c>
      <c r="J515" s="72">
        <f t="shared" si="76"/>
        <v>0</v>
      </c>
      <c r="K515" s="403">
        <f t="shared" si="64"/>
        <v>0</v>
      </c>
    </row>
    <row r="516" spans="1:11" ht="22.5">
      <c r="A516" s="166" t="s">
        <v>527</v>
      </c>
      <c r="B516" s="192" t="s">
        <v>25</v>
      </c>
      <c r="C516" s="74" t="s">
        <v>79</v>
      </c>
      <c r="D516" s="74" t="s">
        <v>14</v>
      </c>
      <c r="E516" s="70" t="s">
        <v>521</v>
      </c>
      <c r="F516" s="70" t="s">
        <v>117</v>
      </c>
      <c r="G516" s="72">
        <v>50</v>
      </c>
      <c r="H516" s="72"/>
      <c r="I516" s="72">
        <f>G516+H516</f>
        <v>50</v>
      </c>
      <c r="J516" s="72">
        <v>0</v>
      </c>
      <c r="K516" s="403">
        <f t="shared" si="64"/>
        <v>0</v>
      </c>
    </row>
    <row r="517" spans="1:15" ht="12.75">
      <c r="A517" s="194" t="s">
        <v>633</v>
      </c>
      <c r="B517" s="344" t="s">
        <v>25</v>
      </c>
      <c r="C517" s="93" t="s">
        <v>78</v>
      </c>
      <c r="D517" s="74"/>
      <c r="E517" s="70"/>
      <c r="F517" s="70"/>
      <c r="G517" s="195">
        <f>G518+G534+G569+G580+G593</f>
        <v>279771.99999999994</v>
      </c>
      <c r="H517" s="195">
        <f>H518+H534+H569+H580+H593</f>
        <v>1539.25</v>
      </c>
      <c r="I517" s="496">
        <f>I518+I534+I569+I580+I593</f>
        <v>281311.25</v>
      </c>
      <c r="J517" s="195">
        <f>J518+J534+J569+J580+J593</f>
        <v>74519.636</v>
      </c>
      <c r="K517" s="500">
        <f t="shared" si="64"/>
        <v>0.2649010162231336</v>
      </c>
      <c r="L517" s="391">
        <v>281348.819</v>
      </c>
      <c r="M517" s="391">
        <f>L517-I517</f>
        <v>37.569000000017695</v>
      </c>
      <c r="N517" s="391">
        <v>74517.203</v>
      </c>
      <c r="O517" s="391">
        <f>N517-J517</f>
        <v>-2.43300000000454</v>
      </c>
    </row>
    <row r="518" spans="1:15" ht="12.75">
      <c r="A518" s="194" t="s">
        <v>28</v>
      </c>
      <c r="B518" s="344" t="s">
        <v>25</v>
      </c>
      <c r="C518" s="92" t="s">
        <v>78</v>
      </c>
      <c r="D518" s="93" t="s">
        <v>12</v>
      </c>
      <c r="E518" s="92" t="s">
        <v>9</v>
      </c>
      <c r="F518" s="92"/>
      <c r="G518" s="195">
        <f>G519+G529</f>
        <v>62078.8</v>
      </c>
      <c r="H518" s="195">
        <f>H519+H529</f>
        <v>0</v>
      </c>
      <c r="I518" s="195">
        <f>I519+I529</f>
        <v>62078.8</v>
      </c>
      <c r="J518" s="195">
        <f>J519+J529</f>
        <v>12404.866999999998</v>
      </c>
      <c r="K518" s="500">
        <f t="shared" si="64"/>
        <v>0.19982452946899742</v>
      </c>
      <c r="L518" s="391">
        <v>62078.8</v>
      </c>
      <c r="M518" s="391">
        <f>L518-I518</f>
        <v>0</v>
      </c>
      <c r="N518" s="391">
        <v>12404.867</v>
      </c>
      <c r="O518" s="391">
        <f>N518-J518</f>
        <v>0</v>
      </c>
    </row>
    <row r="519" spans="1:11" ht="21">
      <c r="A519" s="194" t="s">
        <v>640</v>
      </c>
      <c r="B519" s="344" t="s">
        <v>25</v>
      </c>
      <c r="C519" s="92" t="s">
        <v>78</v>
      </c>
      <c r="D519" s="93" t="s">
        <v>12</v>
      </c>
      <c r="E519" s="92" t="s">
        <v>230</v>
      </c>
      <c r="F519" s="92"/>
      <c r="G519" s="195">
        <f>G520</f>
        <v>61837.8</v>
      </c>
      <c r="H519" s="195">
        <f>H520</f>
        <v>0</v>
      </c>
      <c r="I519" s="195">
        <f>I520</f>
        <v>61837.8</v>
      </c>
      <c r="J519" s="195">
        <f>J520</f>
        <v>12404.866999999998</v>
      </c>
      <c r="K519" s="500">
        <f t="shared" si="64"/>
        <v>0.20060330412789584</v>
      </c>
    </row>
    <row r="520" spans="1:11" ht="12.75">
      <c r="A520" s="201" t="s">
        <v>204</v>
      </c>
      <c r="B520" s="192" t="s">
        <v>25</v>
      </c>
      <c r="C520" s="70" t="s">
        <v>78</v>
      </c>
      <c r="D520" s="74" t="s">
        <v>12</v>
      </c>
      <c r="E520" s="319" t="s">
        <v>231</v>
      </c>
      <c r="F520" s="319" t="s">
        <v>10</v>
      </c>
      <c r="G520" s="231">
        <f>G525+G521</f>
        <v>61837.8</v>
      </c>
      <c r="H520" s="231">
        <f>H525+H521</f>
        <v>0</v>
      </c>
      <c r="I520" s="231">
        <f>I525+I521</f>
        <v>61837.8</v>
      </c>
      <c r="J520" s="231">
        <f>J525+J521</f>
        <v>12404.866999999998</v>
      </c>
      <c r="K520" s="504">
        <f t="shared" si="64"/>
        <v>0.20060330412789584</v>
      </c>
    </row>
    <row r="521" spans="1:11" ht="12.75">
      <c r="A521" s="201" t="s">
        <v>216</v>
      </c>
      <c r="B521" s="192" t="s">
        <v>25</v>
      </c>
      <c r="C521" s="70" t="s">
        <v>78</v>
      </c>
      <c r="D521" s="74" t="s">
        <v>12</v>
      </c>
      <c r="E521" s="335" t="s">
        <v>233</v>
      </c>
      <c r="F521" s="319" t="s">
        <v>10</v>
      </c>
      <c r="G521" s="231">
        <f aca="true" t="shared" si="77" ref="G521:J523">G522</f>
        <v>26072.7</v>
      </c>
      <c r="H521" s="231">
        <f t="shared" si="77"/>
        <v>0</v>
      </c>
      <c r="I521" s="231">
        <f t="shared" si="77"/>
        <v>26072.7</v>
      </c>
      <c r="J521" s="231">
        <f t="shared" si="77"/>
        <v>4946.485</v>
      </c>
      <c r="K521" s="504">
        <f t="shared" si="64"/>
        <v>0.1897189397338979</v>
      </c>
    </row>
    <row r="522" spans="1:11" ht="22.5">
      <c r="A522" s="73" t="s">
        <v>531</v>
      </c>
      <c r="B522" s="192" t="s">
        <v>25</v>
      </c>
      <c r="C522" s="70" t="s">
        <v>78</v>
      </c>
      <c r="D522" s="74" t="s">
        <v>12</v>
      </c>
      <c r="E522" s="335" t="s">
        <v>233</v>
      </c>
      <c r="F522" s="70" t="s">
        <v>100</v>
      </c>
      <c r="G522" s="72">
        <f t="shared" si="77"/>
        <v>26072.7</v>
      </c>
      <c r="H522" s="72">
        <f t="shared" si="77"/>
        <v>0</v>
      </c>
      <c r="I522" s="72">
        <f t="shared" si="77"/>
        <v>26072.7</v>
      </c>
      <c r="J522" s="72">
        <f t="shared" si="77"/>
        <v>4946.485</v>
      </c>
      <c r="K522" s="403">
        <f t="shared" si="64"/>
        <v>0.1897189397338979</v>
      </c>
    </row>
    <row r="523" spans="1:11" ht="12.75">
      <c r="A523" s="73" t="s">
        <v>101</v>
      </c>
      <c r="B523" s="192" t="s">
        <v>25</v>
      </c>
      <c r="C523" s="70" t="s">
        <v>78</v>
      </c>
      <c r="D523" s="74" t="s">
        <v>12</v>
      </c>
      <c r="E523" s="335" t="s">
        <v>233</v>
      </c>
      <c r="F523" s="70" t="s">
        <v>102</v>
      </c>
      <c r="G523" s="72">
        <f t="shared" si="77"/>
        <v>26072.7</v>
      </c>
      <c r="H523" s="72">
        <f t="shared" si="77"/>
        <v>0</v>
      </c>
      <c r="I523" s="72">
        <f t="shared" si="77"/>
        <v>26072.7</v>
      </c>
      <c r="J523" s="72">
        <f t="shared" si="77"/>
        <v>4946.485</v>
      </c>
      <c r="K523" s="403">
        <f t="shared" si="64"/>
        <v>0.1897189397338979</v>
      </c>
    </row>
    <row r="524" spans="1:11" ht="33.75">
      <c r="A524" s="73" t="s">
        <v>103</v>
      </c>
      <c r="B524" s="192" t="s">
        <v>25</v>
      </c>
      <c r="C524" s="70" t="s">
        <v>78</v>
      </c>
      <c r="D524" s="74" t="s">
        <v>12</v>
      </c>
      <c r="E524" s="335" t="s">
        <v>233</v>
      </c>
      <c r="F524" s="70" t="s">
        <v>104</v>
      </c>
      <c r="G524" s="72">
        <v>26072.7</v>
      </c>
      <c r="H524" s="72"/>
      <c r="I524" s="72">
        <f>G524+H524</f>
        <v>26072.7</v>
      </c>
      <c r="J524" s="72">
        <v>4946.485</v>
      </c>
      <c r="K524" s="403">
        <f t="shared" si="64"/>
        <v>0.1897189397338979</v>
      </c>
    </row>
    <row r="525" spans="1:11" ht="22.5">
      <c r="A525" s="201" t="s">
        <v>215</v>
      </c>
      <c r="B525" s="192" t="s">
        <v>25</v>
      </c>
      <c r="C525" s="70" t="s">
        <v>78</v>
      </c>
      <c r="D525" s="74" t="s">
        <v>12</v>
      </c>
      <c r="E525" s="70" t="s">
        <v>232</v>
      </c>
      <c r="F525" s="319" t="s">
        <v>10</v>
      </c>
      <c r="G525" s="231">
        <f aca="true" t="shared" si="78" ref="G525:J527">G526</f>
        <v>35765.1</v>
      </c>
      <c r="H525" s="231">
        <f t="shared" si="78"/>
        <v>0</v>
      </c>
      <c r="I525" s="231">
        <f t="shared" si="78"/>
        <v>35765.1</v>
      </c>
      <c r="J525" s="231">
        <f t="shared" si="78"/>
        <v>7458.382</v>
      </c>
      <c r="K525" s="504">
        <f t="shared" si="64"/>
        <v>0.2085379881504595</v>
      </c>
    </row>
    <row r="526" spans="1:11" ht="22.5">
      <c r="A526" s="73" t="s">
        <v>531</v>
      </c>
      <c r="B526" s="74" t="s">
        <v>25</v>
      </c>
      <c r="C526" s="70" t="s">
        <v>78</v>
      </c>
      <c r="D526" s="74" t="s">
        <v>12</v>
      </c>
      <c r="E526" s="70" t="s">
        <v>232</v>
      </c>
      <c r="F526" s="70" t="s">
        <v>100</v>
      </c>
      <c r="G526" s="72">
        <f t="shared" si="78"/>
        <v>35765.1</v>
      </c>
      <c r="H526" s="72">
        <f t="shared" si="78"/>
        <v>0</v>
      </c>
      <c r="I526" s="72">
        <f t="shared" si="78"/>
        <v>35765.1</v>
      </c>
      <c r="J526" s="72">
        <f t="shared" si="78"/>
        <v>7458.382</v>
      </c>
      <c r="K526" s="403">
        <f aca="true" t="shared" si="79" ref="K526:K589">J526/I526*100%</f>
        <v>0.2085379881504595</v>
      </c>
    </row>
    <row r="527" spans="1:11" ht="12.75">
      <c r="A527" s="73" t="s">
        <v>101</v>
      </c>
      <c r="B527" s="74" t="s">
        <v>25</v>
      </c>
      <c r="C527" s="70" t="s">
        <v>78</v>
      </c>
      <c r="D527" s="74" t="s">
        <v>12</v>
      </c>
      <c r="E527" s="70" t="s">
        <v>232</v>
      </c>
      <c r="F527" s="70" t="s">
        <v>102</v>
      </c>
      <c r="G527" s="72">
        <f t="shared" si="78"/>
        <v>35765.1</v>
      </c>
      <c r="H527" s="72">
        <f t="shared" si="78"/>
        <v>0</v>
      </c>
      <c r="I527" s="72">
        <f t="shared" si="78"/>
        <v>35765.1</v>
      </c>
      <c r="J527" s="72">
        <f t="shared" si="78"/>
        <v>7458.382</v>
      </c>
      <c r="K527" s="403">
        <f t="shared" si="79"/>
        <v>0.2085379881504595</v>
      </c>
    </row>
    <row r="528" spans="1:11" ht="33.75">
      <c r="A528" s="73" t="s">
        <v>103</v>
      </c>
      <c r="B528" s="74" t="s">
        <v>25</v>
      </c>
      <c r="C528" s="70" t="s">
        <v>78</v>
      </c>
      <c r="D528" s="74" t="s">
        <v>12</v>
      </c>
      <c r="E528" s="70" t="s">
        <v>232</v>
      </c>
      <c r="F528" s="70" t="s">
        <v>104</v>
      </c>
      <c r="G528" s="72">
        <v>35765.1</v>
      </c>
      <c r="H528" s="72"/>
      <c r="I528" s="72">
        <f>G528+H528</f>
        <v>35765.1</v>
      </c>
      <c r="J528" s="72">
        <v>7458.382</v>
      </c>
      <c r="K528" s="403">
        <f t="shared" si="79"/>
        <v>0.2085379881504595</v>
      </c>
    </row>
    <row r="529" spans="1:11" ht="33.75">
      <c r="A529" s="73" t="s">
        <v>391</v>
      </c>
      <c r="B529" s="74" t="s">
        <v>25</v>
      </c>
      <c r="C529" s="70" t="s">
        <v>78</v>
      </c>
      <c r="D529" s="74" t="s">
        <v>12</v>
      </c>
      <c r="E529" s="70" t="s">
        <v>389</v>
      </c>
      <c r="F529" s="70"/>
      <c r="G529" s="72">
        <f aca="true" t="shared" si="80" ref="G529:J530">G530</f>
        <v>241</v>
      </c>
      <c r="H529" s="72">
        <f t="shared" si="80"/>
        <v>0</v>
      </c>
      <c r="I529" s="72">
        <f t="shared" si="80"/>
        <v>241</v>
      </c>
      <c r="J529" s="72">
        <f t="shared" si="80"/>
        <v>0</v>
      </c>
      <c r="K529" s="403">
        <f t="shared" si="79"/>
        <v>0</v>
      </c>
    </row>
    <row r="530" spans="1:11" ht="33.75">
      <c r="A530" s="202" t="s">
        <v>381</v>
      </c>
      <c r="B530" s="74" t="s">
        <v>25</v>
      </c>
      <c r="C530" s="70" t="s">
        <v>78</v>
      </c>
      <c r="D530" s="74" t="s">
        <v>12</v>
      </c>
      <c r="E530" s="70" t="s">
        <v>390</v>
      </c>
      <c r="F530" s="70"/>
      <c r="G530" s="72">
        <f t="shared" si="80"/>
        <v>241</v>
      </c>
      <c r="H530" s="72">
        <f t="shared" si="80"/>
        <v>0</v>
      </c>
      <c r="I530" s="72">
        <f t="shared" si="80"/>
        <v>241</v>
      </c>
      <c r="J530" s="72">
        <f t="shared" si="80"/>
        <v>0</v>
      </c>
      <c r="K530" s="403">
        <f t="shared" si="79"/>
        <v>0</v>
      </c>
    </row>
    <row r="531" spans="1:11" ht="22.5">
      <c r="A531" s="73" t="s">
        <v>531</v>
      </c>
      <c r="B531" s="74" t="s">
        <v>25</v>
      </c>
      <c r="C531" s="70" t="s">
        <v>78</v>
      </c>
      <c r="D531" s="74" t="s">
        <v>12</v>
      </c>
      <c r="E531" s="70" t="s">
        <v>390</v>
      </c>
      <c r="F531" s="70">
        <v>600</v>
      </c>
      <c r="G531" s="72">
        <f>G533</f>
        <v>241</v>
      </c>
      <c r="H531" s="72">
        <f>H533</f>
        <v>0</v>
      </c>
      <c r="I531" s="72">
        <f>I533</f>
        <v>241</v>
      </c>
      <c r="J531" s="72">
        <f>J533</f>
        <v>0</v>
      </c>
      <c r="K531" s="403">
        <f t="shared" si="79"/>
        <v>0</v>
      </c>
    </row>
    <row r="532" spans="1:11" ht="12.75">
      <c r="A532" s="73" t="s">
        <v>101</v>
      </c>
      <c r="B532" s="74" t="s">
        <v>25</v>
      </c>
      <c r="C532" s="70" t="s">
        <v>78</v>
      </c>
      <c r="D532" s="74" t="s">
        <v>12</v>
      </c>
      <c r="E532" s="70" t="s">
        <v>390</v>
      </c>
      <c r="F532" s="70">
        <v>610</v>
      </c>
      <c r="G532" s="72">
        <f>G533</f>
        <v>241</v>
      </c>
      <c r="H532" s="72">
        <f>H533</f>
        <v>0</v>
      </c>
      <c r="I532" s="72">
        <f>I533</f>
        <v>241</v>
      </c>
      <c r="J532" s="72">
        <f>J533</f>
        <v>0</v>
      </c>
      <c r="K532" s="403">
        <f t="shared" si="79"/>
        <v>0</v>
      </c>
    </row>
    <row r="533" spans="1:11" ht="33.75">
      <c r="A533" s="73" t="s">
        <v>103</v>
      </c>
      <c r="B533" s="74" t="s">
        <v>25</v>
      </c>
      <c r="C533" s="70" t="s">
        <v>78</v>
      </c>
      <c r="D533" s="74" t="s">
        <v>12</v>
      </c>
      <c r="E533" s="70" t="s">
        <v>390</v>
      </c>
      <c r="F533" s="70">
        <v>611</v>
      </c>
      <c r="G533" s="72">
        <v>241</v>
      </c>
      <c r="H533" s="72"/>
      <c r="I533" s="72">
        <f>G533+H533</f>
        <v>241</v>
      </c>
      <c r="J533" s="72">
        <v>0</v>
      </c>
      <c r="K533" s="403">
        <f t="shared" si="79"/>
        <v>0</v>
      </c>
    </row>
    <row r="534" spans="1:15" ht="12.75">
      <c r="A534" s="194" t="s">
        <v>35</v>
      </c>
      <c r="B534" s="344" t="s">
        <v>25</v>
      </c>
      <c r="C534" s="92" t="s">
        <v>78</v>
      </c>
      <c r="D534" s="93" t="s">
        <v>76</v>
      </c>
      <c r="E534" s="92" t="s">
        <v>9</v>
      </c>
      <c r="F534" s="92" t="s">
        <v>10</v>
      </c>
      <c r="G534" s="231">
        <f>G535+G552+G559+G548</f>
        <v>177729.9</v>
      </c>
      <c r="H534" s="231">
        <f>H535+H552+H559+H548</f>
        <v>1391.25</v>
      </c>
      <c r="I534" s="231">
        <f>I535+I552+I559+I548</f>
        <v>179121.15</v>
      </c>
      <c r="J534" s="231">
        <f>J535+J552+J559+J548</f>
        <v>51276.46</v>
      </c>
      <c r="K534" s="504">
        <f t="shared" si="79"/>
        <v>0.28626692046137486</v>
      </c>
      <c r="L534" s="391">
        <v>179158.719</v>
      </c>
      <c r="M534" s="391">
        <f>L534-I534</f>
        <v>37.569000000017695</v>
      </c>
      <c r="N534" s="391">
        <v>51274.027</v>
      </c>
      <c r="O534" s="391">
        <f>N534-J534</f>
        <v>-2.4329999999972642</v>
      </c>
    </row>
    <row r="535" spans="1:15" s="337" customFormat="1" ht="12.75" customHeight="1">
      <c r="A535" s="201" t="s">
        <v>205</v>
      </c>
      <c r="B535" s="192" t="s">
        <v>25</v>
      </c>
      <c r="C535" s="70" t="s">
        <v>78</v>
      </c>
      <c r="D535" s="70" t="s">
        <v>76</v>
      </c>
      <c r="E535" s="70" t="s">
        <v>234</v>
      </c>
      <c r="F535" s="319" t="s">
        <v>10</v>
      </c>
      <c r="G535" s="231">
        <f>G536+G542</f>
        <v>176226</v>
      </c>
      <c r="H535" s="402">
        <f>H536+H542</f>
        <v>-39.75</v>
      </c>
      <c r="I535" s="231">
        <f>I536+I542</f>
        <v>176186.25</v>
      </c>
      <c r="J535" s="402">
        <f>J536+J542</f>
        <v>51158.396</v>
      </c>
      <c r="K535" s="504">
        <f t="shared" si="79"/>
        <v>0.29036542863021375</v>
      </c>
      <c r="L535" s="400"/>
      <c r="M535" s="400"/>
      <c r="N535" s="400"/>
      <c r="O535" s="400"/>
    </row>
    <row r="536" spans="1:15" s="337" customFormat="1" ht="15" customHeight="1">
      <c r="A536" s="201" t="s">
        <v>216</v>
      </c>
      <c r="B536" s="192" t="s">
        <v>25</v>
      </c>
      <c r="C536" s="70" t="s">
        <v>78</v>
      </c>
      <c r="D536" s="74" t="s">
        <v>76</v>
      </c>
      <c r="E536" s="335" t="s">
        <v>235</v>
      </c>
      <c r="F536" s="319" t="s">
        <v>10</v>
      </c>
      <c r="G536" s="231">
        <f>G537</f>
        <v>14435.1</v>
      </c>
      <c r="H536" s="231">
        <f>H537</f>
        <v>-39.75</v>
      </c>
      <c r="I536" s="231">
        <f>I537</f>
        <v>14395.35</v>
      </c>
      <c r="J536" s="231">
        <f>J537</f>
        <v>3599.974</v>
      </c>
      <c r="K536" s="504">
        <f t="shared" si="79"/>
        <v>0.250078949105093</v>
      </c>
      <c r="L536" s="400"/>
      <c r="M536" s="400"/>
      <c r="N536" s="400"/>
      <c r="O536" s="400"/>
    </row>
    <row r="537" spans="1:18" ht="22.5">
      <c r="A537" s="73" t="s">
        <v>531</v>
      </c>
      <c r="B537" s="192" t="s">
        <v>25</v>
      </c>
      <c r="C537" s="70" t="s">
        <v>78</v>
      </c>
      <c r="D537" s="70" t="s">
        <v>76</v>
      </c>
      <c r="E537" s="335" t="s">
        <v>235</v>
      </c>
      <c r="F537" s="70" t="s">
        <v>100</v>
      </c>
      <c r="G537" s="72">
        <f>G538+G540</f>
        <v>14435.1</v>
      </c>
      <c r="H537" s="72">
        <f>H538+H540</f>
        <v>-39.75</v>
      </c>
      <c r="I537" s="72">
        <f>I538+I540</f>
        <v>14395.35</v>
      </c>
      <c r="J537" s="72">
        <f>J538+J540</f>
        <v>3599.974</v>
      </c>
      <c r="K537" s="403">
        <f t="shared" si="79"/>
        <v>0.250078949105093</v>
      </c>
      <c r="R537" s="494"/>
    </row>
    <row r="538" spans="1:18" ht="12.75">
      <c r="A538" s="73" t="s">
        <v>101</v>
      </c>
      <c r="B538" s="192" t="s">
        <v>25</v>
      </c>
      <c r="C538" s="70" t="s">
        <v>78</v>
      </c>
      <c r="D538" s="70" t="s">
        <v>76</v>
      </c>
      <c r="E538" s="335" t="s">
        <v>235</v>
      </c>
      <c r="F538" s="70" t="s">
        <v>102</v>
      </c>
      <c r="G538" s="72">
        <f>G539</f>
        <v>12984.7</v>
      </c>
      <c r="H538" s="72">
        <f>H539</f>
        <v>-69.75</v>
      </c>
      <c r="I538" s="72">
        <f>I539</f>
        <v>12914.95</v>
      </c>
      <c r="J538" s="72">
        <f>J539</f>
        <v>3415.058</v>
      </c>
      <c r="K538" s="403">
        <f t="shared" si="79"/>
        <v>0.26442673026221547</v>
      </c>
      <c r="R538" s="494"/>
    </row>
    <row r="539" spans="1:11" ht="33.75">
      <c r="A539" s="73" t="s">
        <v>103</v>
      </c>
      <c r="B539" s="192" t="s">
        <v>25</v>
      </c>
      <c r="C539" s="70" t="s">
        <v>78</v>
      </c>
      <c r="D539" s="70" t="s">
        <v>76</v>
      </c>
      <c r="E539" s="335" t="s">
        <v>235</v>
      </c>
      <c r="F539" s="70" t="s">
        <v>104</v>
      </c>
      <c r="G539" s="72">
        <v>12984.7</v>
      </c>
      <c r="H539" s="72">
        <v>-69.75</v>
      </c>
      <c r="I539" s="452">
        <f>G539+H539</f>
        <v>12914.95</v>
      </c>
      <c r="J539" s="452">
        <f>3412.627+2.431</f>
        <v>3415.058</v>
      </c>
      <c r="K539" s="403">
        <f t="shared" si="79"/>
        <v>0.26442673026221547</v>
      </c>
    </row>
    <row r="540" spans="1:11" ht="12.75">
      <c r="A540" s="73" t="s">
        <v>56</v>
      </c>
      <c r="B540" s="192" t="s">
        <v>25</v>
      </c>
      <c r="C540" s="70" t="s">
        <v>78</v>
      </c>
      <c r="D540" s="70" t="s">
        <v>76</v>
      </c>
      <c r="E540" s="335" t="s">
        <v>235</v>
      </c>
      <c r="F540" s="70">
        <v>620</v>
      </c>
      <c r="G540" s="72">
        <f>G541</f>
        <v>1450.4</v>
      </c>
      <c r="H540" s="72">
        <f>H541</f>
        <v>30</v>
      </c>
      <c r="I540" s="72">
        <f>I541</f>
        <v>1480.4</v>
      </c>
      <c r="J540" s="72">
        <f>J541</f>
        <v>184.916</v>
      </c>
      <c r="K540" s="403">
        <f t="shared" si="79"/>
        <v>0.12490948392326397</v>
      </c>
    </row>
    <row r="541" spans="1:11" ht="33.75">
      <c r="A541" s="73" t="s">
        <v>42</v>
      </c>
      <c r="B541" s="192" t="s">
        <v>25</v>
      </c>
      <c r="C541" s="70" t="s">
        <v>78</v>
      </c>
      <c r="D541" s="70" t="s">
        <v>76</v>
      </c>
      <c r="E541" s="335" t="s">
        <v>235</v>
      </c>
      <c r="F541" s="70">
        <v>621</v>
      </c>
      <c r="G541" s="72">
        <v>1450.4</v>
      </c>
      <c r="H541" s="72">
        <v>30</v>
      </c>
      <c r="I541" s="72">
        <f>G541+H541</f>
        <v>1480.4</v>
      </c>
      <c r="J541" s="452">
        <v>184.916</v>
      </c>
      <c r="K541" s="403">
        <f t="shared" si="79"/>
        <v>0.12490948392326397</v>
      </c>
    </row>
    <row r="542" spans="1:16" s="337" customFormat="1" ht="48" customHeight="1">
      <c r="A542" s="202" t="s">
        <v>85</v>
      </c>
      <c r="B542" s="192" t="s">
        <v>25</v>
      </c>
      <c r="C542" s="70" t="s">
        <v>78</v>
      </c>
      <c r="D542" s="74" t="s">
        <v>76</v>
      </c>
      <c r="E542" s="335" t="s">
        <v>254</v>
      </c>
      <c r="F542" s="319" t="s">
        <v>10</v>
      </c>
      <c r="G542" s="231">
        <f>G543</f>
        <v>161790.9</v>
      </c>
      <c r="H542" s="231">
        <f>H543</f>
        <v>0</v>
      </c>
      <c r="I542" s="231">
        <f>I543</f>
        <v>161790.9</v>
      </c>
      <c r="J542" s="231">
        <f>J543</f>
        <v>47558.422</v>
      </c>
      <c r="K542" s="504">
        <f t="shared" si="79"/>
        <v>0.29394991930942965</v>
      </c>
      <c r="L542" s="400"/>
      <c r="M542" s="400"/>
      <c r="N542" s="400"/>
      <c r="O542" s="400"/>
      <c r="P542" s="493"/>
    </row>
    <row r="543" spans="1:11" ht="22.5">
      <c r="A543" s="73" t="s">
        <v>531</v>
      </c>
      <c r="B543" s="192" t="s">
        <v>25</v>
      </c>
      <c r="C543" s="70" t="s">
        <v>78</v>
      </c>
      <c r="D543" s="70" t="s">
        <v>76</v>
      </c>
      <c r="E543" s="335" t="s">
        <v>254</v>
      </c>
      <c r="F543" s="70" t="s">
        <v>100</v>
      </c>
      <c r="G543" s="72">
        <f>G544+G546</f>
        <v>161790.9</v>
      </c>
      <c r="H543" s="72">
        <f>H544+H546</f>
        <v>0</v>
      </c>
      <c r="I543" s="72">
        <f>I544+I546</f>
        <v>161790.9</v>
      </c>
      <c r="J543" s="72">
        <f>J544+J546</f>
        <v>47558.422</v>
      </c>
      <c r="K543" s="403">
        <f t="shared" si="79"/>
        <v>0.29394991930942965</v>
      </c>
    </row>
    <row r="544" spans="1:11" ht="12.75">
      <c r="A544" s="73" t="s">
        <v>101</v>
      </c>
      <c r="B544" s="192" t="s">
        <v>25</v>
      </c>
      <c r="C544" s="70" t="s">
        <v>78</v>
      </c>
      <c r="D544" s="70" t="s">
        <v>76</v>
      </c>
      <c r="E544" s="335" t="s">
        <v>254</v>
      </c>
      <c r="F544" s="70" t="s">
        <v>102</v>
      </c>
      <c r="G544" s="72">
        <f>G545</f>
        <v>143116.6</v>
      </c>
      <c r="H544" s="72">
        <f>H545</f>
        <v>0</v>
      </c>
      <c r="I544" s="72">
        <f>I545</f>
        <v>143116.6</v>
      </c>
      <c r="J544" s="72">
        <f>J545</f>
        <v>42165.133</v>
      </c>
      <c r="K544" s="403">
        <f t="shared" si="79"/>
        <v>0.29462084062924915</v>
      </c>
    </row>
    <row r="545" spans="1:11" ht="33.75">
      <c r="A545" s="73" t="s">
        <v>103</v>
      </c>
      <c r="B545" s="192" t="s">
        <v>25</v>
      </c>
      <c r="C545" s="70" t="s">
        <v>78</v>
      </c>
      <c r="D545" s="70" t="s">
        <v>76</v>
      </c>
      <c r="E545" s="335" t="s">
        <v>254</v>
      </c>
      <c r="F545" s="70" t="s">
        <v>104</v>
      </c>
      <c r="G545" s="72">
        <v>143116.6</v>
      </c>
      <c r="H545" s="72"/>
      <c r="I545" s="72">
        <f>G545+H545</f>
        <v>143116.6</v>
      </c>
      <c r="J545" s="452">
        <v>42165.133</v>
      </c>
      <c r="K545" s="403">
        <f t="shared" si="79"/>
        <v>0.29462084062924915</v>
      </c>
    </row>
    <row r="546" spans="1:11" ht="12.75">
      <c r="A546" s="73" t="s">
        <v>56</v>
      </c>
      <c r="B546" s="192" t="s">
        <v>25</v>
      </c>
      <c r="C546" s="70" t="s">
        <v>78</v>
      </c>
      <c r="D546" s="70" t="s">
        <v>76</v>
      </c>
      <c r="E546" s="335" t="s">
        <v>254</v>
      </c>
      <c r="F546" s="70">
        <v>620</v>
      </c>
      <c r="G546" s="72">
        <f>G547</f>
        <v>18674.3</v>
      </c>
      <c r="H546" s="72">
        <f>H547</f>
        <v>0</v>
      </c>
      <c r="I546" s="72">
        <f>I547</f>
        <v>18674.3</v>
      </c>
      <c r="J546" s="72">
        <f>J547</f>
        <v>5393.289</v>
      </c>
      <c r="K546" s="403">
        <f t="shared" si="79"/>
        <v>0.2888080945470513</v>
      </c>
    </row>
    <row r="547" spans="1:11" ht="33.75">
      <c r="A547" s="73" t="s">
        <v>42</v>
      </c>
      <c r="B547" s="192" t="s">
        <v>25</v>
      </c>
      <c r="C547" s="70" t="s">
        <v>78</v>
      </c>
      <c r="D547" s="70" t="s">
        <v>76</v>
      </c>
      <c r="E547" s="335" t="s">
        <v>254</v>
      </c>
      <c r="F547" s="70">
        <v>621</v>
      </c>
      <c r="G547" s="72">
        <v>18674.3</v>
      </c>
      <c r="H547" s="72"/>
      <c r="I547" s="72">
        <f>G547+H547</f>
        <v>18674.3</v>
      </c>
      <c r="J547" s="452">
        <v>5393.289</v>
      </c>
      <c r="K547" s="403">
        <f t="shared" si="79"/>
        <v>0.2888080945470513</v>
      </c>
    </row>
    <row r="548" spans="1:15" ht="12.75">
      <c r="A548" s="73"/>
      <c r="B548" s="192" t="s">
        <v>25</v>
      </c>
      <c r="C548" s="70" t="s">
        <v>78</v>
      </c>
      <c r="D548" s="70" t="s">
        <v>76</v>
      </c>
      <c r="E548" s="335" t="s">
        <v>691</v>
      </c>
      <c r="F548" s="70" t="s">
        <v>10</v>
      </c>
      <c r="G548" s="72">
        <f>G549</f>
        <v>0</v>
      </c>
      <c r="H548" s="72">
        <f aca="true" t="shared" si="81" ref="H548:J550">H549</f>
        <v>1579</v>
      </c>
      <c r="I548" s="72">
        <f t="shared" si="81"/>
        <v>1579</v>
      </c>
      <c r="J548" s="72">
        <f t="shared" si="81"/>
        <v>0</v>
      </c>
      <c r="K548" s="403">
        <f t="shared" si="79"/>
        <v>0</v>
      </c>
      <c r="L548" s="391">
        <v>1579</v>
      </c>
      <c r="M548" s="391">
        <f>L548-I548</f>
        <v>0</v>
      </c>
      <c r="N548" s="391">
        <v>0</v>
      </c>
      <c r="O548" s="391">
        <f>N548-J548</f>
        <v>0</v>
      </c>
    </row>
    <row r="549" spans="1:11" ht="22.5">
      <c r="A549" s="73" t="s">
        <v>531</v>
      </c>
      <c r="B549" s="192" t="s">
        <v>25</v>
      </c>
      <c r="C549" s="70" t="s">
        <v>78</v>
      </c>
      <c r="D549" s="70" t="s">
        <v>76</v>
      </c>
      <c r="E549" s="335" t="s">
        <v>691</v>
      </c>
      <c r="F549" s="70" t="s">
        <v>100</v>
      </c>
      <c r="G549" s="72">
        <f>G550</f>
        <v>0</v>
      </c>
      <c r="H549" s="72">
        <f t="shared" si="81"/>
        <v>1579</v>
      </c>
      <c r="I549" s="72">
        <f t="shared" si="81"/>
        <v>1579</v>
      </c>
      <c r="J549" s="72">
        <f t="shared" si="81"/>
        <v>0</v>
      </c>
      <c r="K549" s="403">
        <f t="shared" si="79"/>
        <v>0</v>
      </c>
    </row>
    <row r="550" spans="1:11" ht="12.75">
      <c r="A550" s="73" t="s">
        <v>101</v>
      </c>
      <c r="B550" s="192" t="s">
        <v>25</v>
      </c>
      <c r="C550" s="70" t="s">
        <v>78</v>
      </c>
      <c r="D550" s="70" t="s">
        <v>76</v>
      </c>
      <c r="E550" s="335" t="s">
        <v>691</v>
      </c>
      <c r="F550" s="70" t="s">
        <v>102</v>
      </c>
      <c r="G550" s="72">
        <f>G551</f>
        <v>0</v>
      </c>
      <c r="H550" s="72">
        <f t="shared" si="81"/>
        <v>1579</v>
      </c>
      <c r="I550" s="72">
        <f t="shared" si="81"/>
        <v>1579</v>
      </c>
      <c r="J550" s="72">
        <f t="shared" si="81"/>
        <v>0</v>
      </c>
      <c r="K550" s="403">
        <f t="shared" si="79"/>
        <v>0</v>
      </c>
    </row>
    <row r="551" spans="1:11" ht="33.75">
      <c r="A551" s="73" t="s">
        <v>103</v>
      </c>
      <c r="B551" s="192" t="s">
        <v>25</v>
      </c>
      <c r="C551" s="70" t="s">
        <v>78</v>
      </c>
      <c r="D551" s="70" t="s">
        <v>76</v>
      </c>
      <c r="E551" s="335" t="s">
        <v>691</v>
      </c>
      <c r="F551" s="70" t="s">
        <v>104</v>
      </c>
      <c r="G551" s="72">
        <v>0</v>
      </c>
      <c r="H551" s="72">
        <v>1579</v>
      </c>
      <c r="I551" s="72">
        <f>G551+H551</f>
        <v>1579</v>
      </c>
      <c r="J551" s="72">
        <v>0</v>
      </c>
      <c r="K551" s="403">
        <f t="shared" si="79"/>
        <v>0</v>
      </c>
    </row>
    <row r="552" spans="1:15" s="337" customFormat="1" ht="34.5" customHeight="1">
      <c r="A552" s="73" t="s">
        <v>614</v>
      </c>
      <c r="B552" s="74" t="s">
        <v>25</v>
      </c>
      <c r="C552" s="70" t="s">
        <v>78</v>
      </c>
      <c r="D552" s="74" t="s">
        <v>76</v>
      </c>
      <c r="E552" s="70" t="s">
        <v>389</v>
      </c>
      <c r="F552" s="70"/>
      <c r="G552" s="72">
        <f>G553</f>
        <v>1096.9</v>
      </c>
      <c r="H552" s="72">
        <f>H553</f>
        <v>-148</v>
      </c>
      <c r="I552" s="72">
        <f>I553</f>
        <v>948.9000000000001</v>
      </c>
      <c r="J552" s="72">
        <f>J553</f>
        <v>0</v>
      </c>
      <c r="K552" s="403">
        <f t="shared" si="79"/>
        <v>0</v>
      </c>
      <c r="L552" s="400">
        <v>948.9</v>
      </c>
      <c r="M552" s="400">
        <f>L552-I552</f>
        <v>0</v>
      </c>
      <c r="N552" s="400">
        <v>0</v>
      </c>
      <c r="O552" s="400">
        <f>N552-J552</f>
        <v>0</v>
      </c>
    </row>
    <row r="553" spans="1:15" s="337" customFormat="1" ht="12.75" customHeight="1">
      <c r="A553" s="202" t="s">
        <v>381</v>
      </c>
      <c r="B553" s="74" t="s">
        <v>25</v>
      </c>
      <c r="C553" s="70" t="s">
        <v>78</v>
      </c>
      <c r="D553" s="74" t="s">
        <v>76</v>
      </c>
      <c r="E553" s="70" t="s">
        <v>390</v>
      </c>
      <c r="F553" s="70"/>
      <c r="G553" s="72">
        <f>G554+G557</f>
        <v>1096.9</v>
      </c>
      <c r="H553" s="72">
        <f>H554+H557</f>
        <v>-148</v>
      </c>
      <c r="I553" s="72">
        <f>I554+I557</f>
        <v>948.9000000000001</v>
      </c>
      <c r="J553" s="72">
        <f>J554+J557</f>
        <v>0</v>
      </c>
      <c r="K553" s="403">
        <f t="shared" si="79"/>
        <v>0</v>
      </c>
      <c r="L553" s="400"/>
      <c r="M553" s="400"/>
      <c r="N553" s="400"/>
      <c r="O553" s="400"/>
    </row>
    <row r="554" spans="1:11" ht="22.5">
      <c r="A554" s="73" t="s">
        <v>531</v>
      </c>
      <c r="B554" s="74" t="s">
        <v>25</v>
      </c>
      <c r="C554" s="70" t="s">
        <v>78</v>
      </c>
      <c r="D554" s="74" t="s">
        <v>76</v>
      </c>
      <c r="E554" s="70" t="s">
        <v>390</v>
      </c>
      <c r="F554" s="70">
        <v>600</v>
      </c>
      <c r="G554" s="72">
        <f>G556</f>
        <v>1036.9</v>
      </c>
      <c r="H554" s="72">
        <f>H556</f>
        <v>-148</v>
      </c>
      <c r="I554" s="72">
        <f>I556</f>
        <v>888.9000000000001</v>
      </c>
      <c r="J554" s="72">
        <f>J556</f>
        <v>0</v>
      </c>
      <c r="K554" s="403">
        <f t="shared" si="79"/>
        <v>0</v>
      </c>
    </row>
    <row r="555" spans="1:11" ht="12.75">
      <c r="A555" s="73" t="s">
        <v>101</v>
      </c>
      <c r="B555" s="74" t="s">
        <v>25</v>
      </c>
      <c r="C555" s="70" t="s">
        <v>78</v>
      </c>
      <c r="D555" s="74" t="s">
        <v>76</v>
      </c>
      <c r="E555" s="70" t="s">
        <v>390</v>
      </c>
      <c r="F555" s="70">
        <v>610</v>
      </c>
      <c r="G555" s="72">
        <f>G556</f>
        <v>1036.9</v>
      </c>
      <c r="H555" s="72">
        <f>H556</f>
        <v>-148</v>
      </c>
      <c r="I555" s="72">
        <f>I556</f>
        <v>888.9000000000001</v>
      </c>
      <c r="J555" s="72">
        <f>J556</f>
        <v>0</v>
      </c>
      <c r="K555" s="403">
        <f t="shared" si="79"/>
        <v>0</v>
      </c>
    </row>
    <row r="556" spans="1:11" ht="33.75">
      <c r="A556" s="73" t="s">
        <v>103</v>
      </c>
      <c r="B556" s="74" t="s">
        <v>25</v>
      </c>
      <c r="C556" s="70" t="s">
        <v>78</v>
      </c>
      <c r="D556" s="74" t="s">
        <v>76</v>
      </c>
      <c r="E556" s="70" t="s">
        <v>390</v>
      </c>
      <c r="F556" s="70">
        <v>611</v>
      </c>
      <c r="G556" s="72">
        <v>1036.9</v>
      </c>
      <c r="H556" s="72">
        <v>-148</v>
      </c>
      <c r="I556" s="72">
        <f>G556+H556</f>
        <v>888.9000000000001</v>
      </c>
      <c r="J556" s="72">
        <v>0</v>
      </c>
      <c r="K556" s="403">
        <f t="shared" si="79"/>
        <v>0</v>
      </c>
    </row>
    <row r="557" spans="1:11" ht="12.75">
      <c r="A557" s="73" t="s">
        <v>56</v>
      </c>
      <c r="B557" s="74" t="s">
        <v>25</v>
      </c>
      <c r="C557" s="70" t="s">
        <v>78</v>
      </c>
      <c r="D557" s="74" t="s">
        <v>76</v>
      </c>
      <c r="E557" s="70" t="s">
        <v>390</v>
      </c>
      <c r="F557" s="70">
        <v>620</v>
      </c>
      <c r="G557" s="72">
        <f>G558</f>
        <v>60</v>
      </c>
      <c r="H557" s="72">
        <f>H558</f>
        <v>0</v>
      </c>
      <c r="I557" s="72">
        <f>I558</f>
        <v>60</v>
      </c>
      <c r="J557" s="72">
        <f>J558</f>
        <v>0</v>
      </c>
      <c r="K557" s="403">
        <f t="shared" si="79"/>
        <v>0</v>
      </c>
    </row>
    <row r="558" spans="1:11" ht="33.75">
      <c r="A558" s="73" t="s">
        <v>42</v>
      </c>
      <c r="B558" s="74" t="s">
        <v>25</v>
      </c>
      <c r="C558" s="70" t="s">
        <v>78</v>
      </c>
      <c r="D558" s="74" t="s">
        <v>76</v>
      </c>
      <c r="E558" s="70" t="s">
        <v>390</v>
      </c>
      <c r="F558" s="70">
        <v>621</v>
      </c>
      <c r="G558" s="72">
        <v>60</v>
      </c>
      <c r="H558" s="72"/>
      <c r="I558" s="72">
        <f>G558+H558</f>
        <v>60</v>
      </c>
      <c r="J558" s="72">
        <v>0</v>
      </c>
      <c r="K558" s="403">
        <f t="shared" si="79"/>
        <v>0</v>
      </c>
    </row>
    <row r="559" spans="1:15" s="337" customFormat="1" ht="22.5" customHeight="1">
      <c r="A559" s="202" t="s">
        <v>379</v>
      </c>
      <c r="B559" s="192" t="s">
        <v>25</v>
      </c>
      <c r="C559" s="70" t="s">
        <v>78</v>
      </c>
      <c r="D559" s="70" t="s">
        <v>76</v>
      </c>
      <c r="E559" s="70" t="s">
        <v>295</v>
      </c>
      <c r="F559" s="319" t="s">
        <v>10</v>
      </c>
      <c r="G559" s="231">
        <f>G560+G565</f>
        <v>407</v>
      </c>
      <c r="H559" s="231">
        <f>H560+H565</f>
        <v>0</v>
      </c>
      <c r="I559" s="231">
        <f>I560+I565</f>
        <v>407</v>
      </c>
      <c r="J559" s="231">
        <f>J560+J565</f>
        <v>118.064</v>
      </c>
      <c r="K559" s="504">
        <f t="shared" si="79"/>
        <v>0.29008353808353804</v>
      </c>
      <c r="L559" s="400">
        <v>407</v>
      </c>
      <c r="M559" s="400">
        <f>L559-I559</f>
        <v>0</v>
      </c>
      <c r="N559" s="400">
        <v>118.064</v>
      </c>
      <c r="O559" s="400">
        <f>N559-J559</f>
        <v>0</v>
      </c>
    </row>
    <row r="560" spans="1:15" s="333" customFormat="1" ht="33.75">
      <c r="A560" s="73" t="s">
        <v>105</v>
      </c>
      <c r="B560" s="98" t="s">
        <v>25</v>
      </c>
      <c r="C560" s="70" t="s">
        <v>78</v>
      </c>
      <c r="D560" s="70" t="s">
        <v>76</v>
      </c>
      <c r="E560" s="70" t="s">
        <v>295</v>
      </c>
      <c r="F560" s="212">
        <v>100</v>
      </c>
      <c r="G560" s="213">
        <f>G561</f>
        <v>331</v>
      </c>
      <c r="H560" s="213">
        <f>H561</f>
        <v>0</v>
      </c>
      <c r="I560" s="213">
        <f>I561</f>
        <v>331</v>
      </c>
      <c r="J560" s="213">
        <f>J561</f>
        <v>97.78999999999999</v>
      </c>
      <c r="K560" s="403">
        <f t="shared" si="79"/>
        <v>0.2954380664652568</v>
      </c>
      <c r="L560" s="391"/>
      <c r="M560" s="391"/>
      <c r="N560" s="391"/>
      <c r="O560" s="391"/>
    </row>
    <row r="561" spans="1:15" s="333" customFormat="1" ht="12.75">
      <c r="A561" s="73" t="s">
        <v>107</v>
      </c>
      <c r="B561" s="354" t="s">
        <v>25</v>
      </c>
      <c r="C561" s="70" t="s">
        <v>78</v>
      </c>
      <c r="D561" s="70" t="s">
        <v>76</v>
      </c>
      <c r="E561" s="70" t="s">
        <v>295</v>
      </c>
      <c r="F561" s="212">
        <v>120</v>
      </c>
      <c r="G561" s="213">
        <f>G562+G563+G564</f>
        <v>331</v>
      </c>
      <c r="H561" s="213">
        <f>H562+H563+H564</f>
        <v>0</v>
      </c>
      <c r="I561" s="213">
        <f>I562+I563+I564</f>
        <v>331</v>
      </c>
      <c r="J561" s="213">
        <f>J562+J563+J564</f>
        <v>97.78999999999999</v>
      </c>
      <c r="K561" s="403">
        <f t="shared" si="79"/>
        <v>0.2954380664652568</v>
      </c>
      <c r="L561" s="391"/>
      <c r="M561" s="391"/>
      <c r="N561" s="391"/>
      <c r="O561" s="391"/>
    </row>
    <row r="562" spans="1:15" s="333" customFormat="1" ht="12.75">
      <c r="A562" s="198" t="s">
        <v>385</v>
      </c>
      <c r="B562" s="354" t="s">
        <v>25</v>
      </c>
      <c r="C562" s="70" t="s">
        <v>78</v>
      </c>
      <c r="D562" s="70" t="s">
        <v>76</v>
      </c>
      <c r="E562" s="70" t="s">
        <v>295</v>
      </c>
      <c r="F562" s="212">
        <v>121</v>
      </c>
      <c r="G562" s="213">
        <v>250</v>
      </c>
      <c r="H562" s="213"/>
      <c r="I562" s="72">
        <f>G562+H562</f>
        <v>250</v>
      </c>
      <c r="J562" s="213">
        <v>75.788</v>
      </c>
      <c r="K562" s="403">
        <f t="shared" si="79"/>
        <v>0.303152</v>
      </c>
      <c r="L562" s="391"/>
      <c r="M562" s="391"/>
      <c r="N562" s="391"/>
      <c r="O562" s="391"/>
    </row>
    <row r="563" spans="1:11" ht="22.5">
      <c r="A563" s="198" t="s">
        <v>525</v>
      </c>
      <c r="B563" s="74" t="s">
        <v>25</v>
      </c>
      <c r="C563" s="70" t="s">
        <v>78</v>
      </c>
      <c r="D563" s="70" t="s">
        <v>76</v>
      </c>
      <c r="E563" s="70" t="s">
        <v>295</v>
      </c>
      <c r="F563" s="70">
        <v>122</v>
      </c>
      <c r="G563" s="72">
        <v>5.5</v>
      </c>
      <c r="H563" s="72"/>
      <c r="I563" s="72">
        <f>G563+H563</f>
        <v>5.5</v>
      </c>
      <c r="J563" s="72">
        <v>0</v>
      </c>
      <c r="K563" s="403">
        <f t="shared" si="79"/>
        <v>0</v>
      </c>
    </row>
    <row r="564" spans="1:11" ht="33.75">
      <c r="A564" s="198" t="s">
        <v>386</v>
      </c>
      <c r="B564" s="74" t="s">
        <v>25</v>
      </c>
      <c r="C564" s="70" t="s">
        <v>78</v>
      </c>
      <c r="D564" s="70" t="s">
        <v>76</v>
      </c>
      <c r="E564" s="70" t="s">
        <v>295</v>
      </c>
      <c r="F564" s="70">
        <v>129</v>
      </c>
      <c r="G564" s="72">
        <v>75.5</v>
      </c>
      <c r="H564" s="72"/>
      <c r="I564" s="72">
        <f>G564+H564</f>
        <v>75.5</v>
      </c>
      <c r="J564" s="72">
        <v>22.002</v>
      </c>
      <c r="K564" s="403">
        <f t="shared" si="79"/>
        <v>0.29141721854304636</v>
      </c>
    </row>
    <row r="565" spans="1:11" ht="22.5">
      <c r="A565" s="73" t="s">
        <v>387</v>
      </c>
      <c r="B565" s="192" t="s">
        <v>25</v>
      </c>
      <c r="C565" s="70" t="s">
        <v>78</v>
      </c>
      <c r="D565" s="70" t="s">
        <v>76</v>
      </c>
      <c r="E565" s="70" t="s">
        <v>295</v>
      </c>
      <c r="F565" s="70" t="s">
        <v>113</v>
      </c>
      <c r="G565" s="72">
        <f>G566</f>
        <v>76</v>
      </c>
      <c r="H565" s="72">
        <f>H566</f>
        <v>0</v>
      </c>
      <c r="I565" s="72">
        <f>I566</f>
        <v>76</v>
      </c>
      <c r="J565" s="72">
        <f>J566</f>
        <v>20.274</v>
      </c>
      <c r="K565" s="403">
        <f t="shared" si="79"/>
        <v>0.26676315789473687</v>
      </c>
    </row>
    <row r="566" spans="1:11" ht="22.5">
      <c r="A566" s="73" t="s">
        <v>526</v>
      </c>
      <c r="B566" s="74" t="s">
        <v>25</v>
      </c>
      <c r="C566" s="70" t="s">
        <v>78</v>
      </c>
      <c r="D566" s="70" t="s">
        <v>76</v>
      </c>
      <c r="E566" s="70" t="s">
        <v>295</v>
      </c>
      <c r="F566" s="70" t="s">
        <v>115</v>
      </c>
      <c r="G566" s="72">
        <f>G568+G567</f>
        <v>76</v>
      </c>
      <c r="H566" s="72">
        <f>H568+H567</f>
        <v>0</v>
      </c>
      <c r="I566" s="72">
        <f>I568+I567</f>
        <v>76</v>
      </c>
      <c r="J566" s="72">
        <f>J568+J567</f>
        <v>20.274</v>
      </c>
      <c r="K566" s="403">
        <f t="shared" si="79"/>
        <v>0.26676315789473687</v>
      </c>
    </row>
    <row r="567" spans="1:11" ht="22.5">
      <c r="A567" s="166" t="s">
        <v>540</v>
      </c>
      <c r="B567" s="74" t="s">
        <v>25</v>
      </c>
      <c r="C567" s="70" t="s">
        <v>78</v>
      </c>
      <c r="D567" s="70" t="s">
        <v>76</v>
      </c>
      <c r="E567" s="70" t="s">
        <v>295</v>
      </c>
      <c r="F567" s="70">
        <v>242</v>
      </c>
      <c r="G567" s="72">
        <v>10</v>
      </c>
      <c r="H567" s="72"/>
      <c r="I567" s="72">
        <f>G567+H567</f>
        <v>10</v>
      </c>
      <c r="J567" s="72">
        <v>0</v>
      </c>
      <c r="K567" s="403">
        <f t="shared" si="79"/>
        <v>0</v>
      </c>
    </row>
    <row r="568" spans="1:11" ht="22.5">
      <c r="A568" s="166" t="s">
        <v>527</v>
      </c>
      <c r="B568" s="192" t="s">
        <v>25</v>
      </c>
      <c r="C568" s="70" t="s">
        <v>78</v>
      </c>
      <c r="D568" s="70" t="s">
        <v>76</v>
      </c>
      <c r="E568" s="70" t="s">
        <v>295</v>
      </c>
      <c r="F568" s="70" t="s">
        <v>117</v>
      </c>
      <c r="G568" s="72">
        <v>66</v>
      </c>
      <c r="H568" s="72"/>
      <c r="I568" s="72">
        <f>G568+H568</f>
        <v>66</v>
      </c>
      <c r="J568" s="72">
        <v>20.274</v>
      </c>
      <c r="K568" s="403">
        <f t="shared" si="79"/>
        <v>0.3071818181818182</v>
      </c>
    </row>
    <row r="569" spans="1:15" ht="12.75">
      <c r="A569" s="207" t="s">
        <v>641</v>
      </c>
      <c r="B569" s="344" t="s">
        <v>25</v>
      </c>
      <c r="C569" s="92" t="s">
        <v>78</v>
      </c>
      <c r="D569" s="93" t="s">
        <v>14</v>
      </c>
      <c r="E569" s="70"/>
      <c r="F569" s="70"/>
      <c r="G569" s="195">
        <f aca="true" t="shared" si="82" ref="G569:J573">G570</f>
        <v>31908.6</v>
      </c>
      <c r="H569" s="195">
        <f>H570</f>
        <v>6154.1</v>
      </c>
      <c r="I569" s="195">
        <f t="shared" si="82"/>
        <v>38062.7</v>
      </c>
      <c r="J569" s="195">
        <f>J570</f>
        <v>10825.309</v>
      </c>
      <c r="K569" s="500">
        <f t="shared" si="79"/>
        <v>0.28440728061855836</v>
      </c>
      <c r="L569" s="391">
        <v>38062.7</v>
      </c>
      <c r="M569" s="391">
        <f>L569-I569</f>
        <v>0</v>
      </c>
      <c r="N569" s="391">
        <v>10825.309</v>
      </c>
      <c r="O569" s="391">
        <f>N569-J569</f>
        <v>0</v>
      </c>
    </row>
    <row r="570" spans="1:11" ht="12.75">
      <c r="A570" s="201" t="s">
        <v>301</v>
      </c>
      <c r="B570" s="192" t="s">
        <v>25</v>
      </c>
      <c r="C570" s="70" t="s">
        <v>78</v>
      </c>
      <c r="D570" s="74" t="s">
        <v>14</v>
      </c>
      <c r="E570" s="70" t="s">
        <v>237</v>
      </c>
      <c r="F570" s="319" t="s">
        <v>10</v>
      </c>
      <c r="G570" s="231">
        <f>G571+G575</f>
        <v>31908.6</v>
      </c>
      <c r="H570" s="231">
        <f>H571+H575</f>
        <v>6154.1</v>
      </c>
      <c r="I570" s="231">
        <f>I571+I575</f>
        <v>38062.7</v>
      </c>
      <c r="J570" s="231">
        <f>J571+J575</f>
        <v>10825.309</v>
      </c>
      <c r="K570" s="504">
        <f t="shared" si="79"/>
        <v>0.28440728061855836</v>
      </c>
    </row>
    <row r="571" spans="1:11" ht="12.75">
      <c r="A571" s="201" t="s">
        <v>36</v>
      </c>
      <c r="B571" s="192" t="s">
        <v>25</v>
      </c>
      <c r="C571" s="70" t="s">
        <v>78</v>
      </c>
      <c r="D571" s="74" t="s">
        <v>14</v>
      </c>
      <c r="E571" s="70" t="s">
        <v>238</v>
      </c>
      <c r="F571" s="319" t="s">
        <v>10</v>
      </c>
      <c r="G571" s="231">
        <f>G572</f>
        <v>31908.6</v>
      </c>
      <c r="H571" s="231">
        <f t="shared" si="82"/>
        <v>5976.1</v>
      </c>
      <c r="I571" s="231">
        <f t="shared" si="82"/>
        <v>37884.7</v>
      </c>
      <c r="J571" s="231">
        <f t="shared" si="82"/>
        <v>10825.309</v>
      </c>
      <c r="K571" s="504">
        <f t="shared" si="79"/>
        <v>0.285743558745351</v>
      </c>
    </row>
    <row r="572" spans="1:11" ht="22.5">
      <c r="A572" s="73" t="s">
        <v>531</v>
      </c>
      <c r="B572" s="192" t="s">
        <v>25</v>
      </c>
      <c r="C572" s="70" t="s">
        <v>78</v>
      </c>
      <c r="D572" s="74" t="s">
        <v>14</v>
      </c>
      <c r="E572" s="70" t="s">
        <v>238</v>
      </c>
      <c r="F572" s="70">
        <v>600</v>
      </c>
      <c r="G572" s="72">
        <f t="shared" si="82"/>
        <v>31908.6</v>
      </c>
      <c r="H572" s="72">
        <f t="shared" si="82"/>
        <v>5976.1</v>
      </c>
      <c r="I572" s="72">
        <f t="shared" si="82"/>
        <v>37884.7</v>
      </c>
      <c r="J572" s="72">
        <f t="shared" si="82"/>
        <v>10825.309</v>
      </c>
      <c r="K572" s="403">
        <f t="shared" si="79"/>
        <v>0.285743558745351</v>
      </c>
    </row>
    <row r="573" spans="1:11" ht="12.75">
      <c r="A573" s="73" t="s">
        <v>101</v>
      </c>
      <c r="B573" s="192" t="s">
        <v>25</v>
      </c>
      <c r="C573" s="70" t="s">
        <v>78</v>
      </c>
      <c r="D573" s="74" t="s">
        <v>14</v>
      </c>
      <c r="E573" s="70" t="s">
        <v>238</v>
      </c>
      <c r="F573" s="70">
        <v>610</v>
      </c>
      <c r="G573" s="72">
        <f t="shared" si="82"/>
        <v>31908.6</v>
      </c>
      <c r="H573" s="72">
        <f t="shared" si="82"/>
        <v>5976.1</v>
      </c>
      <c r="I573" s="72">
        <f t="shared" si="82"/>
        <v>37884.7</v>
      </c>
      <c r="J573" s="72">
        <f t="shared" si="82"/>
        <v>10825.309</v>
      </c>
      <c r="K573" s="403">
        <f t="shared" si="79"/>
        <v>0.285743558745351</v>
      </c>
    </row>
    <row r="574" spans="1:11" ht="33.75">
      <c r="A574" s="73" t="s">
        <v>103</v>
      </c>
      <c r="B574" s="192" t="s">
        <v>25</v>
      </c>
      <c r="C574" s="70" t="s">
        <v>78</v>
      </c>
      <c r="D574" s="74" t="s">
        <v>14</v>
      </c>
      <c r="E574" s="70" t="s">
        <v>238</v>
      </c>
      <c r="F574" s="70">
        <v>611</v>
      </c>
      <c r="G574" s="72">
        <v>31908.6</v>
      </c>
      <c r="H574" s="72">
        <v>5976.1</v>
      </c>
      <c r="I574" s="72">
        <f>G574+H574</f>
        <v>37884.7</v>
      </c>
      <c r="J574" s="72">
        <v>10825.309</v>
      </c>
      <c r="K574" s="403">
        <f t="shared" si="79"/>
        <v>0.285743558745351</v>
      </c>
    </row>
    <row r="575" spans="1:11" ht="33.75">
      <c r="A575" s="73" t="s">
        <v>614</v>
      </c>
      <c r="B575" s="74" t="s">
        <v>25</v>
      </c>
      <c r="C575" s="70" t="s">
        <v>78</v>
      </c>
      <c r="D575" s="74" t="s">
        <v>14</v>
      </c>
      <c r="E575" s="70" t="s">
        <v>389</v>
      </c>
      <c r="F575" s="70"/>
      <c r="G575" s="72">
        <f>G576</f>
        <v>0</v>
      </c>
      <c r="H575" s="72">
        <f aca="true" t="shared" si="83" ref="H575:J578">H576</f>
        <v>178</v>
      </c>
      <c r="I575" s="72">
        <f t="shared" si="83"/>
        <v>178</v>
      </c>
      <c r="J575" s="72">
        <f t="shared" si="83"/>
        <v>0</v>
      </c>
      <c r="K575" s="403">
        <f t="shared" si="79"/>
        <v>0</v>
      </c>
    </row>
    <row r="576" spans="1:11" ht="33.75">
      <c r="A576" s="202" t="s">
        <v>381</v>
      </c>
      <c r="B576" s="74" t="s">
        <v>25</v>
      </c>
      <c r="C576" s="70" t="s">
        <v>78</v>
      </c>
      <c r="D576" s="74" t="s">
        <v>14</v>
      </c>
      <c r="E576" s="70" t="s">
        <v>390</v>
      </c>
      <c r="F576" s="70"/>
      <c r="G576" s="72">
        <f>G577</f>
        <v>0</v>
      </c>
      <c r="H576" s="72">
        <f t="shared" si="83"/>
        <v>178</v>
      </c>
      <c r="I576" s="72">
        <f t="shared" si="83"/>
        <v>178</v>
      </c>
      <c r="J576" s="72">
        <f t="shared" si="83"/>
        <v>0</v>
      </c>
      <c r="K576" s="403">
        <f t="shared" si="79"/>
        <v>0</v>
      </c>
    </row>
    <row r="577" spans="1:11" ht="22.5">
      <c r="A577" s="73" t="s">
        <v>531</v>
      </c>
      <c r="B577" s="74" t="s">
        <v>25</v>
      </c>
      <c r="C577" s="70" t="s">
        <v>78</v>
      </c>
      <c r="D577" s="74" t="s">
        <v>14</v>
      </c>
      <c r="E577" s="70" t="s">
        <v>390</v>
      </c>
      <c r="F577" s="70">
        <v>600</v>
      </c>
      <c r="G577" s="72">
        <f>G578</f>
        <v>0</v>
      </c>
      <c r="H577" s="72">
        <f t="shared" si="83"/>
        <v>178</v>
      </c>
      <c r="I577" s="72">
        <f t="shared" si="83"/>
        <v>178</v>
      </c>
      <c r="J577" s="72">
        <f t="shared" si="83"/>
        <v>0</v>
      </c>
      <c r="K577" s="403">
        <f t="shared" si="79"/>
        <v>0</v>
      </c>
    </row>
    <row r="578" spans="1:11" ht="12.75">
      <c r="A578" s="73" t="s">
        <v>101</v>
      </c>
      <c r="B578" s="74" t="s">
        <v>25</v>
      </c>
      <c r="C578" s="70" t="s">
        <v>78</v>
      </c>
      <c r="D578" s="74" t="s">
        <v>14</v>
      </c>
      <c r="E578" s="70" t="s">
        <v>390</v>
      </c>
      <c r="F578" s="70">
        <v>610</v>
      </c>
      <c r="G578" s="72">
        <f>G579</f>
        <v>0</v>
      </c>
      <c r="H578" s="72">
        <f t="shared" si="83"/>
        <v>178</v>
      </c>
      <c r="I578" s="72">
        <f t="shared" si="83"/>
        <v>178</v>
      </c>
      <c r="J578" s="72">
        <f t="shared" si="83"/>
        <v>0</v>
      </c>
      <c r="K578" s="403">
        <f t="shared" si="79"/>
        <v>0</v>
      </c>
    </row>
    <row r="579" spans="1:11" ht="33.75">
      <c r="A579" s="73" t="s">
        <v>103</v>
      </c>
      <c r="B579" s="74" t="s">
        <v>25</v>
      </c>
      <c r="C579" s="70" t="s">
        <v>78</v>
      </c>
      <c r="D579" s="74" t="s">
        <v>14</v>
      </c>
      <c r="E579" s="70" t="s">
        <v>390</v>
      </c>
      <c r="F579" s="70">
        <v>611</v>
      </c>
      <c r="G579" s="72"/>
      <c r="H579" s="72">
        <f>30+148</f>
        <v>178</v>
      </c>
      <c r="I579" s="72">
        <f>G579+H579</f>
        <v>178</v>
      </c>
      <c r="J579" s="72">
        <v>0</v>
      </c>
      <c r="K579" s="403">
        <f t="shared" si="79"/>
        <v>0</v>
      </c>
    </row>
    <row r="580" spans="1:11" ht="12.75">
      <c r="A580" s="194" t="s">
        <v>642</v>
      </c>
      <c r="B580" s="344" t="s">
        <v>25</v>
      </c>
      <c r="C580" s="93" t="s">
        <v>78</v>
      </c>
      <c r="D580" s="93" t="s">
        <v>78</v>
      </c>
      <c r="E580" s="92"/>
      <c r="F580" s="92"/>
      <c r="G580" s="195">
        <f>G581+G588</f>
        <v>2048.6</v>
      </c>
      <c r="H580" s="195">
        <f>H581+H588</f>
        <v>0</v>
      </c>
      <c r="I580" s="195">
        <f>I581+I588</f>
        <v>2048.6</v>
      </c>
      <c r="J580" s="195">
        <f>J581+J588</f>
        <v>13</v>
      </c>
      <c r="K580" s="500">
        <f t="shared" si="79"/>
        <v>0.006345797129747145</v>
      </c>
    </row>
    <row r="581" spans="1:15" s="337" customFormat="1" ht="13.5" customHeight="1">
      <c r="A581" s="201" t="s">
        <v>297</v>
      </c>
      <c r="B581" s="192" t="s">
        <v>25</v>
      </c>
      <c r="C581" s="70" t="s">
        <v>78</v>
      </c>
      <c r="D581" s="70" t="s">
        <v>78</v>
      </c>
      <c r="E581" s="70" t="s">
        <v>236</v>
      </c>
      <c r="F581" s="319" t="s">
        <v>10</v>
      </c>
      <c r="G581" s="231">
        <f aca="true" t="shared" si="84" ref="G581:J582">G582</f>
        <v>1988.6</v>
      </c>
      <c r="H581" s="231">
        <f t="shared" si="84"/>
        <v>0</v>
      </c>
      <c r="I581" s="231">
        <f t="shared" si="84"/>
        <v>1988.6</v>
      </c>
      <c r="J581" s="231">
        <f t="shared" si="84"/>
        <v>0</v>
      </c>
      <c r="K581" s="504">
        <f t="shared" si="79"/>
        <v>0</v>
      </c>
      <c r="L581" s="400">
        <v>1988.6</v>
      </c>
      <c r="M581" s="400">
        <f>L581-I581</f>
        <v>0</v>
      </c>
      <c r="N581" s="400">
        <v>0</v>
      </c>
      <c r="O581" s="400">
        <f>N581-J581</f>
        <v>0</v>
      </c>
    </row>
    <row r="582" spans="1:15" s="337" customFormat="1" ht="13.5" customHeight="1">
      <c r="A582" s="201" t="s">
        <v>299</v>
      </c>
      <c r="B582" s="192" t="s">
        <v>25</v>
      </c>
      <c r="C582" s="70" t="s">
        <v>78</v>
      </c>
      <c r="D582" s="74" t="s">
        <v>78</v>
      </c>
      <c r="E582" s="70" t="s">
        <v>298</v>
      </c>
      <c r="F582" s="319"/>
      <c r="G582" s="231">
        <f t="shared" si="84"/>
        <v>1988.6</v>
      </c>
      <c r="H582" s="231">
        <f t="shared" si="84"/>
        <v>0</v>
      </c>
      <c r="I582" s="231">
        <f t="shared" si="84"/>
        <v>1988.6</v>
      </c>
      <c r="J582" s="231">
        <f t="shared" si="84"/>
        <v>0</v>
      </c>
      <c r="K582" s="504">
        <f t="shared" si="79"/>
        <v>0</v>
      </c>
      <c r="L582" s="400"/>
      <c r="M582" s="400"/>
      <c r="N582" s="400"/>
      <c r="O582" s="400"/>
    </row>
    <row r="583" spans="1:11" ht="22.5">
      <c r="A583" s="73" t="s">
        <v>531</v>
      </c>
      <c r="B583" s="192" t="s">
        <v>25</v>
      </c>
      <c r="C583" s="70" t="s">
        <v>78</v>
      </c>
      <c r="D583" s="74" t="s">
        <v>78</v>
      </c>
      <c r="E583" s="70" t="s">
        <v>300</v>
      </c>
      <c r="F583" s="70">
        <v>600</v>
      </c>
      <c r="G583" s="72">
        <f>G584+G586</f>
        <v>1988.6</v>
      </c>
      <c r="H583" s="72">
        <f>H584+H586</f>
        <v>0</v>
      </c>
      <c r="I583" s="72">
        <f>I584+I586</f>
        <v>1988.6</v>
      </c>
      <c r="J583" s="72">
        <f>J584+J586</f>
        <v>0</v>
      </c>
      <c r="K583" s="403">
        <f t="shared" si="79"/>
        <v>0</v>
      </c>
    </row>
    <row r="584" spans="1:15" s="327" customFormat="1" ht="12.75">
      <c r="A584" s="73" t="s">
        <v>101</v>
      </c>
      <c r="B584" s="192" t="s">
        <v>25</v>
      </c>
      <c r="C584" s="70" t="s">
        <v>78</v>
      </c>
      <c r="D584" s="74" t="s">
        <v>78</v>
      </c>
      <c r="E584" s="70" t="s">
        <v>300</v>
      </c>
      <c r="F584" s="70">
        <v>610</v>
      </c>
      <c r="G584" s="72">
        <f>G585</f>
        <v>1838.6</v>
      </c>
      <c r="H584" s="72">
        <f>H585</f>
        <v>0</v>
      </c>
      <c r="I584" s="72">
        <f>I585</f>
        <v>1838.6</v>
      </c>
      <c r="J584" s="72">
        <f>J585</f>
        <v>0</v>
      </c>
      <c r="K584" s="403">
        <f t="shared" si="79"/>
        <v>0</v>
      </c>
      <c r="L584" s="392"/>
      <c r="M584" s="392"/>
      <c r="N584" s="392"/>
      <c r="O584" s="392"/>
    </row>
    <row r="585" spans="1:11" ht="33.75">
      <c r="A585" s="73" t="s">
        <v>103</v>
      </c>
      <c r="B585" s="192" t="s">
        <v>25</v>
      </c>
      <c r="C585" s="70" t="s">
        <v>78</v>
      </c>
      <c r="D585" s="74" t="s">
        <v>78</v>
      </c>
      <c r="E585" s="70" t="s">
        <v>300</v>
      </c>
      <c r="F585" s="70">
        <v>611</v>
      </c>
      <c r="G585" s="72">
        <f>1238.6+600</f>
        <v>1838.6</v>
      </c>
      <c r="H585" s="72"/>
      <c r="I585" s="72">
        <f>G585+H585</f>
        <v>1838.6</v>
      </c>
      <c r="J585" s="72">
        <v>0</v>
      </c>
      <c r="K585" s="403">
        <f t="shared" si="79"/>
        <v>0</v>
      </c>
    </row>
    <row r="586" spans="1:11" ht="12.75">
      <c r="A586" s="73" t="s">
        <v>56</v>
      </c>
      <c r="B586" s="192" t="s">
        <v>25</v>
      </c>
      <c r="C586" s="70" t="s">
        <v>78</v>
      </c>
      <c r="D586" s="74" t="s">
        <v>78</v>
      </c>
      <c r="E586" s="70" t="s">
        <v>300</v>
      </c>
      <c r="F586" s="70">
        <v>620</v>
      </c>
      <c r="G586" s="72">
        <f>G587</f>
        <v>150</v>
      </c>
      <c r="H586" s="72">
        <f>H587</f>
        <v>0</v>
      </c>
      <c r="I586" s="72">
        <f>I587</f>
        <v>150</v>
      </c>
      <c r="J586" s="72">
        <f>J587</f>
        <v>0</v>
      </c>
      <c r="K586" s="403">
        <f t="shared" si="79"/>
        <v>0</v>
      </c>
    </row>
    <row r="587" spans="1:11" ht="33.75">
      <c r="A587" s="73" t="s">
        <v>42</v>
      </c>
      <c r="B587" s="192" t="s">
        <v>25</v>
      </c>
      <c r="C587" s="70" t="s">
        <v>78</v>
      </c>
      <c r="D587" s="74" t="s">
        <v>78</v>
      </c>
      <c r="E587" s="70" t="s">
        <v>300</v>
      </c>
      <c r="F587" s="70">
        <v>621</v>
      </c>
      <c r="G587" s="72">
        <v>150</v>
      </c>
      <c r="H587" s="72"/>
      <c r="I587" s="72">
        <f>G587+H587</f>
        <v>150</v>
      </c>
      <c r="J587" s="72">
        <v>0</v>
      </c>
      <c r="K587" s="403">
        <f t="shared" si="79"/>
        <v>0</v>
      </c>
    </row>
    <row r="588" spans="1:15" ht="31.5">
      <c r="A588" s="194" t="s">
        <v>670</v>
      </c>
      <c r="B588" s="344" t="s">
        <v>25</v>
      </c>
      <c r="C588" s="93" t="s">
        <v>78</v>
      </c>
      <c r="D588" s="93" t="s">
        <v>78</v>
      </c>
      <c r="E588" s="92" t="s">
        <v>446</v>
      </c>
      <c r="F588" s="92"/>
      <c r="G588" s="195">
        <f aca="true" t="shared" si="85" ref="G588:J591">G589</f>
        <v>60</v>
      </c>
      <c r="H588" s="195">
        <f t="shared" si="85"/>
        <v>0</v>
      </c>
      <c r="I588" s="195">
        <f t="shared" si="85"/>
        <v>60</v>
      </c>
      <c r="J588" s="195">
        <f t="shared" si="85"/>
        <v>13</v>
      </c>
      <c r="K588" s="500">
        <f t="shared" si="79"/>
        <v>0.21666666666666667</v>
      </c>
      <c r="L588" s="391">
        <v>60</v>
      </c>
      <c r="M588" s="391">
        <f>L588-I588</f>
        <v>0</v>
      </c>
      <c r="N588" s="391">
        <v>13</v>
      </c>
      <c r="O588" s="391">
        <f>N588-J588</f>
        <v>0</v>
      </c>
    </row>
    <row r="589" spans="1:11" ht="22.5">
      <c r="A589" s="218" t="s">
        <v>623</v>
      </c>
      <c r="B589" s="192" t="s">
        <v>25</v>
      </c>
      <c r="C589" s="74" t="s">
        <v>78</v>
      </c>
      <c r="D589" s="74" t="s">
        <v>78</v>
      </c>
      <c r="E589" s="70" t="s">
        <v>445</v>
      </c>
      <c r="F589" s="70"/>
      <c r="G589" s="72">
        <f t="shared" si="85"/>
        <v>60</v>
      </c>
      <c r="H589" s="72">
        <f t="shared" si="85"/>
        <v>0</v>
      </c>
      <c r="I589" s="72">
        <f t="shared" si="85"/>
        <v>60</v>
      </c>
      <c r="J589" s="72">
        <f t="shared" si="85"/>
        <v>13</v>
      </c>
      <c r="K589" s="403">
        <f t="shared" si="79"/>
        <v>0.21666666666666667</v>
      </c>
    </row>
    <row r="590" spans="1:11" ht="22.5">
      <c r="A590" s="73" t="s">
        <v>387</v>
      </c>
      <c r="B590" s="192" t="s">
        <v>25</v>
      </c>
      <c r="C590" s="74" t="s">
        <v>78</v>
      </c>
      <c r="D590" s="74" t="s">
        <v>78</v>
      </c>
      <c r="E590" s="70" t="s">
        <v>445</v>
      </c>
      <c r="F590" s="70">
        <v>200</v>
      </c>
      <c r="G590" s="72">
        <f t="shared" si="85"/>
        <v>60</v>
      </c>
      <c r="H590" s="72">
        <f t="shared" si="85"/>
        <v>0</v>
      </c>
      <c r="I590" s="72">
        <f t="shared" si="85"/>
        <v>60</v>
      </c>
      <c r="J590" s="72">
        <f t="shared" si="85"/>
        <v>13</v>
      </c>
      <c r="K590" s="403">
        <f aca="true" t="shared" si="86" ref="K590:K653">J590/I590*100%</f>
        <v>0.21666666666666667</v>
      </c>
    </row>
    <row r="591" spans="1:11" ht="22.5">
      <c r="A591" s="73" t="s">
        <v>526</v>
      </c>
      <c r="B591" s="192" t="s">
        <v>25</v>
      </c>
      <c r="C591" s="74" t="s">
        <v>78</v>
      </c>
      <c r="D591" s="74" t="s">
        <v>78</v>
      </c>
      <c r="E591" s="70" t="s">
        <v>445</v>
      </c>
      <c r="F591" s="70">
        <v>240</v>
      </c>
      <c r="G591" s="72">
        <f t="shared" si="85"/>
        <v>60</v>
      </c>
      <c r="H591" s="72">
        <f t="shared" si="85"/>
        <v>0</v>
      </c>
      <c r="I591" s="72">
        <f t="shared" si="85"/>
        <v>60</v>
      </c>
      <c r="J591" s="72">
        <f t="shared" si="85"/>
        <v>13</v>
      </c>
      <c r="K591" s="403">
        <f t="shared" si="86"/>
        <v>0.21666666666666667</v>
      </c>
    </row>
    <row r="592" spans="1:11" ht="22.5">
      <c r="A592" s="166" t="s">
        <v>527</v>
      </c>
      <c r="B592" s="192" t="s">
        <v>25</v>
      </c>
      <c r="C592" s="74" t="s">
        <v>78</v>
      </c>
      <c r="D592" s="74" t="s">
        <v>78</v>
      </c>
      <c r="E592" s="70" t="s">
        <v>445</v>
      </c>
      <c r="F592" s="70">
        <v>244</v>
      </c>
      <c r="G592" s="72">
        <v>60</v>
      </c>
      <c r="H592" s="72"/>
      <c r="I592" s="72">
        <f>G592+H592</f>
        <v>60</v>
      </c>
      <c r="J592" s="72">
        <v>13</v>
      </c>
      <c r="K592" s="403">
        <f t="shared" si="86"/>
        <v>0.21666666666666667</v>
      </c>
    </row>
    <row r="593" spans="1:11" ht="12.75">
      <c r="A593" s="194" t="s">
        <v>37</v>
      </c>
      <c r="B593" s="93" t="s">
        <v>25</v>
      </c>
      <c r="C593" s="93" t="s">
        <v>78</v>
      </c>
      <c r="D593" s="93" t="s">
        <v>98</v>
      </c>
      <c r="E593" s="92"/>
      <c r="F593" s="92"/>
      <c r="G593" s="195">
        <f>G594+G599</f>
        <v>6006.1</v>
      </c>
      <c r="H593" s="195">
        <f>H594+H599</f>
        <v>-6006.1</v>
      </c>
      <c r="I593" s="195">
        <f>I594+I599</f>
        <v>0</v>
      </c>
      <c r="J593" s="195">
        <f>J594+J599</f>
        <v>0</v>
      </c>
      <c r="K593" s="500" t="e">
        <f t="shared" si="86"/>
        <v>#DIV/0!</v>
      </c>
    </row>
    <row r="594" spans="1:15" s="337" customFormat="1" ht="15.75" customHeight="1">
      <c r="A594" s="201" t="s">
        <v>301</v>
      </c>
      <c r="B594" s="192" t="s">
        <v>25</v>
      </c>
      <c r="C594" s="70" t="s">
        <v>78</v>
      </c>
      <c r="D594" s="70" t="s">
        <v>98</v>
      </c>
      <c r="E594" s="70" t="s">
        <v>237</v>
      </c>
      <c r="F594" s="319" t="s">
        <v>10</v>
      </c>
      <c r="G594" s="231">
        <f aca="true" t="shared" si="87" ref="G594:J597">G595</f>
        <v>5976.1</v>
      </c>
      <c r="H594" s="231">
        <f t="shared" si="87"/>
        <v>-5976.1</v>
      </c>
      <c r="I594" s="231">
        <f t="shared" si="87"/>
        <v>0</v>
      </c>
      <c r="J594" s="231">
        <f t="shared" si="87"/>
        <v>0</v>
      </c>
      <c r="K594" s="504" t="e">
        <f t="shared" si="86"/>
        <v>#DIV/0!</v>
      </c>
      <c r="L594" s="400"/>
      <c r="M594" s="400"/>
      <c r="N594" s="400"/>
      <c r="O594" s="400"/>
    </row>
    <row r="595" spans="1:11" ht="12.75">
      <c r="A595" s="73" t="s">
        <v>155</v>
      </c>
      <c r="B595" s="192" t="s">
        <v>25</v>
      </c>
      <c r="C595" s="70" t="s">
        <v>78</v>
      </c>
      <c r="D595" s="74" t="s">
        <v>98</v>
      </c>
      <c r="E595" s="70" t="s">
        <v>238</v>
      </c>
      <c r="F595" s="70" t="s">
        <v>10</v>
      </c>
      <c r="G595" s="72">
        <f t="shared" si="87"/>
        <v>5976.1</v>
      </c>
      <c r="H595" s="72">
        <f t="shared" si="87"/>
        <v>-5976.1</v>
      </c>
      <c r="I595" s="72">
        <f t="shared" si="87"/>
        <v>0</v>
      </c>
      <c r="J595" s="72">
        <f t="shared" si="87"/>
        <v>0</v>
      </c>
      <c r="K595" s="403" t="e">
        <f t="shared" si="86"/>
        <v>#DIV/0!</v>
      </c>
    </row>
    <row r="596" spans="1:11" ht="22.5">
      <c r="A596" s="73" t="s">
        <v>531</v>
      </c>
      <c r="B596" s="192" t="s">
        <v>25</v>
      </c>
      <c r="C596" s="70" t="s">
        <v>78</v>
      </c>
      <c r="D596" s="74" t="s">
        <v>98</v>
      </c>
      <c r="E596" s="70" t="s">
        <v>238</v>
      </c>
      <c r="F596" s="70" t="s">
        <v>100</v>
      </c>
      <c r="G596" s="72">
        <f t="shared" si="87"/>
        <v>5976.1</v>
      </c>
      <c r="H596" s="72">
        <f t="shared" si="87"/>
        <v>-5976.1</v>
      </c>
      <c r="I596" s="72">
        <f t="shared" si="87"/>
        <v>0</v>
      </c>
      <c r="J596" s="72">
        <f t="shared" si="87"/>
        <v>0</v>
      </c>
      <c r="K596" s="403" t="e">
        <f t="shared" si="86"/>
        <v>#DIV/0!</v>
      </c>
    </row>
    <row r="597" spans="1:11" ht="12.75">
      <c r="A597" s="73" t="s">
        <v>101</v>
      </c>
      <c r="B597" s="192" t="s">
        <v>25</v>
      </c>
      <c r="C597" s="70" t="s">
        <v>78</v>
      </c>
      <c r="D597" s="74" t="s">
        <v>98</v>
      </c>
      <c r="E597" s="70" t="s">
        <v>238</v>
      </c>
      <c r="F597" s="70" t="s">
        <v>102</v>
      </c>
      <c r="G597" s="72">
        <f t="shared" si="87"/>
        <v>5976.1</v>
      </c>
      <c r="H597" s="72">
        <f t="shared" si="87"/>
        <v>-5976.1</v>
      </c>
      <c r="I597" s="72">
        <f t="shared" si="87"/>
        <v>0</v>
      </c>
      <c r="J597" s="72">
        <f t="shared" si="87"/>
        <v>0</v>
      </c>
      <c r="K597" s="403" t="e">
        <f t="shared" si="86"/>
        <v>#DIV/0!</v>
      </c>
    </row>
    <row r="598" spans="1:11" ht="33.75">
      <c r="A598" s="73" t="s">
        <v>103</v>
      </c>
      <c r="B598" s="192" t="s">
        <v>25</v>
      </c>
      <c r="C598" s="70" t="s">
        <v>78</v>
      </c>
      <c r="D598" s="74" t="s">
        <v>98</v>
      </c>
      <c r="E598" s="70" t="s">
        <v>238</v>
      </c>
      <c r="F598" s="70" t="s">
        <v>104</v>
      </c>
      <c r="G598" s="72">
        <v>5976.1</v>
      </c>
      <c r="H598" s="72">
        <v>-5976.1</v>
      </c>
      <c r="I598" s="72">
        <f>G598+H598</f>
        <v>0</v>
      </c>
      <c r="J598" s="72">
        <v>0</v>
      </c>
      <c r="K598" s="403" t="e">
        <f t="shared" si="86"/>
        <v>#DIV/0!</v>
      </c>
    </row>
    <row r="599" spans="1:11" ht="33.75">
      <c r="A599" s="73" t="s">
        <v>614</v>
      </c>
      <c r="B599" s="74" t="s">
        <v>25</v>
      </c>
      <c r="C599" s="70" t="s">
        <v>78</v>
      </c>
      <c r="D599" s="74" t="s">
        <v>98</v>
      </c>
      <c r="E599" s="70" t="s">
        <v>389</v>
      </c>
      <c r="F599" s="70"/>
      <c r="G599" s="72">
        <f aca="true" t="shared" si="88" ref="G599:J600">G600</f>
        <v>30</v>
      </c>
      <c r="H599" s="72">
        <f t="shared" si="88"/>
        <v>-30</v>
      </c>
      <c r="I599" s="72">
        <f t="shared" si="88"/>
        <v>0</v>
      </c>
      <c r="J599" s="72">
        <f t="shared" si="88"/>
        <v>0</v>
      </c>
      <c r="K599" s="403" t="e">
        <f t="shared" si="86"/>
        <v>#DIV/0!</v>
      </c>
    </row>
    <row r="600" spans="1:11" ht="33.75">
      <c r="A600" s="202" t="s">
        <v>381</v>
      </c>
      <c r="B600" s="74" t="s">
        <v>25</v>
      </c>
      <c r="C600" s="70" t="s">
        <v>78</v>
      </c>
      <c r="D600" s="74" t="s">
        <v>98</v>
      </c>
      <c r="E600" s="70" t="s">
        <v>390</v>
      </c>
      <c r="F600" s="70"/>
      <c r="G600" s="72">
        <f t="shared" si="88"/>
        <v>30</v>
      </c>
      <c r="H600" s="72">
        <f t="shared" si="88"/>
        <v>-30</v>
      </c>
      <c r="I600" s="72">
        <f t="shared" si="88"/>
        <v>0</v>
      </c>
      <c r="J600" s="72">
        <f t="shared" si="88"/>
        <v>0</v>
      </c>
      <c r="K600" s="403" t="e">
        <f t="shared" si="86"/>
        <v>#DIV/0!</v>
      </c>
    </row>
    <row r="601" spans="1:11" ht="22.5">
      <c r="A601" s="73" t="s">
        <v>531</v>
      </c>
      <c r="B601" s="74" t="s">
        <v>25</v>
      </c>
      <c r="C601" s="70" t="s">
        <v>78</v>
      </c>
      <c r="D601" s="74" t="s">
        <v>98</v>
      </c>
      <c r="E601" s="70" t="s">
        <v>390</v>
      </c>
      <c r="F601" s="70">
        <v>600</v>
      </c>
      <c r="G601" s="72">
        <f>G603</f>
        <v>30</v>
      </c>
      <c r="H601" s="72">
        <f>H603</f>
        <v>-30</v>
      </c>
      <c r="I601" s="72">
        <f>I603</f>
        <v>0</v>
      </c>
      <c r="J601" s="72">
        <f>J603</f>
        <v>0</v>
      </c>
      <c r="K601" s="403" t="e">
        <f t="shared" si="86"/>
        <v>#DIV/0!</v>
      </c>
    </row>
    <row r="602" spans="1:11" ht="12.75">
      <c r="A602" s="73" t="s">
        <v>101</v>
      </c>
      <c r="B602" s="74" t="s">
        <v>25</v>
      </c>
      <c r="C602" s="70" t="s">
        <v>78</v>
      </c>
      <c r="D602" s="74" t="s">
        <v>98</v>
      </c>
      <c r="E602" s="70" t="s">
        <v>390</v>
      </c>
      <c r="F602" s="70">
        <v>610</v>
      </c>
      <c r="G602" s="72">
        <f>G603</f>
        <v>30</v>
      </c>
      <c r="H602" s="72">
        <f>H603</f>
        <v>-30</v>
      </c>
      <c r="I602" s="72">
        <f>I603</f>
        <v>0</v>
      </c>
      <c r="J602" s="72">
        <f>J603</f>
        <v>0</v>
      </c>
      <c r="K602" s="403" t="e">
        <f t="shared" si="86"/>
        <v>#DIV/0!</v>
      </c>
    </row>
    <row r="603" spans="1:11" ht="33.75">
      <c r="A603" s="73" t="s">
        <v>103</v>
      </c>
      <c r="B603" s="74" t="s">
        <v>25</v>
      </c>
      <c r="C603" s="70" t="s">
        <v>78</v>
      </c>
      <c r="D603" s="74" t="s">
        <v>98</v>
      </c>
      <c r="E603" s="70" t="s">
        <v>390</v>
      </c>
      <c r="F603" s="70">
        <v>611</v>
      </c>
      <c r="G603" s="72">
        <v>30</v>
      </c>
      <c r="H603" s="72">
        <v>-30</v>
      </c>
      <c r="I603" s="72">
        <f>G603+H603</f>
        <v>0</v>
      </c>
      <c r="J603" s="72"/>
      <c r="K603" s="403" t="e">
        <f t="shared" si="86"/>
        <v>#DIV/0!</v>
      </c>
    </row>
    <row r="604" spans="1:15" ht="12.75">
      <c r="A604" s="194" t="s">
        <v>41</v>
      </c>
      <c r="B604" s="344" t="s">
        <v>25</v>
      </c>
      <c r="C604" s="92" t="s">
        <v>98</v>
      </c>
      <c r="D604" s="93" t="s">
        <v>8</v>
      </c>
      <c r="E604" s="92" t="s">
        <v>9</v>
      </c>
      <c r="F604" s="92" t="s">
        <v>10</v>
      </c>
      <c r="G604" s="195">
        <f aca="true" t="shared" si="89" ref="G604:J605">G605</f>
        <v>200</v>
      </c>
      <c r="H604" s="195">
        <f t="shared" si="89"/>
        <v>0</v>
      </c>
      <c r="I604" s="195">
        <f t="shared" si="89"/>
        <v>200</v>
      </c>
      <c r="J604" s="195">
        <f t="shared" si="89"/>
        <v>0</v>
      </c>
      <c r="K604" s="500">
        <f t="shared" si="86"/>
        <v>0</v>
      </c>
      <c r="L604" s="391">
        <v>200</v>
      </c>
      <c r="M604" s="391">
        <f>L604-I604</f>
        <v>0</v>
      </c>
      <c r="N604" s="391">
        <v>0</v>
      </c>
      <c r="O604" s="391">
        <f>N604-J604</f>
        <v>0</v>
      </c>
    </row>
    <row r="605" spans="1:11" ht="12.75">
      <c r="A605" s="194" t="s">
        <v>45</v>
      </c>
      <c r="B605" s="93" t="s">
        <v>25</v>
      </c>
      <c r="C605" s="92" t="s">
        <v>98</v>
      </c>
      <c r="D605" s="93" t="s">
        <v>98</v>
      </c>
      <c r="E605" s="70" t="s">
        <v>9</v>
      </c>
      <c r="F605" s="70" t="s">
        <v>10</v>
      </c>
      <c r="G605" s="72">
        <f t="shared" si="89"/>
        <v>200</v>
      </c>
      <c r="H605" s="72">
        <f t="shared" si="89"/>
        <v>0</v>
      </c>
      <c r="I605" s="72">
        <f t="shared" si="89"/>
        <v>200</v>
      </c>
      <c r="J605" s="72">
        <f t="shared" si="89"/>
        <v>0</v>
      </c>
      <c r="K605" s="403">
        <f t="shared" si="86"/>
        <v>0</v>
      </c>
    </row>
    <row r="606" spans="1:11" ht="21.75">
      <c r="A606" s="339" t="s">
        <v>671</v>
      </c>
      <c r="B606" s="93" t="s">
        <v>25</v>
      </c>
      <c r="C606" s="92" t="s">
        <v>98</v>
      </c>
      <c r="D606" s="93" t="s">
        <v>98</v>
      </c>
      <c r="E606" s="92" t="s">
        <v>440</v>
      </c>
      <c r="F606" s="92"/>
      <c r="G606" s="195">
        <f aca="true" t="shared" si="90" ref="G606:J608">G607</f>
        <v>200</v>
      </c>
      <c r="H606" s="195">
        <f t="shared" si="90"/>
        <v>0</v>
      </c>
      <c r="I606" s="195">
        <f t="shared" si="90"/>
        <v>200</v>
      </c>
      <c r="J606" s="195">
        <f t="shared" si="90"/>
        <v>0</v>
      </c>
      <c r="K606" s="500">
        <f t="shared" si="86"/>
        <v>0</v>
      </c>
    </row>
    <row r="607" spans="1:11" ht="33.75">
      <c r="A607" s="73" t="s">
        <v>438</v>
      </c>
      <c r="B607" s="192" t="s">
        <v>25</v>
      </c>
      <c r="C607" s="70" t="s">
        <v>98</v>
      </c>
      <c r="D607" s="74" t="s">
        <v>98</v>
      </c>
      <c r="E607" s="70" t="s">
        <v>441</v>
      </c>
      <c r="F607" s="70" t="s">
        <v>10</v>
      </c>
      <c r="G607" s="72">
        <f t="shared" si="90"/>
        <v>200</v>
      </c>
      <c r="H607" s="72">
        <f t="shared" si="90"/>
        <v>0</v>
      </c>
      <c r="I607" s="72">
        <f t="shared" si="90"/>
        <v>200</v>
      </c>
      <c r="J607" s="72">
        <f t="shared" si="90"/>
        <v>0</v>
      </c>
      <c r="K607" s="403">
        <f t="shared" si="86"/>
        <v>0</v>
      </c>
    </row>
    <row r="608" spans="1:11" ht="33.75">
      <c r="A608" s="73" t="s">
        <v>439</v>
      </c>
      <c r="B608" s="74" t="s">
        <v>25</v>
      </c>
      <c r="C608" s="70" t="s">
        <v>98</v>
      </c>
      <c r="D608" s="74" t="s">
        <v>98</v>
      </c>
      <c r="E608" s="70" t="s">
        <v>442</v>
      </c>
      <c r="F608" s="70"/>
      <c r="G608" s="72">
        <f t="shared" si="90"/>
        <v>200</v>
      </c>
      <c r="H608" s="72">
        <f t="shared" si="90"/>
        <v>0</v>
      </c>
      <c r="I608" s="72">
        <f t="shared" si="90"/>
        <v>200</v>
      </c>
      <c r="J608" s="72">
        <f t="shared" si="90"/>
        <v>0</v>
      </c>
      <c r="K608" s="403">
        <f t="shared" si="86"/>
        <v>0</v>
      </c>
    </row>
    <row r="609" spans="1:11" ht="22.5">
      <c r="A609" s="73" t="s">
        <v>387</v>
      </c>
      <c r="B609" s="74" t="s">
        <v>25</v>
      </c>
      <c r="C609" s="70" t="s">
        <v>98</v>
      </c>
      <c r="D609" s="74" t="s">
        <v>98</v>
      </c>
      <c r="E609" s="70" t="s">
        <v>442</v>
      </c>
      <c r="F609" s="70" t="s">
        <v>113</v>
      </c>
      <c r="G609" s="72">
        <f aca="true" t="shared" si="91" ref="G609:J610">G610</f>
        <v>200</v>
      </c>
      <c r="H609" s="72">
        <f t="shared" si="91"/>
        <v>0</v>
      </c>
      <c r="I609" s="72">
        <f t="shared" si="91"/>
        <v>200</v>
      </c>
      <c r="J609" s="72">
        <f t="shared" si="91"/>
        <v>0</v>
      </c>
      <c r="K609" s="403">
        <f t="shared" si="86"/>
        <v>0</v>
      </c>
    </row>
    <row r="610" spans="1:11" ht="22.5">
      <c r="A610" s="73" t="s">
        <v>526</v>
      </c>
      <c r="B610" s="192" t="s">
        <v>25</v>
      </c>
      <c r="C610" s="70" t="s">
        <v>98</v>
      </c>
      <c r="D610" s="74" t="s">
        <v>98</v>
      </c>
      <c r="E610" s="70" t="s">
        <v>442</v>
      </c>
      <c r="F610" s="70" t="s">
        <v>115</v>
      </c>
      <c r="G610" s="72">
        <f t="shared" si="91"/>
        <v>200</v>
      </c>
      <c r="H610" s="72">
        <f t="shared" si="91"/>
        <v>0</v>
      </c>
      <c r="I610" s="72">
        <f t="shared" si="91"/>
        <v>200</v>
      </c>
      <c r="J610" s="72">
        <f t="shared" si="91"/>
        <v>0</v>
      </c>
      <c r="K610" s="403">
        <f t="shared" si="86"/>
        <v>0</v>
      </c>
    </row>
    <row r="611" spans="1:11" ht="22.5">
      <c r="A611" s="166" t="s">
        <v>527</v>
      </c>
      <c r="B611" s="74" t="s">
        <v>25</v>
      </c>
      <c r="C611" s="70" t="s">
        <v>98</v>
      </c>
      <c r="D611" s="74" t="s">
        <v>98</v>
      </c>
      <c r="E611" s="70" t="s">
        <v>442</v>
      </c>
      <c r="F611" s="70" t="s">
        <v>117</v>
      </c>
      <c r="G611" s="221">
        <v>200</v>
      </c>
      <c r="H611" s="221"/>
      <c r="I611" s="72">
        <f>G611+H611</f>
        <v>200</v>
      </c>
      <c r="J611" s="221">
        <v>0</v>
      </c>
      <c r="K611" s="403">
        <f t="shared" si="86"/>
        <v>0</v>
      </c>
    </row>
    <row r="612" spans="1:15" ht="12.75">
      <c r="A612" s="194" t="s">
        <v>33</v>
      </c>
      <c r="B612" s="93" t="s">
        <v>25</v>
      </c>
      <c r="C612" s="92">
        <v>10</v>
      </c>
      <c r="D612" s="93"/>
      <c r="E612" s="92"/>
      <c r="F612" s="92"/>
      <c r="G612" s="224">
        <f>G613</f>
        <v>690</v>
      </c>
      <c r="H612" s="224">
        <f>H613</f>
        <v>0</v>
      </c>
      <c r="I612" s="224">
        <f>I613</f>
        <v>690</v>
      </c>
      <c r="J612" s="224">
        <f>J613</f>
        <v>18.71</v>
      </c>
      <c r="K612" s="505">
        <f t="shared" si="86"/>
        <v>0.02711594202898551</v>
      </c>
      <c r="L612" s="391">
        <v>690</v>
      </c>
      <c r="M612" s="391">
        <f>L612-I612</f>
        <v>0</v>
      </c>
      <c r="N612" s="391">
        <v>18.71</v>
      </c>
      <c r="O612" s="391">
        <f>N612-J612</f>
        <v>0</v>
      </c>
    </row>
    <row r="613" spans="1:11" ht="12.75">
      <c r="A613" s="194" t="s">
        <v>58</v>
      </c>
      <c r="B613" s="93" t="s">
        <v>25</v>
      </c>
      <c r="C613" s="92">
        <v>10</v>
      </c>
      <c r="D613" s="93" t="s">
        <v>14</v>
      </c>
      <c r="E613" s="92"/>
      <c r="F613" s="92"/>
      <c r="G613" s="224">
        <f>G614+G620</f>
        <v>690</v>
      </c>
      <c r="H613" s="224">
        <f>H614+H620</f>
        <v>0</v>
      </c>
      <c r="I613" s="224">
        <f>I614+I620</f>
        <v>690</v>
      </c>
      <c r="J613" s="224">
        <f>J614+J620</f>
        <v>18.71</v>
      </c>
      <c r="K613" s="505">
        <f t="shared" si="86"/>
        <v>0.02711594202898551</v>
      </c>
    </row>
    <row r="614" spans="1:11" ht="21">
      <c r="A614" s="194" t="s">
        <v>589</v>
      </c>
      <c r="B614" s="93" t="s">
        <v>25</v>
      </c>
      <c r="C614" s="92">
        <v>10</v>
      </c>
      <c r="D614" s="93" t="s">
        <v>14</v>
      </c>
      <c r="E614" s="92" t="s">
        <v>314</v>
      </c>
      <c r="F614" s="92"/>
      <c r="G614" s="195">
        <f aca="true" t="shared" si="92" ref="G614:J618">G615</f>
        <v>190</v>
      </c>
      <c r="H614" s="195">
        <f t="shared" si="92"/>
        <v>0</v>
      </c>
      <c r="I614" s="195">
        <f t="shared" si="92"/>
        <v>190</v>
      </c>
      <c r="J614" s="195">
        <f t="shared" si="92"/>
        <v>18.71</v>
      </c>
      <c r="K614" s="500">
        <f t="shared" si="86"/>
        <v>0.09847368421052632</v>
      </c>
    </row>
    <row r="615" spans="1:11" ht="12.75">
      <c r="A615" s="73" t="s">
        <v>269</v>
      </c>
      <c r="B615" s="74" t="s">
        <v>25</v>
      </c>
      <c r="C615" s="70">
        <v>10</v>
      </c>
      <c r="D615" s="74" t="s">
        <v>14</v>
      </c>
      <c r="E615" s="70" t="s">
        <v>348</v>
      </c>
      <c r="F615" s="70"/>
      <c r="G615" s="72">
        <f t="shared" si="92"/>
        <v>190</v>
      </c>
      <c r="H615" s="72">
        <f t="shared" si="92"/>
        <v>0</v>
      </c>
      <c r="I615" s="72">
        <f t="shared" si="92"/>
        <v>190</v>
      </c>
      <c r="J615" s="72">
        <f t="shared" si="92"/>
        <v>18.71</v>
      </c>
      <c r="K615" s="403">
        <f t="shared" si="86"/>
        <v>0.09847368421052632</v>
      </c>
    </row>
    <row r="616" spans="1:11" ht="22.5">
      <c r="A616" s="73" t="s">
        <v>413</v>
      </c>
      <c r="B616" s="74" t="s">
        <v>25</v>
      </c>
      <c r="C616" s="70">
        <v>10</v>
      </c>
      <c r="D616" s="74" t="s">
        <v>14</v>
      </c>
      <c r="E616" s="70" t="s">
        <v>414</v>
      </c>
      <c r="F616" s="70"/>
      <c r="G616" s="72">
        <f t="shared" si="92"/>
        <v>190</v>
      </c>
      <c r="H616" s="72">
        <f t="shared" si="92"/>
        <v>0</v>
      </c>
      <c r="I616" s="72">
        <f t="shared" si="92"/>
        <v>190</v>
      </c>
      <c r="J616" s="72">
        <f t="shared" si="92"/>
        <v>18.71</v>
      </c>
      <c r="K616" s="403">
        <f t="shared" si="86"/>
        <v>0.09847368421052632</v>
      </c>
    </row>
    <row r="617" spans="1:11" ht="22.5">
      <c r="A617" s="73" t="s">
        <v>387</v>
      </c>
      <c r="B617" s="74" t="s">
        <v>25</v>
      </c>
      <c r="C617" s="70">
        <v>10</v>
      </c>
      <c r="D617" s="74" t="s">
        <v>14</v>
      </c>
      <c r="E617" s="70" t="s">
        <v>414</v>
      </c>
      <c r="F617" s="70" t="s">
        <v>113</v>
      </c>
      <c r="G617" s="72">
        <f t="shared" si="92"/>
        <v>190</v>
      </c>
      <c r="H617" s="72">
        <f t="shared" si="92"/>
        <v>0</v>
      </c>
      <c r="I617" s="72">
        <f t="shared" si="92"/>
        <v>190</v>
      </c>
      <c r="J617" s="72">
        <f t="shared" si="92"/>
        <v>18.71</v>
      </c>
      <c r="K617" s="403">
        <f t="shared" si="86"/>
        <v>0.09847368421052632</v>
      </c>
    </row>
    <row r="618" spans="1:11" ht="22.5">
      <c r="A618" s="73" t="s">
        <v>526</v>
      </c>
      <c r="B618" s="192" t="s">
        <v>25</v>
      </c>
      <c r="C618" s="70">
        <v>10</v>
      </c>
      <c r="D618" s="74" t="s">
        <v>14</v>
      </c>
      <c r="E618" s="70" t="s">
        <v>414</v>
      </c>
      <c r="F618" s="70" t="s">
        <v>115</v>
      </c>
      <c r="G618" s="72">
        <f t="shared" si="92"/>
        <v>190</v>
      </c>
      <c r="H618" s="72">
        <f t="shared" si="92"/>
        <v>0</v>
      </c>
      <c r="I618" s="72">
        <f t="shared" si="92"/>
        <v>190</v>
      </c>
      <c r="J618" s="72">
        <f t="shared" si="92"/>
        <v>18.71</v>
      </c>
      <c r="K618" s="403">
        <f t="shared" si="86"/>
        <v>0.09847368421052632</v>
      </c>
    </row>
    <row r="619" spans="1:11" ht="22.5">
      <c r="A619" s="166" t="s">
        <v>527</v>
      </c>
      <c r="B619" s="74" t="s">
        <v>25</v>
      </c>
      <c r="C619" s="70">
        <v>10</v>
      </c>
      <c r="D619" s="74" t="s">
        <v>14</v>
      </c>
      <c r="E619" s="70" t="s">
        <v>414</v>
      </c>
      <c r="F619" s="70" t="s">
        <v>117</v>
      </c>
      <c r="G619" s="221">
        <v>190</v>
      </c>
      <c r="H619" s="221"/>
      <c r="I619" s="221">
        <f>G619+H619</f>
        <v>190</v>
      </c>
      <c r="J619" s="221">
        <v>18.71</v>
      </c>
      <c r="K619" s="506">
        <f t="shared" si="86"/>
        <v>0.09847368421052632</v>
      </c>
    </row>
    <row r="620" spans="1:15" ht="21.75">
      <c r="A620" s="207" t="s">
        <v>672</v>
      </c>
      <c r="B620" s="93" t="s">
        <v>25</v>
      </c>
      <c r="C620" s="92">
        <v>10</v>
      </c>
      <c r="D620" s="93" t="s">
        <v>14</v>
      </c>
      <c r="E620" s="92" t="s">
        <v>556</v>
      </c>
      <c r="F620" s="92"/>
      <c r="G620" s="224">
        <f aca="true" t="shared" si="93" ref="G620:J623">G621</f>
        <v>500</v>
      </c>
      <c r="H620" s="224">
        <f t="shared" si="93"/>
        <v>0</v>
      </c>
      <c r="I620" s="224">
        <f t="shared" si="93"/>
        <v>500</v>
      </c>
      <c r="J620" s="224">
        <f t="shared" si="93"/>
        <v>0</v>
      </c>
      <c r="K620" s="505">
        <f t="shared" si="86"/>
        <v>0</v>
      </c>
      <c r="L620" s="391">
        <v>500</v>
      </c>
      <c r="M620" s="391">
        <f>L620-I620</f>
        <v>0</v>
      </c>
      <c r="N620" s="391">
        <v>0</v>
      </c>
      <c r="O620" s="391">
        <f>N620-J620</f>
        <v>0</v>
      </c>
    </row>
    <row r="621" spans="1:11" ht="12.75">
      <c r="A621" s="166" t="s">
        <v>557</v>
      </c>
      <c r="B621" s="74" t="s">
        <v>25</v>
      </c>
      <c r="C621" s="70">
        <v>10</v>
      </c>
      <c r="D621" s="74" t="s">
        <v>14</v>
      </c>
      <c r="E621" s="70" t="s">
        <v>558</v>
      </c>
      <c r="F621" s="70"/>
      <c r="G621" s="221">
        <f t="shared" si="93"/>
        <v>500</v>
      </c>
      <c r="H621" s="221">
        <f t="shared" si="93"/>
        <v>0</v>
      </c>
      <c r="I621" s="221">
        <f t="shared" si="93"/>
        <v>500</v>
      </c>
      <c r="J621" s="221">
        <f t="shared" si="93"/>
        <v>0</v>
      </c>
      <c r="K621" s="506">
        <f t="shared" si="86"/>
        <v>0</v>
      </c>
    </row>
    <row r="622" spans="1:11" ht="12.75">
      <c r="A622" s="220" t="s">
        <v>53</v>
      </c>
      <c r="B622" s="74" t="s">
        <v>25</v>
      </c>
      <c r="C622" s="70">
        <v>10</v>
      </c>
      <c r="D622" s="74" t="s">
        <v>14</v>
      </c>
      <c r="E622" s="70" t="s">
        <v>558</v>
      </c>
      <c r="F622" s="70">
        <v>300</v>
      </c>
      <c r="G622" s="221">
        <f t="shared" si="93"/>
        <v>500</v>
      </c>
      <c r="H622" s="221">
        <f t="shared" si="93"/>
        <v>0</v>
      </c>
      <c r="I622" s="221">
        <f t="shared" si="93"/>
        <v>500</v>
      </c>
      <c r="J622" s="221">
        <f t="shared" si="93"/>
        <v>0</v>
      </c>
      <c r="K622" s="506">
        <f t="shared" si="86"/>
        <v>0</v>
      </c>
    </row>
    <row r="623" spans="1:11" ht="22.5">
      <c r="A623" s="166" t="s">
        <v>559</v>
      </c>
      <c r="B623" s="74" t="s">
        <v>25</v>
      </c>
      <c r="C623" s="70">
        <v>10</v>
      </c>
      <c r="D623" s="74" t="s">
        <v>14</v>
      </c>
      <c r="E623" s="70" t="s">
        <v>558</v>
      </c>
      <c r="F623" s="70">
        <v>320</v>
      </c>
      <c r="G623" s="221">
        <f t="shared" si="93"/>
        <v>500</v>
      </c>
      <c r="H623" s="221">
        <f t="shared" si="93"/>
        <v>0</v>
      </c>
      <c r="I623" s="221">
        <f t="shared" si="93"/>
        <v>500</v>
      </c>
      <c r="J623" s="221">
        <f t="shared" si="93"/>
        <v>0</v>
      </c>
      <c r="K623" s="506">
        <f t="shared" si="86"/>
        <v>0</v>
      </c>
    </row>
    <row r="624" spans="1:11" ht="12.75">
      <c r="A624" s="166" t="s">
        <v>560</v>
      </c>
      <c r="B624" s="74" t="s">
        <v>25</v>
      </c>
      <c r="C624" s="70">
        <v>10</v>
      </c>
      <c r="D624" s="74" t="s">
        <v>14</v>
      </c>
      <c r="E624" s="70" t="s">
        <v>558</v>
      </c>
      <c r="F624" s="70">
        <v>322</v>
      </c>
      <c r="G624" s="221">
        <v>500</v>
      </c>
      <c r="H624" s="221"/>
      <c r="I624" s="221">
        <f>G624+H624</f>
        <v>500</v>
      </c>
      <c r="J624" s="221">
        <v>0</v>
      </c>
      <c r="K624" s="506">
        <f t="shared" si="86"/>
        <v>0</v>
      </c>
    </row>
    <row r="625" spans="1:15" ht="12.75">
      <c r="A625" s="194" t="s">
        <v>146</v>
      </c>
      <c r="B625" s="93" t="s">
        <v>25</v>
      </c>
      <c r="C625" s="92" t="s">
        <v>86</v>
      </c>
      <c r="D625" s="93" t="s">
        <v>8</v>
      </c>
      <c r="E625" s="92" t="s">
        <v>9</v>
      </c>
      <c r="F625" s="70" t="s">
        <v>10</v>
      </c>
      <c r="G625" s="224">
        <f aca="true" t="shared" si="94" ref="G625:J630">G626</f>
        <v>300</v>
      </c>
      <c r="H625" s="224">
        <f t="shared" si="94"/>
        <v>0</v>
      </c>
      <c r="I625" s="224">
        <f t="shared" si="94"/>
        <v>300</v>
      </c>
      <c r="J625" s="224">
        <f t="shared" si="94"/>
        <v>95.331</v>
      </c>
      <c r="K625" s="505">
        <f t="shared" si="86"/>
        <v>0.31777</v>
      </c>
      <c r="L625" s="391">
        <v>300</v>
      </c>
      <c r="M625" s="391">
        <f>L625-I625</f>
        <v>0</v>
      </c>
      <c r="N625" s="391">
        <v>95.331</v>
      </c>
      <c r="O625" s="391">
        <f>N625-J625</f>
        <v>0</v>
      </c>
    </row>
    <row r="626" spans="1:11" ht="12.75">
      <c r="A626" s="194" t="s">
        <v>153</v>
      </c>
      <c r="B626" s="344" t="s">
        <v>25</v>
      </c>
      <c r="C626" s="92" t="s">
        <v>86</v>
      </c>
      <c r="D626" s="93" t="s">
        <v>79</v>
      </c>
      <c r="E626" s="92" t="s">
        <v>9</v>
      </c>
      <c r="F626" s="92" t="s">
        <v>10</v>
      </c>
      <c r="G626" s="224">
        <f t="shared" si="94"/>
        <v>300</v>
      </c>
      <c r="H626" s="224">
        <f t="shared" si="94"/>
        <v>0</v>
      </c>
      <c r="I626" s="224">
        <f t="shared" si="94"/>
        <v>300</v>
      </c>
      <c r="J626" s="224">
        <f t="shared" si="94"/>
        <v>95.331</v>
      </c>
      <c r="K626" s="505">
        <f t="shared" si="86"/>
        <v>0.31777</v>
      </c>
    </row>
    <row r="627" spans="1:11" ht="31.5">
      <c r="A627" s="194" t="s">
        <v>673</v>
      </c>
      <c r="B627" s="93" t="s">
        <v>25</v>
      </c>
      <c r="C627" s="92" t="s">
        <v>86</v>
      </c>
      <c r="D627" s="93" t="s">
        <v>79</v>
      </c>
      <c r="E627" s="92" t="s">
        <v>447</v>
      </c>
      <c r="F627" s="92"/>
      <c r="G627" s="224">
        <f t="shared" si="94"/>
        <v>300</v>
      </c>
      <c r="H627" s="224">
        <f t="shared" si="94"/>
        <v>0</v>
      </c>
      <c r="I627" s="224">
        <f t="shared" si="94"/>
        <v>300</v>
      </c>
      <c r="J627" s="224">
        <f t="shared" si="94"/>
        <v>95.331</v>
      </c>
      <c r="K627" s="505">
        <f t="shared" si="86"/>
        <v>0.31777</v>
      </c>
    </row>
    <row r="628" spans="1:11" ht="22.5">
      <c r="A628" s="73" t="s">
        <v>448</v>
      </c>
      <c r="B628" s="74" t="s">
        <v>25</v>
      </c>
      <c r="C628" s="70" t="s">
        <v>86</v>
      </c>
      <c r="D628" s="74" t="s">
        <v>79</v>
      </c>
      <c r="E628" s="70" t="s">
        <v>449</v>
      </c>
      <c r="F628" s="70"/>
      <c r="G628" s="221">
        <f t="shared" si="94"/>
        <v>300</v>
      </c>
      <c r="H628" s="221">
        <f t="shared" si="94"/>
        <v>0</v>
      </c>
      <c r="I628" s="221">
        <f t="shared" si="94"/>
        <v>300</v>
      </c>
      <c r="J628" s="221">
        <f t="shared" si="94"/>
        <v>95.331</v>
      </c>
      <c r="K628" s="506">
        <f t="shared" si="86"/>
        <v>0.31777</v>
      </c>
    </row>
    <row r="629" spans="1:11" ht="22.5">
      <c r="A629" s="73" t="s">
        <v>387</v>
      </c>
      <c r="B629" s="74" t="s">
        <v>25</v>
      </c>
      <c r="C629" s="70" t="s">
        <v>86</v>
      </c>
      <c r="D629" s="74" t="s">
        <v>79</v>
      </c>
      <c r="E629" s="70" t="s">
        <v>449</v>
      </c>
      <c r="F629" s="70">
        <v>200</v>
      </c>
      <c r="G629" s="221">
        <f t="shared" si="94"/>
        <v>300</v>
      </c>
      <c r="H629" s="221">
        <f t="shared" si="94"/>
        <v>0</v>
      </c>
      <c r="I629" s="221">
        <f t="shared" si="94"/>
        <v>300</v>
      </c>
      <c r="J629" s="221">
        <f t="shared" si="94"/>
        <v>95.331</v>
      </c>
      <c r="K629" s="506">
        <f t="shared" si="86"/>
        <v>0.31777</v>
      </c>
    </row>
    <row r="630" spans="1:11" ht="22.5">
      <c r="A630" s="73" t="s">
        <v>526</v>
      </c>
      <c r="B630" s="192" t="s">
        <v>25</v>
      </c>
      <c r="C630" s="70" t="s">
        <v>86</v>
      </c>
      <c r="D630" s="74" t="s">
        <v>79</v>
      </c>
      <c r="E630" s="70" t="s">
        <v>449</v>
      </c>
      <c r="F630" s="70">
        <v>240</v>
      </c>
      <c r="G630" s="221">
        <f t="shared" si="94"/>
        <v>300</v>
      </c>
      <c r="H630" s="221">
        <f t="shared" si="94"/>
        <v>0</v>
      </c>
      <c r="I630" s="221">
        <f t="shared" si="94"/>
        <v>300</v>
      </c>
      <c r="J630" s="221">
        <f t="shared" si="94"/>
        <v>95.331</v>
      </c>
      <c r="K630" s="506">
        <f t="shared" si="86"/>
        <v>0.31777</v>
      </c>
    </row>
    <row r="631" spans="1:11" ht="22.5">
      <c r="A631" s="166" t="s">
        <v>527</v>
      </c>
      <c r="B631" s="74" t="s">
        <v>25</v>
      </c>
      <c r="C631" s="70" t="s">
        <v>86</v>
      </c>
      <c r="D631" s="74" t="s">
        <v>79</v>
      </c>
      <c r="E631" s="70" t="s">
        <v>449</v>
      </c>
      <c r="F631" s="70">
        <v>244</v>
      </c>
      <c r="G631" s="221">
        <v>300</v>
      </c>
      <c r="H631" s="221"/>
      <c r="I631" s="221">
        <f>G631+H631</f>
        <v>300</v>
      </c>
      <c r="J631" s="221">
        <v>95.331</v>
      </c>
      <c r="K631" s="506">
        <f t="shared" si="86"/>
        <v>0.31777</v>
      </c>
    </row>
    <row r="632" spans="1:15" s="327" customFormat="1" ht="12.75">
      <c r="A632" s="194" t="s">
        <v>477</v>
      </c>
      <c r="B632" s="93" t="s">
        <v>25</v>
      </c>
      <c r="C632" s="92">
        <v>12</v>
      </c>
      <c r="D632" s="93"/>
      <c r="E632" s="92"/>
      <c r="F632" s="92"/>
      <c r="G632" s="224">
        <f aca="true" t="shared" si="95" ref="G632:J637">G633</f>
        <v>152.4</v>
      </c>
      <c r="H632" s="224">
        <f t="shared" si="95"/>
        <v>0</v>
      </c>
      <c r="I632" s="224">
        <f t="shared" si="95"/>
        <v>152.4</v>
      </c>
      <c r="J632" s="224">
        <f t="shared" si="95"/>
        <v>45</v>
      </c>
      <c r="K632" s="505">
        <f t="shared" si="86"/>
        <v>0.2952755905511811</v>
      </c>
      <c r="L632" s="392">
        <v>152.4</v>
      </c>
      <c r="M632" s="392">
        <f>L632-I632</f>
        <v>0</v>
      </c>
      <c r="N632" s="392">
        <v>45</v>
      </c>
      <c r="O632" s="392">
        <f>N632-J632</f>
        <v>0</v>
      </c>
    </row>
    <row r="633" spans="1:15" s="327" customFormat="1" ht="14.25" customHeight="1">
      <c r="A633" s="194" t="s">
        <v>478</v>
      </c>
      <c r="B633" s="93" t="s">
        <v>25</v>
      </c>
      <c r="C633" s="92">
        <v>12</v>
      </c>
      <c r="D633" s="93" t="s">
        <v>76</v>
      </c>
      <c r="E633" s="92"/>
      <c r="F633" s="92"/>
      <c r="G633" s="224">
        <f t="shared" si="95"/>
        <v>152.4</v>
      </c>
      <c r="H633" s="224">
        <f t="shared" si="95"/>
        <v>0</v>
      </c>
      <c r="I633" s="224">
        <f t="shared" si="95"/>
        <v>152.4</v>
      </c>
      <c r="J633" s="224">
        <f t="shared" si="95"/>
        <v>45</v>
      </c>
      <c r="K633" s="505">
        <f t="shared" si="86"/>
        <v>0.2952755905511811</v>
      </c>
      <c r="L633" s="392"/>
      <c r="M633" s="392"/>
      <c r="N633" s="392"/>
      <c r="O633" s="392"/>
    </row>
    <row r="634" spans="1:11" ht="33" customHeight="1">
      <c r="A634" s="194" t="s">
        <v>674</v>
      </c>
      <c r="B634" s="93" t="s">
        <v>25</v>
      </c>
      <c r="C634" s="92">
        <v>12</v>
      </c>
      <c r="D634" s="93" t="s">
        <v>76</v>
      </c>
      <c r="E634" s="92" t="s">
        <v>481</v>
      </c>
      <c r="F634" s="92"/>
      <c r="G634" s="224">
        <f t="shared" si="95"/>
        <v>152.4</v>
      </c>
      <c r="H634" s="224">
        <f t="shared" si="95"/>
        <v>0</v>
      </c>
      <c r="I634" s="224">
        <f t="shared" si="95"/>
        <v>152.4</v>
      </c>
      <c r="J634" s="224">
        <f t="shared" si="95"/>
        <v>45</v>
      </c>
      <c r="K634" s="505">
        <f t="shared" si="86"/>
        <v>0.2952755905511811</v>
      </c>
    </row>
    <row r="635" spans="1:11" ht="14.25" customHeight="1">
      <c r="A635" s="73" t="s">
        <v>480</v>
      </c>
      <c r="B635" s="74" t="s">
        <v>25</v>
      </c>
      <c r="C635" s="70">
        <v>12</v>
      </c>
      <c r="D635" s="74" t="s">
        <v>76</v>
      </c>
      <c r="E635" s="70" t="s">
        <v>482</v>
      </c>
      <c r="F635" s="70"/>
      <c r="G635" s="221">
        <f t="shared" si="95"/>
        <v>152.4</v>
      </c>
      <c r="H635" s="221">
        <f t="shared" si="95"/>
        <v>0</v>
      </c>
      <c r="I635" s="221">
        <f t="shared" si="95"/>
        <v>152.4</v>
      </c>
      <c r="J635" s="221">
        <f t="shared" si="95"/>
        <v>45</v>
      </c>
      <c r="K635" s="506">
        <f t="shared" si="86"/>
        <v>0.2952755905511811</v>
      </c>
    </row>
    <row r="636" spans="1:11" ht="22.5">
      <c r="A636" s="73" t="s">
        <v>387</v>
      </c>
      <c r="B636" s="74" t="s">
        <v>25</v>
      </c>
      <c r="C636" s="70">
        <v>12</v>
      </c>
      <c r="D636" s="74" t="s">
        <v>76</v>
      </c>
      <c r="E636" s="70" t="s">
        <v>482</v>
      </c>
      <c r="F636" s="70">
        <v>200</v>
      </c>
      <c r="G636" s="221">
        <f t="shared" si="95"/>
        <v>152.4</v>
      </c>
      <c r="H636" s="221">
        <f t="shared" si="95"/>
        <v>0</v>
      </c>
      <c r="I636" s="221">
        <f t="shared" si="95"/>
        <v>152.4</v>
      </c>
      <c r="J636" s="221">
        <f t="shared" si="95"/>
        <v>45</v>
      </c>
      <c r="K636" s="506">
        <f t="shared" si="86"/>
        <v>0.2952755905511811</v>
      </c>
    </row>
    <row r="637" spans="1:11" ht="22.5">
      <c r="A637" s="73" t="s">
        <v>526</v>
      </c>
      <c r="B637" s="74" t="s">
        <v>25</v>
      </c>
      <c r="C637" s="70">
        <v>12</v>
      </c>
      <c r="D637" s="74" t="s">
        <v>76</v>
      </c>
      <c r="E637" s="70" t="s">
        <v>482</v>
      </c>
      <c r="F637" s="70">
        <v>240</v>
      </c>
      <c r="G637" s="221">
        <f t="shared" si="95"/>
        <v>152.4</v>
      </c>
      <c r="H637" s="221">
        <f t="shared" si="95"/>
        <v>0</v>
      </c>
      <c r="I637" s="221">
        <f t="shared" si="95"/>
        <v>152.4</v>
      </c>
      <c r="J637" s="221">
        <f t="shared" si="95"/>
        <v>45</v>
      </c>
      <c r="K637" s="506">
        <f t="shared" si="86"/>
        <v>0.2952755905511811</v>
      </c>
    </row>
    <row r="638" spans="1:11" ht="22.5">
      <c r="A638" s="166" t="s">
        <v>527</v>
      </c>
      <c r="B638" s="74" t="s">
        <v>25</v>
      </c>
      <c r="C638" s="70">
        <v>12</v>
      </c>
      <c r="D638" s="74" t="s">
        <v>76</v>
      </c>
      <c r="E638" s="70" t="s">
        <v>482</v>
      </c>
      <c r="F638" s="70">
        <v>244</v>
      </c>
      <c r="G638" s="221">
        <v>152.4</v>
      </c>
      <c r="H638" s="221"/>
      <c r="I638" s="221">
        <f>G638+H638</f>
        <v>152.4</v>
      </c>
      <c r="J638" s="221">
        <v>45</v>
      </c>
      <c r="K638" s="506">
        <f t="shared" si="86"/>
        <v>0.2952755905511811</v>
      </c>
    </row>
    <row r="639" spans="1:15" s="75" customFormat="1" ht="21">
      <c r="A639" s="87" t="s">
        <v>179</v>
      </c>
      <c r="B639" s="156" t="s">
        <v>537</v>
      </c>
      <c r="C639" s="159"/>
      <c r="D639" s="156"/>
      <c r="E639" s="156"/>
      <c r="F639" s="159"/>
      <c r="G639" s="160">
        <f>G640</f>
        <v>1884.9</v>
      </c>
      <c r="H639" s="160">
        <f>H640</f>
        <v>0</v>
      </c>
      <c r="I639" s="160">
        <f>I640</f>
        <v>1884.9</v>
      </c>
      <c r="J639" s="390">
        <f>J640</f>
        <v>521.502</v>
      </c>
      <c r="K639" s="503">
        <f t="shared" si="86"/>
        <v>0.276673563584275</v>
      </c>
      <c r="L639" s="393">
        <f>1884.9+340</f>
        <v>2224.9</v>
      </c>
      <c r="M639" s="393">
        <f>L639-I639</f>
        <v>340</v>
      </c>
      <c r="N639" s="393">
        <v>521.502</v>
      </c>
      <c r="O639" s="393">
        <f>N639-J639</f>
        <v>0</v>
      </c>
    </row>
    <row r="640" spans="1:11" ht="12.75">
      <c r="A640" s="194" t="s">
        <v>639</v>
      </c>
      <c r="B640" s="93" t="s">
        <v>537</v>
      </c>
      <c r="C640" s="92" t="s">
        <v>12</v>
      </c>
      <c r="D640" s="93" t="s">
        <v>8</v>
      </c>
      <c r="E640" s="92" t="s">
        <v>9</v>
      </c>
      <c r="F640" s="92" t="s">
        <v>10</v>
      </c>
      <c r="G640" s="195">
        <f>G641+G652</f>
        <v>1884.9</v>
      </c>
      <c r="H640" s="195">
        <f>H641+H652</f>
        <v>0</v>
      </c>
      <c r="I640" s="195">
        <f>I641+I652</f>
        <v>1884.9</v>
      </c>
      <c r="J640" s="195">
        <f>J641+J652</f>
        <v>521.502</v>
      </c>
      <c r="K640" s="500">
        <f t="shared" si="86"/>
        <v>0.276673563584275</v>
      </c>
    </row>
    <row r="641" spans="1:11" ht="21">
      <c r="A641" s="194" t="s">
        <v>75</v>
      </c>
      <c r="B641" s="93" t="s">
        <v>537</v>
      </c>
      <c r="C641" s="92" t="s">
        <v>12</v>
      </c>
      <c r="D641" s="93" t="s">
        <v>76</v>
      </c>
      <c r="E641" s="92" t="s">
        <v>9</v>
      </c>
      <c r="F641" s="92" t="s">
        <v>10</v>
      </c>
      <c r="G641" s="195">
        <f>G642</f>
        <v>1018</v>
      </c>
      <c r="H641" s="195">
        <f>H642</f>
        <v>0</v>
      </c>
      <c r="I641" s="195">
        <f>I642</f>
        <v>1018</v>
      </c>
      <c r="J641" s="195">
        <f>J642</f>
        <v>251.99599999999998</v>
      </c>
      <c r="K641" s="500">
        <f t="shared" si="86"/>
        <v>0.24754027504911588</v>
      </c>
    </row>
    <row r="642" spans="1:11" ht="12.75">
      <c r="A642" s="73" t="s">
        <v>154</v>
      </c>
      <c r="B642" s="74" t="s">
        <v>537</v>
      </c>
      <c r="C642" s="70" t="s">
        <v>12</v>
      </c>
      <c r="D642" s="74" t="s">
        <v>76</v>
      </c>
      <c r="E642" s="70" t="s">
        <v>302</v>
      </c>
      <c r="F642" s="70" t="s">
        <v>10</v>
      </c>
      <c r="G642" s="72">
        <f>G643+G649+G648</f>
        <v>1018</v>
      </c>
      <c r="H642" s="72">
        <f>H643+H649+H648</f>
        <v>0</v>
      </c>
      <c r="I642" s="72">
        <f>I643+I649+I648</f>
        <v>1018</v>
      </c>
      <c r="J642" s="72">
        <f>J643+J649+J648</f>
        <v>251.99599999999998</v>
      </c>
      <c r="K642" s="403">
        <f t="shared" si="86"/>
        <v>0.24754027504911588</v>
      </c>
    </row>
    <row r="643" spans="1:11" ht="22.5">
      <c r="A643" s="203" t="s">
        <v>304</v>
      </c>
      <c r="B643" s="74" t="s">
        <v>537</v>
      </c>
      <c r="C643" s="70" t="s">
        <v>12</v>
      </c>
      <c r="D643" s="74" t="s">
        <v>76</v>
      </c>
      <c r="E643" s="70" t="s">
        <v>303</v>
      </c>
      <c r="F643" s="70"/>
      <c r="G643" s="72">
        <f aca="true" t="shared" si="96" ref="G643:J644">G644</f>
        <v>1018</v>
      </c>
      <c r="H643" s="72">
        <f t="shared" si="96"/>
        <v>0</v>
      </c>
      <c r="I643" s="72">
        <f t="shared" si="96"/>
        <v>1018</v>
      </c>
      <c r="J643" s="72">
        <f t="shared" si="96"/>
        <v>251.99599999999998</v>
      </c>
      <c r="K643" s="403">
        <f t="shared" si="86"/>
        <v>0.24754027504911588</v>
      </c>
    </row>
    <row r="644" spans="1:15" s="327" customFormat="1" ht="33.75">
      <c r="A644" s="73" t="s">
        <v>105</v>
      </c>
      <c r="B644" s="74" t="s">
        <v>537</v>
      </c>
      <c r="C644" s="70" t="s">
        <v>12</v>
      </c>
      <c r="D644" s="74" t="s">
        <v>76</v>
      </c>
      <c r="E644" s="70" t="s">
        <v>303</v>
      </c>
      <c r="F644" s="70" t="s">
        <v>106</v>
      </c>
      <c r="G644" s="72">
        <f t="shared" si="96"/>
        <v>1018</v>
      </c>
      <c r="H644" s="72">
        <f t="shared" si="96"/>
        <v>0</v>
      </c>
      <c r="I644" s="72">
        <f t="shared" si="96"/>
        <v>1018</v>
      </c>
      <c r="J644" s="72">
        <f t="shared" si="96"/>
        <v>251.99599999999998</v>
      </c>
      <c r="K644" s="403">
        <f t="shared" si="86"/>
        <v>0.24754027504911588</v>
      </c>
      <c r="L644" s="392"/>
      <c r="M644" s="392"/>
      <c r="N644" s="392"/>
      <c r="O644" s="392"/>
    </row>
    <row r="645" spans="1:11" ht="12.75">
      <c r="A645" s="73" t="s">
        <v>107</v>
      </c>
      <c r="B645" s="74" t="s">
        <v>537</v>
      </c>
      <c r="C645" s="70" t="s">
        <v>12</v>
      </c>
      <c r="D645" s="74" t="s">
        <v>76</v>
      </c>
      <c r="E645" s="70" t="s">
        <v>303</v>
      </c>
      <c r="F645" s="70" t="s">
        <v>108</v>
      </c>
      <c r="G645" s="72">
        <f>G646+G647</f>
        <v>1018</v>
      </c>
      <c r="H645" s="72">
        <f>H646+H647</f>
        <v>0</v>
      </c>
      <c r="I645" s="72">
        <f>I646+I647</f>
        <v>1018</v>
      </c>
      <c r="J645" s="72">
        <f>J646+J647</f>
        <v>251.99599999999998</v>
      </c>
      <c r="K645" s="403">
        <f t="shared" si="86"/>
        <v>0.24754027504911588</v>
      </c>
    </row>
    <row r="646" spans="1:11" ht="12.75">
      <c r="A646" s="198" t="s">
        <v>385</v>
      </c>
      <c r="B646" s="74" t="s">
        <v>537</v>
      </c>
      <c r="C646" s="70" t="s">
        <v>12</v>
      </c>
      <c r="D646" s="74" t="s">
        <v>76</v>
      </c>
      <c r="E646" s="70" t="s">
        <v>303</v>
      </c>
      <c r="F646" s="70" t="s">
        <v>110</v>
      </c>
      <c r="G646" s="72">
        <v>781.9</v>
      </c>
      <c r="H646" s="72"/>
      <c r="I646" s="72">
        <f>G646+H646</f>
        <v>781.9</v>
      </c>
      <c r="J646" s="72">
        <v>193.545</v>
      </c>
      <c r="K646" s="403">
        <f t="shared" si="86"/>
        <v>0.24753165366415142</v>
      </c>
    </row>
    <row r="647" spans="1:11" ht="33.75">
      <c r="A647" s="198" t="s">
        <v>386</v>
      </c>
      <c r="B647" s="74" t="s">
        <v>537</v>
      </c>
      <c r="C647" s="70" t="s">
        <v>12</v>
      </c>
      <c r="D647" s="74" t="s">
        <v>76</v>
      </c>
      <c r="E647" s="70" t="s">
        <v>303</v>
      </c>
      <c r="F647" s="70">
        <v>129</v>
      </c>
      <c r="G647" s="72">
        <v>236.1</v>
      </c>
      <c r="H647" s="72"/>
      <c r="I647" s="72">
        <f>G647+H647</f>
        <v>236.1</v>
      </c>
      <c r="J647" s="72">
        <v>58.451</v>
      </c>
      <c r="K647" s="403">
        <f t="shared" si="86"/>
        <v>0.2475688267683185</v>
      </c>
    </row>
    <row r="648" spans="1:11" ht="22.5">
      <c r="A648" s="198" t="s">
        <v>525</v>
      </c>
      <c r="B648" s="74" t="s">
        <v>537</v>
      </c>
      <c r="C648" s="70" t="s">
        <v>12</v>
      </c>
      <c r="D648" s="74" t="s">
        <v>76</v>
      </c>
      <c r="E648" s="70" t="s">
        <v>305</v>
      </c>
      <c r="F648" s="70">
        <v>122</v>
      </c>
      <c r="G648" s="72">
        <v>0</v>
      </c>
      <c r="H648" s="72"/>
      <c r="I648" s="72">
        <f>G648+H648</f>
        <v>0</v>
      </c>
      <c r="J648" s="72">
        <v>0</v>
      </c>
      <c r="K648" s="403" t="e">
        <f t="shared" si="86"/>
        <v>#DIV/0!</v>
      </c>
    </row>
    <row r="649" spans="1:11" ht="22.5">
      <c r="A649" s="73" t="s">
        <v>387</v>
      </c>
      <c r="B649" s="74" t="s">
        <v>537</v>
      </c>
      <c r="C649" s="70" t="s">
        <v>12</v>
      </c>
      <c r="D649" s="74" t="s">
        <v>76</v>
      </c>
      <c r="E649" s="70" t="s">
        <v>305</v>
      </c>
      <c r="F649" s="70" t="s">
        <v>113</v>
      </c>
      <c r="G649" s="72">
        <f aca="true" t="shared" si="97" ref="G649:J650">G650</f>
        <v>0</v>
      </c>
      <c r="H649" s="72">
        <f t="shared" si="97"/>
        <v>0</v>
      </c>
      <c r="I649" s="72">
        <f t="shared" si="97"/>
        <v>0</v>
      </c>
      <c r="J649" s="72">
        <f t="shared" si="97"/>
        <v>0</v>
      </c>
      <c r="K649" s="403" t="e">
        <f t="shared" si="86"/>
        <v>#DIV/0!</v>
      </c>
    </row>
    <row r="650" spans="1:11" ht="22.5">
      <c r="A650" s="166" t="s">
        <v>526</v>
      </c>
      <c r="B650" s="74" t="s">
        <v>537</v>
      </c>
      <c r="C650" s="70" t="s">
        <v>12</v>
      </c>
      <c r="D650" s="74" t="s">
        <v>76</v>
      </c>
      <c r="E650" s="70" t="s">
        <v>305</v>
      </c>
      <c r="F650" s="70" t="s">
        <v>115</v>
      </c>
      <c r="G650" s="72">
        <f t="shared" si="97"/>
        <v>0</v>
      </c>
      <c r="H650" s="72">
        <f t="shared" si="97"/>
        <v>0</v>
      </c>
      <c r="I650" s="72">
        <f t="shared" si="97"/>
        <v>0</v>
      </c>
      <c r="J650" s="72">
        <f t="shared" si="97"/>
        <v>0</v>
      </c>
      <c r="K650" s="403" t="e">
        <f t="shared" si="86"/>
        <v>#DIV/0!</v>
      </c>
    </row>
    <row r="651" spans="1:11" ht="22.5">
      <c r="A651" s="166" t="s">
        <v>527</v>
      </c>
      <c r="B651" s="74" t="s">
        <v>537</v>
      </c>
      <c r="C651" s="70" t="s">
        <v>12</v>
      </c>
      <c r="D651" s="74" t="s">
        <v>76</v>
      </c>
      <c r="E651" s="70" t="s">
        <v>305</v>
      </c>
      <c r="F651" s="70" t="s">
        <v>117</v>
      </c>
      <c r="G651" s="72">
        <v>0</v>
      </c>
      <c r="H651" s="72">
        <v>0</v>
      </c>
      <c r="I651" s="72">
        <v>0</v>
      </c>
      <c r="J651" s="72">
        <v>0</v>
      </c>
      <c r="K651" s="403" t="e">
        <f t="shared" si="86"/>
        <v>#DIV/0!</v>
      </c>
    </row>
    <row r="652" spans="1:11" ht="31.5">
      <c r="A652" s="194" t="s">
        <v>13</v>
      </c>
      <c r="B652" s="93" t="s">
        <v>537</v>
      </c>
      <c r="C652" s="92" t="s">
        <v>12</v>
      </c>
      <c r="D652" s="93" t="s">
        <v>14</v>
      </c>
      <c r="E652" s="92" t="s">
        <v>9</v>
      </c>
      <c r="F652" s="92" t="s">
        <v>10</v>
      </c>
      <c r="G652" s="195">
        <f>G653</f>
        <v>866.9</v>
      </c>
      <c r="H652" s="195">
        <f>H653</f>
        <v>0</v>
      </c>
      <c r="I652" s="195">
        <f>I653</f>
        <v>866.9</v>
      </c>
      <c r="J652" s="195">
        <f>J653</f>
        <v>269.506</v>
      </c>
      <c r="K652" s="500">
        <f t="shared" si="86"/>
        <v>0.3108847617949013</v>
      </c>
    </row>
    <row r="653" spans="1:11" ht="12.75">
      <c r="A653" s="73" t="s">
        <v>307</v>
      </c>
      <c r="B653" s="74" t="s">
        <v>537</v>
      </c>
      <c r="C653" s="70" t="s">
        <v>12</v>
      </c>
      <c r="D653" s="74" t="s">
        <v>14</v>
      </c>
      <c r="E653" s="70" t="s">
        <v>306</v>
      </c>
      <c r="F653" s="70" t="s">
        <v>10</v>
      </c>
      <c r="G653" s="72">
        <f>G654+G659</f>
        <v>866.9</v>
      </c>
      <c r="H653" s="72">
        <f>H654+H659</f>
        <v>0</v>
      </c>
      <c r="I653" s="72">
        <f>I654+I659</f>
        <v>866.9</v>
      </c>
      <c r="J653" s="72">
        <f>J654+J659</f>
        <v>269.506</v>
      </c>
      <c r="K653" s="403">
        <f t="shared" si="86"/>
        <v>0.3108847617949013</v>
      </c>
    </row>
    <row r="654" spans="1:11" ht="33.75">
      <c r="A654" s="73" t="s">
        <v>105</v>
      </c>
      <c r="B654" s="74" t="s">
        <v>537</v>
      </c>
      <c r="C654" s="70">
        <v>1</v>
      </c>
      <c r="D654" s="74" t="s">
        <v>14</v>
      </c>
      <c r="E654" s="70" t="s">
        <v>308</v>
      </c>
      <c r="F654" s="70" t="s">
        <v>106</v>
      </c>
      <c r="G654" s="72">
        <f>G655</f>
        <v>780.5</v>
      </c>
      <c r="H654" s="72">
        <f>H655</f>
        <v>0</v>
      </c>
      <c r="I654" s="72">
        <f>I655</f>
        <v>780.5</v>
      </c>
      <c r="J654" s="72">
        <f>J655</f>
        <v>251.009</v>
      </c>
      <c r="K654" s="403">
        <f aca="true" t="shared" si="98" ref="K654:K678">J654/I654*100%</f>
        <v>0.32160025624599614</v>
      </c>
    </row>
    <row r="655" spans="1:11" ht="12.75">
      <c r="A655" s="73" t="s">
        <v>107</v>
      </c>
      <c r="B655" s="74" t="s">
        <v>537</v>
      </c>
      <c r="C655" s="70" t="s">
        <v>12</v>
      </c>
      <c r="D655" s="74" t="s">
        <v>14</v>
      </c>
      <c r="E655" s="70" t="s">
        <v>308</v>
      </c>
      <c r="F655" s="70" t="s">
        <v>108</v>
      </c>
      <c r="G655" s="72">
        <f>G656+G658+G657</f>
        <v>780.5</v>
      </c>
      <c r="H655" s="72">
        <f>H656+H658+H657</f>
        <v>0</v>
      </c>
      <c r="I655" s="72">
        <f>I656+I658+I657</f>
        <v>780.5</v>
      </c>
      <c r="J655" s="72">
        <f>J656+J658+J657</f>
        <v>251.009</v>
      </c>
      <c r="K655" s="403">
        <f t="shared" si="98"/>
        <v>0.32160025624599614</v>
      </c>
    </row>
    <row r="656" spans="1:11" ht="12.75">
      <c r="A656" s="198" t="s">
        <v>385</v>
      </c>
      <c r="B656" s="74" t="s">
        <v>537</v>
      </c>
      <c r="C656" s="70" t="s">
        <v>12</v>
      </c>
      <c r="D656" s="74" t="s">
        <v>14</v>
      </c>
      <c r="E656" s="70" t="s">
        <v>308</v>
      </c>
      <c r="F656" s="70" t="s">
        <v>110</v>
      </c>
      <c r="G656" s="72">
        <v>581.3</v>
      </c>
      <c r="H656" s="72"/>
      <c r="I656" s="72">
        <f>G656+H656</f>
        <v>581.3</v>
      </c>
      <c r="J656" s="72">
        <v>166.785</v>
      </c>
      <c r="K656" s="403">
        <f t="shared" si="98"/>
        <v>0.2869172544297265</v>
      </c>
    </row>
    <row r="657" spans="1:11" ht="33.75">
      <c r="A657" s="198" t="s">
        <v>386</v>
      </c>
      <c r="B657" s="74" t="s">
        <v>537</v>
      </c>
      <c r="C657" s="70" t="s">
        <v>12</v>
      </c>
      <c r="D657" s="74" t="s">
        <v>14</v>
      </c>
      <c r="E657" s="70" t="s">
        <v>308</v>
      </c>
      <c r="F657" s="70">
        <v>129</v>
      </c>
      <c r="G657" s="72">
        <v>175.6</v>
      </c>
      <c r="H657" s="72"/>
      <c r="I657" s="72">
        <f>G657+H657</f>
        <v>175.6</v>
      </c>
      <c r="J657" s="72">
        <v>79.024</v>
      </c>
      <c r="K657" s="403">
        <f t="shared" si="98"/>
        <v>0.4500227790432802</v>
      </c>
    </row>
    <row r="658" spans="1:11" ht="22.5">
      <c r="A658" s="198" t="s">
        <v>525</v>
      </c>
      <c r="B658" s="74" t="s">
        <v>537</v>
      </c>
      <c r="C658" s="70" t="s">
        <v>12</v>
      </c>
      <c r="D658" s="74" t="s">
        <v>14</v>
      </c>
      <c r="E658" s="70" t="s">
        <v>309</v>
      </c>
      <c r="F658" s="70" t="s">
        <v>112</v>
      </c>
      <c r="G658" s="72">
        <v>23.6</v>
      </c>
      <c r="H658" s="72"/>
      <c r="I658" s="72">
        <f>G658+H658</f>
        <v>23.6</v>
      </c>
      <c r="J658" s="72">
        <v>5.2</v>
      </c>
      <c r="K658" s="403">
        <f t="shared" si="98"/>
        <v>0.22033898305084745</v>
      </c>
    </row>
    <row r="659" spans="1:11" ht="22.5">
      <c r="A659" s="73" t="s">
        <v>387</v>
      </c>
      <c r="B659" s="74" t="s">
        <v>537</v>
      </c>
      <c r="C659" s="70" t="s">
        <v>12</v>
      </c>
      <c r="D659" s="74" t="s">
        <v>14</v>
      </c>
      <c r="E659" s="70" t="s">
        <v>309</v>
      </c>
      <c r="F659" s="70" t="s">
        <v>113</v>
      </c>
      <c r="G659" s="72">
        <f>G660</f>
        <v>86.4</v>
      </c>
      <c r="H659" s="72">
        <f>H660</f>
        <v>0</v>
      </c>
      <c r="I659" s="72">
        <f>I660</f>
        <v>86.4</v>
      </c>
      <c r="J659" s="72">
        <f>J660</f>
        <v>18.497</v>
      </c>
      <c r="K659" s="403">
        <f t="shared" si="98"/>
        <v>0.21408564814814812</v>
      </c>
    </row>
    <row r="660" spans="1:11" ht="22.5">
      <c r="A660" s="166" t="s">
        <v>526</v>
      </c>
      <c r="B660" s="74" t="s">
        <v>537</v>
      </c>
      <c r="C660" s="70" t="s">
        <v>12</v>
      </c>
      <c r="D660" s="74" t="s">
        <v>14</v>
      </c>
      <c r="E660" s="70" t="s">
        <v>309</v>
      </c>
      <c r="F660" s="70">
        <v>240</v>
      </c>
      <c r="G660" s="72">
        <f>G661+G662</f>
        <v>86.4</v>
      </c>
      <c r="H660" s="72">
        <f>H661+H662</f>
        <v>0</v>
      </c>
      <c r="I660" s="72">
        <f>I661+I662</f>
        <v>86.4</v>
      </c>
      <c r="J660" s="72">
        <f>J661+J662</f>
        <v>18.497</v>
      </c>
      <c r="K660" s="403">
        <f t="shared" si="98"/>
        <v>0.21408564814814812</v>
      </c>
    </row>
    <row r="661" spans="1:11" ht="22.5">
      <c r="A661" s="166" t="s">
        <v>540</v>
      </c>
      <c r="B661" s="74" t="s">
        <v>537</v>
      </c>
      <c r="C661" s="70" t="s">
        <v>12</v>
      </c>
      <c r="D661" s="74" t="s">
        <v>14</v>
      </c>
      <c r="E661" s="70" t="s">
        <v>309</v>
      </c>
      <c r="F661" s="70">
        <v>242</v>
      </c>
      <c r="G661" s="72">
        <v>15.2</v>
      </c>
      <c r="H661" s="72"/>
      <c r="I661" s="72">
        <f>G661+H661</f>
        <v>15.2</v>
      </c>
      <c r="J661" s="72">
        <v>0.791</v>
      </c>
      <c r="K661" s="403">
        <f t="shared" si="98"/>
        <v>0.05203947368421053</v>
      </c>
    </row>
    <row r="662" spans="1:11" ht="22.5">
      <c r="A662" s="166" t="s">
        <v>527</v>
      </c>
      <c r="B662" s="74" t="s">
        <v>537</v>
      </c>
      <c r="C662" s="70" t="s">
        <v>12</v>
      </c>
      <c r="D662" s="74" t="s">
        <v>14</v>
      </c>
      <c r="E662" s="70" t="s">
        <v>309</v>
      </c>
      <c r="F662" s="70" t="s">
        <v>117</v>
      </c>
      <c r="G662" s="72">
        <v>71.2</v>
      </c>
      <c r="H662" s="72"/>
      <c r="I662" s="72">
        <f>G662+H662</f>
        <v>71.2</v>
      </c>
      <c r="J662" s="72">
        <v>17.706</v>
      </c>
      <c r="K662" s="403">
        <f t="shared" si="98"/>
        <v>0.24867977528089885</v>
      </c>
    </row>
    <row r="663" spans="1:15" ht="21">
      <c r="A663" s="87" t="s">
        <v>178</v>
      </c>
      <c r="B663" s="152" t="s">
        <v>183</v>
      </c>
      <c r="C663" s="163"/>
      <c r="D663" s="164"/>
      <c r="E663" s="163"/>
      <c r="F663" s="163"/>
      <c r="G663" s="165">
        <f aca="true" t="shared" si="99" ref="G663:J665">G664</f>
        <v>1819</v>
      </c>
      <c r="H663" s="165">
        <f t="shared" si="99"/>
        <v>0</v>
      </c>
      <c r="I663" s="165">
        <f t="shared" si="99"/>
        <v>1819</v>
      </c>
      <c r="J663" s="165">
        <f t="shared" si="99"/>
        <v>532.212</v>
      </c>
      <c r="K663" s="507">
        <f t="shared" si="98"/>
        <v>0.2925849367784497</v>
      </c>
      <c r="L663" s="391">
        <v>1819</v>
      </c>
      <c r="M663" s="391">
        <f>L663-I663</f>
        <v>0</v>
      </c>
      <c r="N663" s="391">
        <v>532.212</v>
      </c>
      <c r="O663" s="391">
        <f>N663-J663</f>
        <v>0</v>
      </c>
    </row>
    <row r="664" spans="1:11" ht="12.75">
      <c r="A664" s="194" t="s">
        <v>639</v>
      </c>
      <c r="B664" s="93" t="s">
        <v>183</v>
      </c>
      <c r="C664" s="92" t="s">
        <v>12</v>
      </c>
      <c r="D664" s="74"/>
      <c r="E664" s="70"/>
      <c r="F664" s="70"/>
      <c r="G664" s="224">
        <f t="shared" si="99"/>
        <v>1819</v>
      </c>
      <c r="H664" s="224">
        <f t="shared" si="99"/>
        <v>0</v>
      </c>
      <c r="I664" s="224">
        <f t="shared" si="99"/>
        <v>1819</v>
      </c>
      <c r="J664" s="224">
        <f t="shared" si="99"/>
        <v>532.212</v>
      </c>
      <c r="K664" s="505">
        <f t="shared" si="98"/>
        <v>0.2925849367784497</v>
      </c>
    </row>
    <row r="665" spans="1:11" ht="21">
      <c r="A665" s="194" t="s">
        <v>73</v>
      </c>
      <c r="B665" s="344" t="s">
        <v>183</v>
      </c>
      <c r="C665" s="92" t="s">
        <v>12</v>
      </c>
      <c r="D665" s="93" t="s">
        <v>74</v>
      </c>
      <c r="E665" s="92" t="s">
        <v>9</v>
      </c>
      <c r="F665" s="92" t="s">
        <v>10</v>
      </c>
      <c r="G665" s="195">
        <f t="shared" si="99"/>
        <v>1819</v>
      </c>
      <c r="H665" s="195">
        <f t="shared" si="99"/>
        <v>0</v>
      </c>
      <c r="I665" s="195">
        <f t="shared" si="99"/>
        <v>1819</v>
      </c>
      <c r="J665" s="195">
        <f t="shared" si="99"/>
        <v>532.212</v>
      </c>
      <c r="K665" s="500">
        <f t="shared" si="98"/>
        <v>0.2925849367784497</v>
      </c>
    </row>
    <row r="666" spans="1:15" s="327" customFormat="1" ht="12.75">
      <c r="A666" s="203" t="s">
        <v>311</v>
      </c>
      <c r="B666" s="192" t="s">
        <v>183</v>
      </c>
      <c r="C666" s="70" t="s">
        <v>12</v>
      </c>
      <c r="D666" s="74" t="s">
        <v>74</v>
      </c>
      <c r="E666" s="70" t="s">
        <v>310</v>
      </c>
      <c r="F666" s="70" t="s">
        <v>10</v>
      </c>
      <c r="G666" s="72">
        <f>G667+G672+G676</f>
        <v>1819</v>
      </c>
      <c r="H666" s="72">
        <f>H667+H672+H676</f>
        <v>0</v>
      </c>
      <c r="I666" s="72">
        <f>I667+I672+I676</f>
        <v>1819</v>
      </c>
      <c r="J666" s="72">
        <f>J667+J672+J676</f>
        <v>532.212</v>
      </c>
      <c r="K666" s="403">
        <f t="shared" si="98"/>
        <v>0.2925849367784497</v>
      </c>
      <c r="L666" s="392"/>
      <c r="M666" s="392"/>
      <c r="N666" s="392"/>
      <c r="O666" s="392"/>
    </row>
    <row r="667" spans="1:15" s="75" customFormat="1" ht="33.75">
      <c r="A667" s="73" t="s">
        <v>105</v>
      </c>
      <c r="B667" s="192" t="s">
        <v>183</v>
      </c>
      <c r="C667" s="70" t="s">
        <v>12</v>
      </c>
      <c r="D667" s="74" t="s">
        <v>74</v>
      </c>
      <c r="E667" s="74" t="s">
        <v>312</v>
      </c>
      <c r="F667" s="70" t="s">
        <v>106</v>
      </c>
      <c r="G667" s="72">
        <f>G668</f>
        <v>1752.4</v>
      </c>
      <c r="H667" s="72">
        <f>H668</f>
        <v>0</v>
      </c>
      <c r="I667" s="72">
        <f>I668</f>
        <v>1752.4</v>
      </c>
      <c r="J667" s="72">
        <f>J668</f>
        <v>518.553</v>
      </c>
      <c r="K667" s="403">
        <f t="shared" si="98"/>
        <v>0.2959101803241269</v>
      </c>
      <c r="L667" s="393"/>
      <c r="M667" s="393"/>
      <c r="N667" s="393"/>
      <c r="O667" s="393"/>
    </row>
    <row r="668" spans="1:15" s="75" customFormat="1" ht="11.25">
      <c r="A668" s="73" t="s">
        <v>107</v>
      </c>
      <c r="B668" s="192" t="s">
        <v>183</v>
      </c>
      <c r="C668" s="70" t="s">
        <v>12</v>
      </c>
      <c r="D668" s="74" t="s">
        <v>74</v>
      </c>
      <c r="E668" s="74" t="s">
        <v>312</v>
      </c>
      <c r="F668" s="70" t="s">
        <v>108</v>
      </c>
      <c r="G668" s="72">
        <f>G669+G671+G670</f>
        <v>1752.4</v>
      </c>
      <c r="H668" s="72">
        <f>H669+H671+H670</f>
        <v>0</v>
      </c>
      <c r="I668" s="72">
        <f>I669+I671+I670</f>
        <v>1752.4</v>
      </c>
      <c r="J668" s="72">
        <f>J669+J671+J670</f>
        <v>518.553</v>
      </c>
      <c r="K668" s="403">
        <f t="shared" si="98"/>
        <v>0.2959101803241269</v>
      </c>
      <c r="L668" s="393"/>
      <c r="M668" s="393"/>
      <c r="N668" s="393"/>
      <c r="O668" s="393"/>
    </row>
    <row r="669" spans="1:15" s="75" customFormat="1" ht="11.25">
      <c r="A669" s="198" t="s">
        <v>385</v>
      </c>
      <c r="B669" s="192" t="s">
        <v>183</v>
      </c>
      <c r="C669" s="70" t="s">
        <v>12</v>
      </c>
      <c r="D669" s="74" t="s">
        <v>74</v>
      </c>
      <c r="E669" s="74" t="s">
        <v>312</v>
      </c>
      <c r="F669" s="70" t="s">
        <v>110</v>
      </c>
      <c r="G669" s="72">
        <v>1335.6</v>
      </c>
      <c r="H669" s="72"/>
      <c r="I669" s="72">
        <f>G669+H669</f>
        <v>1335.6</v>
      </c>
      <c r="J669" s="72">
        <v>373.18</v>
      </c>
      <c r="K669" s="403">
        <f t="shared" si="98"/>
        <v>0.2794100029949087</v>
      </c>
      <c r="L669" s="393"/>
      <c r="M669" s="393"/>
      <c r="N669" s="393"/>
      <c r="O669" s="393"/>
    </row>
    <row r="670" spans="1:11" ht="33.75">
      <c r="A670" s="198" t="s">
        <v>386</v>
      </c>
      <c r="B670" s="192" t="s">
        <v>183</v>
      </c>
      <c r="C670" s="70" t="s">
        <v>12</v>
      </c>
      <c r="D670" s="74" t="s">
        <v>74</v>
      </c>
      <c r="E670" s="74" t="s">
        <v>312</v>
      </c>
      <c r="F670" s="70">
        <v>129</v>
      </c>
      <c r="G670" s="72">
        <v>403.4</v>
      </c>
      <c r="H670" s="72"/>
      <c r="I670" s="72">
        <f>G670+H670</f>
        <v>403.4</v>
      </c>
      <c r="J670" s="72">
        <v>138.973</v>
      </c>
      <c r="K670" s="403">
        <f t="shared" si="98"/>
        <v>0.3445042141794745</v>
      </c>
    </row>
    <row r="671" spans="1:11" ht="12.75">
      <c r="A671" s="73" t="s">
        <v>111</v>
      </c>
      <c r="B671" s="192" t="s">
        <v>183</v>
      </c>
      <c r="C671" s="70" t="s">
        <v>12</v>
      </c>
      <c r="D671" s="74" t="s">
        <v>74</v>
      </c>
      <c r="E671" s="74" t="s">
        <v>313</v>
      </c>
      <c r="F671" s="70">
        <v>122</v>
      </c>
      <c r="G671" s="72">
        <v>13.4</v>
      </c>
      <c r="H671" s="72"/>
      <c r="I671" s="72">
        <f>G671+H671</f>
        <v>13.4</v>
      </c>
      <c r="J671" s="72">
        <v>6.4</v>
      </c>
      <c r="K671" s="403">
        <f t="shared" si="98"/>
        <v>0.47761194029850745</v>
      </c>
    </row>
    <row r="672" spans="1:15" s="75" customFormat="1" ht="22.5">
      <c r="A672" s="73" t="s">
        <v>387</v>
      </c>
      <c r="B672" s="192" t="s">
        <v>183</v>
      </c>
      <c r="C672" s="70" t="s">
        <v>12</v>
      </c>
      <c r="D672" s="74" t="s">
        <v>74</v>
      </c>
      <c r="E672" s="74" t="s">
        <v>313</v>
      </c>
      <c r="F672" s="70" t="s">
        <v>113</v>
      </c>
      <c r="G672" s="72">
        <f>G673</f>
        <v>64.8</v>
      </c>
      <c r="H672" s="72">
        <f>H673</f>
        <v>0</v>
      </c>
      <c r="I672" s="72">
        <f>I673</f>
        <v>64.8</v>
      </c>
      <c r="J672" s="72">
        <f>J673</f>
        <v>13.658999999999999</v>
      </c>
      <c r="K672" s="403">
        <f t="shared" si="98"/>
        <v>0.21078703703703702</v>
      </c>
      <c r="L672" s="393"/>
      <c r="M672" s="393"/>
      <c r="N672" s="393"/>
      <c r="O672" s="393"/>
    </row>
    <row r="673" spans="1:15" s="75" customFormat="1" ht="22.5">
      <c r="A673" s="166" t="s">
        <v>526</v>
      </c>
      <c r="B673" s="192" t="s">
        <v>183</v>
      </c>
      <c r="C673" s="70" t="s">
        <v>12</v>
      </c>
      <c r="D673" s="74" t="s">
        <v>74</v>
      </c>
      <c r="E673" s="74" t="s">
        <v>313</v>
      </c>
      <c r="F673" s="70" t="s">
        <v>115</v>
      </c>
      <c r="G673" s="72">
        <f>G675+G674</f>
        <v>64.8</v>
      </c>
      <c r="H673" s="72">
        <f>H675+H674</f>
        <v>0</v>
      </c>
      <c r="I673" s="72">
        <f>I675+I674</f>
        <v>64.8</v>
      </c>
      <c r="J673" s="72">
        <f>J675+J674</f>
        <v>13.658999999999999</v>
      </c>
      <c r="K673" s="403">
        <f t="shared" si="98"/>
        <v>0.21078703703703702</v>
      </c>
      <c r="L673" s="393"/>
      <c r="M673" s="393"/>
      <c r="N673" s="393"/>
      <c r="O673" s="393"/>
    </row>
    <row r="674" spans="1:15" s="75" customFormat="1" ht="22.5">
      <c r="A674" s="166" t="s">
        <v>540</v>
      </c>
      <c r="B674" s="192" t="s">
        <v>183</v>
      </c>
      <c r="C674" s="70" t="s">
        <v>12</v>
      </c>
      <c r="D674" s="74" t="s">
        <v>74</v>
      </c>
      <c r="E674" s="74" t="s">
        <v>313</v>
      </c>
      <c r="F674" s="70">
        <v>242</v>
      </c>
      <c r="G674" s="72">
        <v>41.4</v>
      </c>
      <c r="H674" s="72"/>
      <c r="I674" s="72">
        <f>G674+H674</f>
        <v>41.4</v>
      </c>
      <c r="J674" s="72">
        <v>11.059</v>
      </c>
      <c r="K674" s="403">
        <f t="shared" si="98"/>
        <v>0.2671256038647343</v>
      </c>
      <c r="L674" s="393"/>
      <c r="M674" s="393"/>
      <c r="N674" s="393"/>
      <c r="O674" s="393"/>
    </row>
    <row r="675" spans="1:15" s="75" customFormat="1" ht="22.5">
      <c r="A675" s="166" t="s">
        <v>527</v>
      </c>
      <c r="B675" s="192" t="s">
        <v>183</v>
      </c>
      <c r="C675" s="70" t="s">
        <v>12</v>
      </c>
      <c r="D675" s="74" t="s">
        <v>74</v>
      </c>
      <c r="E675" s="74" t="s">
        <v>313</v>
      </c>
      <c r="F675" s="70" t="s">
        <v>117</v>
      </c>
      <c r="G675" s="72">
        <v>23.4</v>
      </c>
      <c r="H675" s="72"/>
      <c r="I675" s="72">
        <f>G675+H675</f>
        <v>23.4</v>
      </c>
      <c r="J675" s="72">
        <v>2.6</v>
      </c>
      <c r="K675" s="403">
        <f>J675/I675*100%</f>
        <v>0.11111111111111112</v>
      </c>
      <c r="L675" s="393"/>
      <c r="M675" s="393"/>
      <c r="N675" s="393"/>
      <c r="O675" s="393"/>
    </row>
    <row r="676" spans="1:11" ht="12.75">
      <c r="A676" s="73" t="s">
        <v>118</v>
      </c>
      <c r="B676" s="192" t="s">
        <v>183</v>
      </c>
      <c r="C676" s="70" t="s">
        <v>12</v>
      </c>
      <c r="D676" s="74" t="s">
        <v>74</v>
      </c>
      <c r="E676" s="74" t="s">
        <v>313</v>
      </c>
      <c r="F676" s="70" t="s">
        <v>48</v>
      </c>
      <c r="G676" s="72">
        <f aca="true" t="shared" si="100" ref="G676:J677">G677</f>
        <v>1.8</v>
      </c>
      <c r="H676" s="72">
        <f t="shared" si="100"/>
        <v>0</v>
      </c>
      <c r="I676" s="72">
        <f t="shared" si="100"/>
        <v>1.8</v>
      </c>
      <c r="J676" s="72">
        <f t="shared" si="100"/>
        <v>0</v>
      </c>
      <c r="K676" s="403">
        <f t="shared" si="98"/>
        <v>0</v>
      </c>
    </row>
    <row r="677" spans="1:11" ht="12.75">
      <c r="A677" s="166" t="s">
        <v>532</v>
      </c>
      <c r="B677" s="192" t="s">
        <v>183</v>
      </c>
      <c r="C677" s="70" t="s">
        <v>12</v>
      </c>
      <c r="D677" s="74" t="s">
        <v>74</v>
      </c>
      <c r="E677" s="74" t="s">
        <v>313</v>
      </c>
      <c r="F677" s="70" t="s">
        <v>119</v>
      </c>
      <c r="G677" s="72">
        <f t="shared" si="100"/>
        <v>1.8</v>
      </c>
      <c r="H677" s="72">
        <f t="shared" si="100"/>
        <v>0</v>
      </c>
      <c r="I677" s="72">
        <f t="shared" si="100"/>
        <v>1.8</v>
      </c>
      <c r="J677" s="72">
        <f t="shared" si="100"/>
        <v>0</v>
      </c>
      <c r="K677" s="403">
        <f t="shared" si="98"/>
        <v>0</v>
      </c>
    </row>
    <row r="678" spans="1:15" s="327" customFormat="1" ht="12.75">
      <c r="A678" s="73" t="s">
        <v>539</v>
      </c>
      <c r="B678" s="192" t="s">
        <v>183</v>
      </c>
      <c r="C678" s="70" t="s">
        <v>12</v>
      </c>
      <c r="D678" s="74" t="s">
        <v>74</v>
      </c>
      <c r="E678" s="74" t="s">
        <v>313</v>
      </c>
      <c r="F678" s="70">
        <v>853</v>
      </c>
      <c r="G678" s="72">
        <v>1.8</v>
      </c>
      <c r="H678" s="72"/>
      <c r="I678" s="72">
        <f>G678+H678</f>
        <v>1.8</v>
      </c>
      <c r="J678" s="72">
        <v>0</v>
      </c>
      <c r="K678" s="403">
        <f t="shared" si="98"/>
        <v>0</v>
      </c>
      <c r="L678" s="392"/>
      <c r="M678" s="392"/>
      <c r="N678" s="392"/>
      <c r="O678" s="392"/>
    </row>
  </sheetData>
  <sheetProtection/>
  <autoFilter ref="C12:E678"/>
  <mergeCells count="10">
    <mergeCell ref="E3:K3"/>
    <mergeCell ref="A10:G10"/>
    <mergeCell ref="E8:I8"/>
    <mergeCell ref="E9:I9"/>
    <mergeCell ref="E2:K2"/>
    <mergeCell ref="E1:K1"/>
    <mergeCell ref="E7:K7"/>
    <mergeCell ref="E6:K6"/>
    <mergeCell ref="E5:K5"/>
    <mergeCell ref="E4:K4"/>
  </mergeCells>
  <printOptions/>
  <pageMargins left="0.25" right="0.25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58"/>
  <sheetViews>
    <sheetView view="pageBreakPreview" zoomScale="64" zoomScaleSheetLayoutView="64" zoomScalePageLayoutView="0" workbookViewId="0" topLeftCell="A1">
      <selection activeCell="F2" sqref="F2:H2"/>
    </sheetView>
  </sheetViews>
  <sheetFormatPr defaultColWidth="9.140625" defaultRowHeight="12.75"/>
  <cols>
    <col min="1" max="1" width="4.00390625" style="463" customWidth="1"/>
    <col min="2" max="2" width="47.28125" style="463" bestFit="1" customWidth="1"/>
    <col min="3" max="3" width="106.7109375" style="492" customWidth="1"/>
    <col min="4" max="4" width="14.8515625" style="491" hidden="1" customWidth="1"/>
    <col min="5" max="5" width="11.57421875" style="463" hidden="1" customWidth="1"/>
    <col min="6" max="6" width="16.28125" style="463" customWidth="1"/>
    <col min="7" max="7" width="14.7109375" style="463" customWidth="1"/>
    <col min="8" max="8" width="16.28125" style="463" customWidth="1"/>
    <col min="9" max="16384" width="9.140625" style="463" customWidth="1"/>
  </cols>
  <sheetData>
    <row r="1" spans="1:11" ht="12.75">
      <c r="A1" s="404"/>
      <c r="C1" s="418"/>
      <c r="D1" s="418"/>
      <c r="E1" s="418"/>
      <c r="F1" s="558" t="s">
        <v>756</v>
      </c>
      <c r="G1" s="558"/>
      <c r="H1" s="558"/>
      <c r="I1" s="405"/>
      <c r="J1" s="405"/>
      <c r="K1" s="405"/>
    </row>
    <row r="2" spans="1:11" ht="12.75">
      <c r="A2" s="404"/>
      <c r="C2" s="406"/>
      <c r="D2" s="406"/>
      <c r="E2" s="406"/>
      <c r="F2" s="557" t="s">
        <v>759</v>
      </c>
      <c r="G2" s="557"/>
      <c r="H2" s="557"/>
      <c r="I2" s="517"/>
      <c r="J2" s="517"/>
      <c r="K2" s="517"/>
    </row>
    <row r="3" spans="1:11" ht="12.75">
      <c r="A3" s="404"/>
      <c r="C3" s="406"/>
      <c r="D3" s="406"/>
      <c r="E3" s="406"/>
      <c r="F3" s="557" t="s">
        <v>758</v>
      </c>
      <c r="G3" s="557"/>
      <c r="H3" s="557"/>
      <c r="I3" s="517"/>
      <c r="J3" s="517"/>
      <c r="K3" s="517"/>
    </row>
    <row r="4" spans="1:11" ht="12.75">
      <c r="A4" s="404"/>
      <c r="C4" s="406"/>
      <c r="D4" s="406"/>
      <c r="E4" s="406"/>
      <c r="F4" s="557" t="s">
        <v>726</v>
      </c>
      <c r="G4" s="557"/>
      <c r="H4" s="557"/>
      <c r="I4" s="517"/>
      <c r="J4" s="517"/>
      <c r="K4" s="517"/>
    </row>
    <row r="5" spans="1:11" ht="12.75">
      <c r="A5" s="404"/>
      <c r="C5" s="406"/>
      <c r="D5" s="406"/>
      <c r="E5" s="406"/>
      <c r="F5" s="557" t="s">
        <v>724</v>
      </c>
      <c r="G5" s="557"/>
      <c r="H5" s="557"/>
      <c r="I5" s="517"/>
      <c r="J5" s="517"/>
      <c r="K5" s="517"/>
    </row>
    <row r="6" spans="1:11" ht="12.75">
      <c r="A6" s="404"/>
      <c r="C6" s="437"/>
      <c r="D6" s="437"/>
      <c r="E6" s="437"/>
      <c r="F6" s="556" t="s">
        <v>696</v>
      </c>
      <c r="G6" s="556"/>
      <c r="H6" s="556"/>
      <c r="I6" s="518"/>
      <c r="J6" s="518"/>
      <c r="K6" s="518"/>
    </row>
    <row r="7" spans="1:11" ht="12.75">
      <c r="A7" s="406"/>
      <c r="B7" s="406"/>
      <c r="C7" s="406"/>
      <c r="D7" s="406"/>
      <c r="E7" s="406"/>
      <c r="F7" s="557" t="s">
        <v>725</v>
      </c>
      <c r="G7" s="557"/>
      <c r="H7" s="557"/>
      <c r="I7" s="516"/>
      <c r="J7" s="516"/>
      <c r="K7" s="516"/>
    </row>
    <row r="8" spans="1:11" ht="12.75">
      <c r="A8" s="560"/>
      <c r="B8" s="560"/>
      <c r="C8" s="560"/>
      <c r="D8" s="560"/>
      <c r="E8" s="560"/>
      <c r="F8" s="560"/>
      <c r="G8" s="560"/>
      <c r="H8" s="560"/>
      <c r="I8" s="560"/>
      <c r="J8" s="560"/>
      <c r="K8" s="560"/>
    </row>
    <row r="9" spans="1:11" ht="12.75">
      <c r="A9" s="559"/>
      <c r="B9" s="559"/>
      <c r="C9" s="559"/>
      <c r="D9" s="559"/>
      <c r="E9" s="559"/>
      <c r="F9" s="559"/>
      <c r="G9" s="560"/>
      <c r="H9" s="560"/>
      <c r="I9" s="560"/>
      <c r="J9" s="560"/>
      <c r="K9" s="560"/>
    </row>
    <row r="10" spans="1:4" ht="12">
      <c r="A10" s="561" t="s">
        <v>208</v>
      </c>
      <c r="B10" s="561"/>
      <c r="C10" s="561"/>
      <c r="D10" s="561"/>
    </row>
    <row r="11" spans="1:9" ht="12">
      <c r="A11" s="561" t="s">
        <v>553</v>
      </c>
      <c r="B11" s="561"/>
      <c r="C11" s="561"/>
      <c r="D11" s="561"/>
      <c r="E11" s="464"/>
      <c r="F11" s="464"/>
      <c r="G11" s="464"/>
      <c r="H11" s="464"/>
      <c r="I11" s="464"/>
    </row>
    <row r="12" spans="1:9" ht="12">
      <c r="A12" s="465"/>
      <c r="B12" s="465"/>
      <c r="C12" s="562"/>
      <c r="D12" s="562"/>
      <c r="E12" s="464"/>
      <c r="F12" s="466"/>
      <c r="G12" s="464"/>
      <c r="H12" s="466" t="s">
        <v>125</v>
      </c>
      <c r="I12" s="464"/>
    </row>
    <row r="13" spans="1:9" ht="12" customHeight="1">
      <c r="A13" s="563" t="s">
        <v>203</v>
      </c>
      <c r="B13" s="563" t="s">
        <v>209</v>
      </c>
      <c r="C13" s="563" t="s">
        <v>210</v>
      </c>
      <c r="D13" s="564" t="s">
        <v>677</v>
      </c>
      <c r="E13" s="572" t="s">
        <v>676</v>
      </c>
      <c r="F13" s="574" t="s">
        <v>678</v>
      </c>
      <c r="G13" s="572" t="s">
        <v>721</v>
      </c>
      <c r="H13" s="574" t="s">
        <v>722</v>
      </c>
      <c r="I13" s="464"/>
    </row>
    <row r="14" spans="1:8" s="467" customFormat="1" ht="16.5" customHeight="1">
      <c r="A14" s="563"/>
      <c r="B14" s="563"/>
      <c r="C14" s="563"/>
      <c r="D14" s="565" t="s">
        <v>677</v>
      </c>
      <c r="E14" s="573" t="s">
        <v>676</v>
      </c>
      <c r="F14" s="575" t="s">
        <v>678</v>
      </c>
      <c r="G14" s="573" t="s">
        <v>676</v>
      </c>
      <c r="H14" s="575" t="s">
        <v>678</v>
      </c>
    </row>
    <row r="15" spans="1:8" ht="12">
      <c r="A15" s="576" t="s">
        <v>211</v>
      </c>
      <c r="B15" s="577"/>
      <c r="C15" s="578"/>
      <c r="D15" s="468">
        <f>D16+D23+D29+D34+D38+D41+D42+D43+D44+D45+D46+D47+D48+D49+D50+D51+D52+D53+D54</f>
        <v>430394.7</v>
      </c>
      <c r="E15" s="468">
        <f>E16+E23+E29+E34+E38+E41+E42+E43+E44+E45+E46+E47+E48+E49+E50+E51+E52+E53+E54</f>
        <v>1313</v>
      </c>
      <c r="F15" s="468">
        <f>F16+F23+F29+F34+F38+F41+F42+F43+F44+F45+F46+F47+F48+F49+F50+F51+F52+F53+F54</f>
        <v>431707.7</v>
      </c>
      <c r="G15" s="468">
        <f>G16+G23+G29+G34+G38+G41+G42+G43+G44+G45+G46+G47+G48+G49+G50+G51+G52+G53+G54</f>
        <v>116747.092</v>
      </c>
      <c r="H15" s="515">
        <f>G15/F15*100%</f>
        <v>0.27043087718843095</v>
      </c>
    </row>
    <row r="16" spans="1:8" ht="33.75" customHeight="1">
      <c r="A16" s="566">
        <v>1</v>
      </c>
      <c r="B16" s="569" t="s">
        <v>408</v>
      </c>
      <c r="C16" s="469" t="s">
        <v>736</v>
      </c>
      <c r="D16" s="470">
        <f>D17+D18+D19+D20+D21+D22</f>
        <v>317598.7</v>
      </c>
      <c r="E16" s="470">
        <f>E17+E18+E19+E20+E21+E22</f>
        <v>1579</v>
      </c>
      <c r="F16" s="470">
        <f>F17+F18+F19+F20+F21+F22</f>
        <v>319177.7</v>
      </c>
      <c r="G16" s="470">
        <f>G17+G18+G19+G20+G21+G22</f>
        <v>83879.547</v>
      </c>
      <c r="H16" s="513">
        <f>H17+H18+H19+H20+H21+H22</f>
        <v>1.0592899754566427</v>
      </c>
    </row>
    <row r="17" spans="1:8" ht="12">
      <c r="A17" s="567"/>
      <c r="B17" s="570"/>
      <c r="C17" s="471" t="s">
        <v>593</v>
      </c>
      <c r="D17" s="472">
        <v>77022.5</v>
      </c>
      <c r="E17" s="472"/>
      <c r="F17" s="472">
        <f aca="true" t="shared" si="0" ref="F17:F22">D17+E17</f>
        <v>77022.5</v>
      </c>
      <c r="G17" s="472">
        <v>15783</v>
      </c>
      <c r="H17" s="512">
        <f aca="true" t="shared" si="1" ref="H17:H22">G17/F17*100%</f>
        <v>0.20491414846311143</v>
      </c>
    </row>
    <row r="18" spans="1:8" ht="12">
      <c r="A18" s="567"/>
      <c r="B18" s="570"/>
      <c r="C18" s="471" t="s">
        <v>595</v>
      </c>
      <c r="D18" s="472">
        <v>189564.1</v>
      </c>
      <c r="E18" s="472">
        <v>1579</v>
      </c>
      <c r="F18" s="472">
        <f t="shared" si="0"/>
        <v>191143.1</v>
      </c>
      <c r="G18" s="472">
        <v>54513.747</v>
      </c>
      <c r="H18" s="512">
        <f t="shared" si="1"/>
        <v>0.28519861297635124</v>
      </c>
    </row>
    <row r="19" spans="1:8" ht="12">
      <c r="A19" s="567"/>
      <c r="B19" s="570"/>
      <c r="C19" s="471" t="s">
        <v>598</v>
      </c>
      <c r="D19" s="472">
        <v>37884.7</v>
      </c>
      <c r="E19" s="472"/>
      <c r="F19" s="472">
        <f t="shared" si="0"/>
        <v>37884.7</v>
      </c>
      <c r="G19" s="472">
        <v>10825.3</v>
      </c>
      <c r="H19" s="512">
        <f t="shared" si="1"/>
        <v>0.28574332118242984</v>
      </c>
    </row>
    <row r="20" spans="1:8" ht="12">
      <c r="A20" s="567"/>
      <c r="B20" s="570"/>
      <c r="C20" s="471" t="s">
        <v>599</v>
      </c>
      <c r="D20" s="472">
        <v>1988.6</v>
      </c>
      <c r="E20" s="472"/>
      <c r="F20" s="472">
        <f t="shared" si="0"/>
        <v>1988.6</v>
      </c>
      <c r="G20" s="472">
        <v>0</v>
      </c>
      <c r="H20" s="512">
        <f t="shared" si="1"/>
        <v>0</v>
      </c>
    </row>
    <row r="21" spans="1:8" ht="22.5">
      <c r="A21" s="567"/>
      <c r="B21" s="570"/>
      <c r="C21" s="471" t="s">
        <v>594</v>
      </c>
      <c r="D21" s="472">
        <v>1409.9</v>
      </c>
      <c r="E21" s="472"/>
      <c r="F21" s="472">
        <f t="shared" si="0"/>
        <v>1409.9</v>
      </c>
      <c r="G21" s="472">
        <v>0</v>
      </c>
      <c r="H21" s="512">
        <f t="shared" si="1"/>
        <v>0</v>
      </c>
    </row>
    <row r="22" spans="1:8" ht="22.5">
      <c r="A22" s="568"/>
      <c r="B22" s="571"/>
      <c r="C22" s="471" t="s">
        <v>597</v>
      </c>
      <c r="D22" s="472">
        <v>9728.9</v>
      </c>
      <c r="E22" s="472"/>
      <c r="F22" s="472">
        <f t="shared" si="0"/>
        <v>9728.9</v>
      </c>
      <c r="G22" s="472">
        <v>2757.5</v>
      </c>
      <c r="H22" s="512">
        <f t="shared" si="1"/>
        <v>0.28343389283475007</v>
      </c>
    </row>
    <row r="23" spans="1:8" ht="33.75" customHeight="1">
      <c r="A23" s="566">
        <v>2</v>
      </c>
      <c r="B23" s="569" t="s">
        <v>409</v>
      </c>
      <c r="C23" s="473" t="s">
        <v>394</v>
      </c>
      <c r="D23" s="474">
        <f>D24+D25+D26+D27+D28</f>
        <v>27670.2</v>
      </c>
      <c r="E23" s="474">
        <f>E24+E25+E26+E27+E28</f>
        <v>34</v>
      </c>
      <c r="F23" s="474">
        <f>F24+F25+F26+F27+F28</f>
        <v>27704.2</v>
      </c>
      <c r="G23" s="474">
        <f>G24+G25+G26+G27+G28</f>
        <v>8079.7</v>
      </c>
      <c r="H23" s="513">
        <f>H24+H25+H26+H27+H28</f>
        <v>0.9740910899300743</v>
      </c>
    </row>
    <row r="24" spans="1:8" ht="12">
      <c r="A24" s="567"/>
      <c r="B24" s="570"/>
      <c r="C24" s="201" t="s">
        <v>584</v>
      </c>
      <c r="D24" s="475">
        <v>6609.5</v>
      </c>
      <c r="E24" s="475">
        <v>34</v>
      </c>
      <c r="F24" s="475">
        <f>D24+E24</f>
        <v>6643.5</v>
      </c>
      <c r="G24" s="475">
        <v>1813.3</v>
      </c>
      <c r="H24" s="512">
        <f>G24/F24*100%</f>
        <v>0.2729434785880936</v>
      </c>
    </row>
    <row r="25" spans="1:8" ht="12">
      <c r="A25" s="567"/>
      <c r="B25" s="570"/>
      <c r="C25" s="201" t="s">
        <v>585</v>
      </c>
      <c r="D25" s="475">
        <v>11152</v>
      </c>
      <c r="E25" s="475"/>
      <c r="F25" s="475">
        <f>D25+E25</f>
        <v>11152</v>
      </c>
      <c r="G25" s="475">
        <v>3104.6</v>
      </c>
      <c r="H25" s="512">
        <f>G25/F25*100%</f>
        <v>0.27838952654232424</v>
      </c>
    </row>
    <row r="26" spans="1:8" ht="12">
      <c r="A26" s="567"/>
      <c r="B26" s="570"/>
      <c r="C26" s="201" t="s">
        <v>586</v>
      </c>
      <c r="D26" s="475">
        <v>78</v>
      </c>
      <c r="E26" s="475"/>
      <c r="F26" s="475">
        <f>D26+E26</f>
        <v>78</v>
      </c>
      <c r="G26" s="475">
        <v>0</v>
      </c>
      <c r="H26" s="512">
        <f>G26/F26*100%</f>
        <v>0</v>
      </c>
    </row>
    <row r="27" spans="1:8" ht="12">
      <c r="A27" s="567"/>
      <c r="B27" s="570"/>
      <c r="C27" s="201" t="s">
        <v>587</v>
      </c>
      <c r="D27" s="475">
        <v>50</v>
      </c>
      <c r="E27" s="475"/>
      <c r="F27" s="475">
        <f>D27+E27</f>
        <v>50</v>
      </c>
      <c r="G27" s="475">
        <v>5</v>
      </c>
      <c r="H27" s="512">
        <f>G27/F27*100%</f>
        <v>0.1</v>
      </c>
    </row>
    <row r="28" spans="1:8" ht="12">
      <c r="A28" s="568"/>
      <c r="B28" s="571"/>
      <c r="C28" s="201" t="s">
        <v>588</v>
      </c>
      <c r="D28" s="475">
        <v>9780.7</v>
      </c>
      <c r="E28" s="475"/>
      <c r="F28" s="475">
        <f>D28+E28</f>
        <v>9780.7</v>
      </c>
      <c r="G28" s="475">
        <v>3156.8</v>
      </c>
      <c r="H28" s="512">
        <f>G28/F28*100%</f>
        <v>0.32275808479965645</v>
      </c>
    </row>
    <row r="29" spans="1:8" ht="22.5" customHeight="1">
      <c r="A29" s="566">
        <v>3</v>
      </c>
      <c r="B29" s="569" t="s">
        <v>411</v>
      </c>
      <c r="C29" s="473" t="s">
        <v>212</v>
      </c>
      <c r="D29" s="474">
        <f>D30+D31+D32+D33</f>
        <v>3091.3</v>
      </c>
      <c r="E29" s="474">
        <f>E30+E31+E32+E33</f>
        <v>-100</v>
      </c>
      <c r="F29" s="474">
        <f>F30+F31+F32+F33</f>
        <v>2991.3</v>
      </c>
      <c r="G29" s="474">
        <f>G30+G31+G32+G33</f>
        <v>736.5150000000001</v>
      </c>
      <c r="H29" s="513">
        <f>H30+H31+H32+H33</f>
        <v>0.48949056728232193</v>
      </c>
    </row>
    <row r="30" spans="1:8" ht="12">
      <c r="A30" s="567"/>
      <c r="B30" s="570"/>
      <c r="C30" s="476" t="s">
        <v>603</v>
      </c>
      <c r="D30" s="475">
        <v>380</v>
      </c>
      <c r="E30" s="475"/>
      <c r="F30" s="475">
        <f>D30+E30</f>
        <v>380</v>
      </c>
      <c r="G30" s="475">
        <v>0</v>
      </c>
      <c r="H30" s="512">
        <f>G30/F30*100%</f>
        <v>0</v>
      </c>
    </row>
    <row r="31" spans="1:8" ht="12">
      <c r="A31" s="567"/>
      <c r="B31" s="570"/>
      <c r="C31" s="476" t="s">
        <v>606</v>
      </c>
      <c r="D31" s="475">
        <v>300</v>
      </c>
      <c r="E31" s="475">
        <v>-100</v>
      </c>
      <c r="F31" s="475">
        <f>D31+E31</f>
        <v>200</v>
      </c>
      <c r="G31" s="475">
        <v>36.315</v>
      </c>
      <c r="H31" s="512">
        <f>G31/F31*100%</f>
        <v>0.181575</v>
      </c>
    </row>
    <row r="32" spans="1:8" ht="12">
      <c r="A32" s="567"/>
      <c r="B32" s="570"/>
      <c r="C32" s="476" t="s">
        <v>608</v>
      </c>
      <c r="D32" s="475">
        <v>137.3</v>
      </c>
      <c r="E32" s="475"/>
      <c r="F32" s="475">
        <f>D32+E32</f>
        <v>137.3</v>
      </c>
      <c r="G32" s="475">
        <v>0</v>
      </c>
      <c r="H32" s="512">
        <f>G32/F32*100%</f>
        <v>0</v>
      </c>
    </row>
    <row r="33" spans="1:8" ht="12">
      <c r="A33" s="568"/>
      <c r="B33" s="571"/>
      <c r="C33" s="476" t="s">
        <v>602</v>
      </c>
      <c r="D33" s="475">
        <v>2274</v>
      </c>
      <c r="E33" s="475"/>
      <c r="F33" s="475">
        <f>D33+E33</f>
        <v>2274</v>
      </c>
      <c r="G33" s="475">
        <v>700.2</v>
      </c>
      <c r="H33" s="512">
        <f>G33/F33*100%</f>
        <v>0.30791556728232194</v>
      </c>
    </row>
    <row r="34" spans="1:8" ht="33.75" customHeight="1">
      <c r="A34" s="566">
        <v>4</v>
      </c>
      <c r="B34" s="569" t="s">
        <v>410</v>
      </c>
      <c r="C34" s="477" t="s">
        <v>396</v>
      </c>
      <c r="D34" s="478">
        <f>D35+D36+D37</f>
        <v>63732.700000000004</v>
      </c>
      <c r="E34" s="478">
        <f>E35+E36+E37</f>
        <v>0</v>
      </c>
      <c r="F34" s="478">
        <f>F35+F36+F37</f>
        <v>63732.700000000004</v>
      </c>
      <c r="G34" s="478">
        <f>G35+G36+G37</f>
        <v>22033.3</v>
      </c>
      <c r="H34" s="514">
        <f>H35+H36+H37</f>
        <v>1.0401017064173759</v>
      </c>
    </row>
    <row r="35" spans="1:8" ht="12">
      <c r="A35" s="567"/>
      <c r="B35" s="570"/>
      <c r="C35" s="476" t="s">
        <v>590</v>
      </c>
      <c r="D35" s="479">
        <v>50262.4</v>
      </c>
      <c r="E35" s="479"/>
      <c r="F35" s="479">
        <f>D35+E35</f>
        <v>50262.4</v>
      </c>
      <c r="G35" s="479">
        <v>16706.7</v>
      </c>
      <c r="H35" s="483">
        <f>G35/F35*100%</f>
        <v>0.3323896192780289</v>
      </c>
    </row>
    <row r="36" spans="1:8" ht="12">
      <c r="A36" s="567"/>
      <c r="B36" s="570"/>
      <c r="C36" s="476" t="s">
        <v>591</v>
      </c>
      <c r="D36" s="479">
        <v>10138.7</v>
      </c>
      <c r="E36" s="479"/>
      <c r="F36" s="479">
        <f>D36+E36</f>
        <v>10138.7</v>
      </c>
      <c r="G36" s="479">
        <v>4421.8</v>
      </c>
      <c r="H36" s="483">
        <f>G36/F36*100%</f>
        <v>0.4361308649037845</v>
      </c>
    </row>
    <row r="37" spans="1:8" ht="12">
      <c r="A37" s="568"/>
      <c r="B37" s="571"/>
      <c r="C37" s="476" t="s">
        <v>592</v>
      </c>
      <c r="D37" s="479">
        <v>3331.6</v>
      </c>
      <c r="E37" s="479"/>
      <c r="F37" s="479">
        <f>D37+E37</f>
        <v>3331.6</v>
      </c>
      <c r="G37" s="479">
        <v>904.8</v>
      </c>
      <c r="H37" s="483">
        <f>G37/F37*100%</f>
        <v>0.27158122223556247</v>
      </c>
    </row>
    <row r="38" spans="1:8" ht="12">
      <c r="A38" s="566">
        <v>5</v>
      </c>
      <c r="B38" s="569" t="s">
        <v>198</v>
      </c>
      <c r="C38" s="480" t="s">
        <v>397</v>
      </c>
      <c r="D38" s="474">
        <f>D39+D40</f>
        <v>5049.8</v>
      </c>
      <c r="E38" s="474">
        <f>E39+E40</f>
        <v>0</v>
      </c>
      <c r="F38" s="474">
        <f>F39+F40</f>
        <v>5049.8</v>
      </c>
      <c r="G38" s="474">
        <f>G39+G40</f>
        <v>1632.9</v>
      </c>
      <c r="H38" s="513">
        <f>H39+H40</f>
        <v>0.324645115113921</v>
      </c>
    </row>
    <row r="39" spans="1:8" ht="22.5">
      <c r="A39" s="567"/>
      <c r="B39" s="570"/>
      <c r="C39" s="132" t="s">
        <v>600</v>
      </c>
      <c r="D39" s="475">
        <v>5029.8</v>
      </c>
      <c r="E39" s="475"/>
      <c r="F39" s="475">
        <f>D39+E39</f>
        <v>5029.8</v>
      </c>
      <c r="G39" s="475">
        <v>1632.9</v>
      </c>
      <c r="H39" s="512">
        <f aca="true" t="shared" si="2" ref="H39:H54">G39/F39*100%</f>
        <v>0.324645115113921</v>
      </c>
    </row>
    <row r="40" spans="1:8" ht="12">
      <c r="A40" s="568"/>
      <c r="B40" s="571"/>
      <c r="C40" s="132" t="s">
        <v>601</v>
      </c>
      <c r="D40" s="475">
        <v>20</v>
      </c>
      <c r="E40" s="475"/>
      <c r="F40" s="475">
        <f>D40+E40</f>
        <v>20</v>
      </c>
      <c r="G40" s="475">
        <v>0</v>
      </c>
      <c r="H40" s="483">
        <f t="shared" si="2"/>
        <v>0</v>
      </c>
    </row>
    <row r="41" spans="1:8" ht="22.5">
      <c r="A41" s="481">
        <v>6</v>
      </c>
      <c r="B41" s="218" t="s">
        <v>412</v>
      </c>
      <c r="C41" s="482" t="s">
        <v>398</v>
      </c>
      <c r="D41" s="479">
        <v>200</v>
      </c>
      <c r="E41" s="479"/>
      <c r="F41" s="479">
        <f>D41+E41</f>
        <v>200</v>
      </c>
      <c r="G41" s="479">
        <v>0</v>
      </c>
      <c r="H41" s="483">
        <f t="shared" si="2"/>
        <v>0</v>
      </c>
    </row>
    <row r="42" spans="1:8" ht="22.5">
      <c r="A42" s="481">
        <v>7</v>
      </c>
      <c r="B42" s="218" t="s">
        <v>412</v>
      </c>
      <c r="C42" s="484" t="s">
        <v>399</v>
      </c>
      <c r="D42" s="479">
        <v>800</v>
      </c>
      <c r="E42" s="479">
        <v>-200</v>
      </c>
      <c r="F42" s="479">
        <f aca="true" t="shared" si="3" ref="F42:F53">D42+E42</f>
        <v>600</v>
      </c>
      <c r="G42" s="479">
        <v>0</v>
      </c>
      <c r="H42" s="483">
        <f t="shared" si="2"/>
        <v>0</v>
      </c>
    </row>
    <row r="43" spans="1:8" ht="22.5">
      <c r="A43" s="481">
        <v>8</v>
      </c>
      <c r="B43" s="218" t="s">
        <v>412</v>
      </c>
      <c r="C43" s="485" t="s">
        <v>400</v>
      </c>
      <c r="D43" s="475">
        <v>380</v>
      </c>
      <c r="E43" s="475"/>
      <c r="F43" s="479">
        <f t="shared" si="3"/>
        <v>380</v>
      </c>
      <c r="G43" s="475">
        <v>19.1</v>
      </c>
      <c r="H43" s="483">
        <f t="shared" si="2"/>
        <v>0.05026315789473684</v>
      </c>
    </row>
    <row r="44" spans="1:8" ht="24">
      <c r="A44" s="481">
        <v>9</v>
      </c>
      <c r="B44" s="218" t="s">
        <v>412</v>
      </c>
      <c r="C44" s="486" t="s">
        <v>495</v>
      </c>
      <c r="D44" s="475">
        <v>100</v>
      </c>
      <c r="E44" s="475"/>
      <c r="F44" s="479">
        <f t="shared" si="3"/>
        <v>100</v>
      </c>
      <c r="G44" s="475">
        <v>33</v>
      </c>
      <c r="H44" s="483">
        <f t="shared" si="2"/>
        <v>0.33</v>
      </c>
    </row>
    <row r="45" spans="1:8" ht="22.5">
      <c r="A45" s="481">
        <v>10</v>
      </c>
      <c r="B45" s="218" t="s">
        <v>412</v>
      </c>
      <c r="C45" s="132" t="s">
        <v>402</v>
      </c>
      <c r="D45" s="475">
        <v>60.5</v>
      </c>
      <c r="E45" s="475"/>
      <c r="F45" s="479">
        <f t="shared" si="3"/>
        <v>60.5</v>
      </c>
      <c r="G45" s="475">
        <v>0</v>
      </c>
      <c r="H45" s="483">
        <f t="shared" si="2"/>
        <v>0</v>
      </c>
    </row>
    <row r="46" spans="1:8" ht="22.5">
      <c r="A46" s="481">
        <v>11</v>
      </c>
      <c r="B46" s="218" t="s">
        <v>412</v>
      </c>
      <c r="C46" s="484" t="s">
        <v>403</v>
      </c>
      <c r="D46" s="475">
        <v>60</v>
      </c>
      <c r="E46" s="475"/>
      <c r="F46" s="479">
        <f t="shared" si="3"/>
        <v>60</v>
      </c>
      <c r="G46" s="475">
        <v>13</v>
      </c>
      <c r="H46" s="483">
        <f t="shared" si="2"/>
        <v>0.21666666666666667</v>
      </c>
    </row>
    <row r="47" spans="1:8" ht="22.5">
      <c r="A47" s="481">
        <v>12</v>
      </c>
      <c r="B47" s="218" t="s">
        <v>412</v>
      </c>
      <c r="C47" s="482" t="s">
        <v>221</v>
      </c>
      <c r="D47" s="475">
        <v>300</v>
      </c>
      <c r="E47" s="475"/>
      <c r="F47" s="479">
        <f t="shared" si="3"/>
        <v>300</v>
      </c>
      <c r="G47" s="475">
        <v>95.3</v>
      </c>
      <c r="H47" s="483">
        <f t="shared" si="2"/>
        <v>0.31766666666666665</v>
      </c>
    </row>
    <row r="48" spans="1:8" ht="22.5">
      <c r="A48" s="481">
        <v>13</v>
      </c>
      <c r="B48" s="218" t="s">
        <v>412</v>
      </c>
      <c r="C48" s="486" t="s">
        <v>404</v>
      </c>
      <c r="D48" s="475">
        <v>152.4</v>
      </c>
      <c r="E48" s="475"/>
      <c r="F48" s="479">
        <f t="shared" si="3"/>
        <v>152.4</v>
      </c>
      <c r="G48" s="475">
        <v>45</v>
      </c>
      <c r="H48" s="483">
        <f t="shared" si="2"/>
        <v>0.2952755905511811</v>
      </c>
    </row>
    <row r="49" spans="1:8" ht="22.5">
      <c r="A49" s="481">
        <v>14</v>
      </c>
      <c r="B49" s="218" t="s">
        <v>412</v>
      </c>
      <c r="C49" s="486" t="s">
        <v>405</v>
      </c>
      <c r="D49" s="475">
        <v>9579</v>
      </c>
      <c r="E49" s="475"/>
      <c r="F49" s="479">
        <f t="shared" si="3"/>
        <v>9579</v>
      </c>
      <c r="G49" s="475">
        <v>169</v>
      </c>
      <c r="H49" s="483">
        <f t="shared" si="2"/>
        <v>0.01764276020461426</v>
      </c>
    </row>
    <row r="50" spans="1:8" ht="24">
      <c r="A50" s="481">
        <v>15</v>
      </c>
      <c r="B50" s="218" t="s">
        <v>412</v>
      </c>
      <c r="C50" s="486" t="s">
        <v>733</v>
      </c>
      <c r="D50" s="475">
        <v>600</v>
      </c>
      <c r="E50" s="475"/>
      <c r="F50" s="479">
        <f t="shared" si="3"/>
        <v>600</v>
      </c>
      <c r="G50" s="475">
        <v>10.73</v>
      </c>
      <c r="H50" s="483">
        <f t="shared" si="2"/>
        <v>0.017883333333333334</v>
      </c>
    </row>
    <row r="51" spans="1:8" ht="22.5">
      <c r="A51" s="481">
        <v>16</v>
      </c>
      <c r="B51" s="218" t="s">
        <v>412</v>
      </c>
      <c r="C51" s="482" t="s">
        <v>406</v>
      </c>
      <c r="D51" s="479">
        <v>200</v>
      </c>
      <c r="E51" s="479"/>
      <c r="F51" s="479">
        <f t="shared" si="3"/>
        <v>200</v>
      </c>
      <c r="G51" s="479">
        <v>0</v>
      </c>
      <c r="H51" s="483">
        <f t="shared" si="2"/>
        <v>0</v>
      </c>
    </row>
    <row r="52" spans="1:8" ht="22.5">
      <c r="A52" s="481">
        <v>17</v>
      </c>
      <c r="B52" s="218" t="s">
        <v>412</v>
      </c>
      <c r="C52" s="482" t="s">
        <v>407</v>
      </c>
      <c r="D52" s="487">
        <v>40</v>
      </c>
      <c r="E52" s="487"/>
      <c r="F52" s="479">
        <f t="shared" si="3"/>
        <v>40</v>
      </c>
      <c r="G52" s="487">
        <v>0</v>
      </c>
      <c r="H52" s="483">
        <f t="shared" si="2"/>
        <v>0</v>
      </c>
    </row>
    <row r="53" spans="1:8" ht="22.5">
      <c r="A53" s="481">
        <v>18</v>
      </c>
      <c r="B53" s="488" t="s">
        <v>412</v>
      </c>
      <c r="C53" s="489" t="s">
        <v>735</v>
      </c>
      <c r="D53" s="490">
        <v>500</v>
      </c>
      <c r="E53" s="490"/>
      <c r="F53" s="479">
        <f t="shared" si="3"/>
        <v>500</v>
      </c>
      <c r="G53" s="490">
        <v>0</v>
      </c>
      <c r="H53" s="483">
        <f t="shared" si="2"/>
        <v>0</v>
      </c>
    </row>
    <row r="54" spans="1:8" ht="22.5" customHeight="1">
      <c r="A54" s="481">
        <v>19</v>
      </c>
      <c r="B54" s="218" t="s">
        <v>412</v>
      </c>
      <c r="C54" s="219" t="s">
        <v>734</v>
      </c>
      <c r="D54" s="487">
        <v>280.1</v>
      </c>
      <c r="E54" s="487"/>
      <c r="F54" s="479">
        <f>D54+E54</f>
        <v>280.1</v>
      </c>
      <c r="G54" s="487">
        <v>0</v>
      </c>
      <c r="H54" s="483">
        <f t="shared" si="2"/>
        <v>0</v>
      </c>
    </row>
    <row r="58" ht="12">
      <c r="C58" s="491"/>
    </row>
  </sheetData>
  <sheetProtection/>
  <mergeCells count="33">
    <mergeCell ref="G13:G14"/>
    <mergeCell ref="H13:H14"/>
    <mergeCell ref="G8:K8"/>
    <mergeCell ref="G9:K9"/>
    <mergeCell ref="F7:H7"/>
    <mergeCell ref="B16:B22"/>
    <mergeCell ref="E13:E14"/>
    <mergeCell ref="F13:F14"/>
    <mergeCell ref="A15:C15"/>
    <mergeCell ref="A10:D10"/>
    <mergeCell ref="A16:A22"/>
    <mergeCell ref="B38:B40"/>
    <mergeCell ref="A38:A40"/>
    <mergeCell ref="B29:B33"/>
    <mergeCell ref="A29:A33"/>
    <mergeCell ref="B23:B28"/>
    <mergeCell ref="A23:A28"/>
    <mergeCell ref="B34:B37"/>
    <mergeCell ref="A34:A37"/>
    <mergeCell ref="A11:D11"/>
    <mergeCell ref="C12:D12"/>
    <mergeCell ref="A13:A14"/>
    <mergeCell ref="B13:B14"/>
    <mergeCell ref="C13:C14"/>
    <mergeCell ref="D13:D14"/>
    <mergeCell ref="F6:H6"/>
    <mergeCell ref="F5:H5"/>
    <mergeCell ref="F4:H4"/>
    <mergeCell ref="F3:H3"/>
    <mergeCell ref="F1:H1"/>
    <mergeCell ref="A9:F9"/>
    <mergeCell ref="A8:F8"/>
    <mergeCell ref="F2:H2"/>
  </mergeCell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5.140625" style="404" customWidth="1"/>
    <col min="2" max="2" width="26.57421875" style="404" customWidth="1"/>
    <col min="3" max="3" width="7.57421875" style="404" customWidth="1"/>
    <col min="4" max="4" width="14.140625" style="404" customWidth="1"/>
    <col min="5" max="5" width="15.140625" style="404" customWidth="1"/>
    <col min="6" max="6" width="12.140625" style="404" customWidth="1"/>
    <col min="7" max="16384" width="9.140625" style="404" customWidth="1"/>
  </cols>
  <sheetData>
    <row r="1" spans="2:6" ht="12.75">
      <c r="B1" s="558" t="s">
        <v>727</v>
      </c>
      <c r="C1" s="558"/>
      <c r="D1" s="558"/>
      <c r="E1" s="558"/>
      <c r="F1" s="558"/>
    </row>
    <row r="2" spans="2:6" ht="12.75">
      <c r="B2" s="557" t="s">
        <v>757</v>
      </c>
      <c r="C2" s="557"/>
      <c r="D2" s="557"/>
      <c r="E2" s="557"/>
      <c r="F2" s="557"/>
    </row>
    <row r="3" spans="2:6" ht="12.75">
      <c r="B3" s="557" t="s">
        <v>758</v>
      </c>
      <c r="C3" s="557"/>
      <c r="D3" s="557"/>
      <c r="E3" s="557"/>
      <c r="F3" s="557"/>
    </row>
    <row r="4" spans="2:6" ht="12.75">
      <c r="B4" s="557" t="s">
        <v>726</v>
      </c>
      <c r="C4" s="557"/>
      <c r="D4" s="557"/>
      <c r="E4" s="557"/>
      <c r="F4" s="557"/>
    </row>
    <row r="5" spans="2:6" ht="12.75" customHeight="1">
      <c r="B5" s="557" t="s">
        <v>724</v>
      </c>
      <c r="C5" s="557"/>
      <c r="D5" s="557"/>
      <c r="E5" s="557"/>
      <c r="F5" s="557"/>
    </row>
    <row r="6" spans="2:6" ht="12.75" customHeight="1">
      <c r="B6" s="556" t="s">
        <v>696</v>
      </c>
      <c r="C6" s="556"/>
      <c r="D6" s="556"/>
      <c r="E6" s="556"/>
      <c r="F6" s="556"/>
    </row>
    <row r="7" spans="1:6" ht="12.75" customHeight="1">
      <c r="A7" s="557" t="s">
        <v>725</v>
      </c>
      <c r="B7" s="557"/>
      <c r="C7" s="557"/>
      <c r="D7" s="557"/>
      <c r="E7" s="557"/>
      <c r="F7" s="557"/>
    </row>
    <row r="8" ht="12.75">
      <c r="C8" s="407"/>
    </row>
    <row r="9" spans="1:6" ht="12.75">
      <c r="A9" s="586" t="s">
        <v>697</v>
      </c>
      <c r="B9" s="586"/>
      <c r="C9" s="586"/>
      <c r="D9" s="586"/>
      <c r="E9" s="586"/>
      <c r="F9" s="586"/>
    </row>
    <row r="10" spans="1:6" s="408" customFormat="1" ht="26.25" customHeight="1">
      <c r="A10" s="585" t="s">
        <v>698</v>
      </c>
      <c r="B10" s="585"/>
      <c r="C10" s="585"/>
      <c r="D10" s="585"/>
      <c r="E10" s="585"/>
      <c r="F10" s="585"/>
    </row>
    <row r="11" spans="3:6" ht="12.75">
      <c r="C11" s="409"/>
      <c r="F11" s="409" t="s">
        <v>699</v>
      </c>
    </row>
    <row r="12" spans="1:6" s="411" customFormat="1" ht="30" customHeight="1">
      <c r="A12" s="80" t="s">
        <v>203</v>
      </c>
      <c r="B12" s="583" t="s">
        <v>700</v>
      </c>
      <c r="C12" s="584"/>
      <c r="D12" s="80" t="s">
        <v>723</v>
      </c>
      <c r="E12" s="435" t="s">
        <v>721</v>
      </c>
      <c r="F12" s="435" t="s">
        <v>722</v>
      </c>
    </row>
    <row r="13" spans="1:6" ht="15">
      <c r="A13" s="414">
        <v>1</v>
      </c>
      <c r="B13" s="579" t="s">
        <v>702</v>
      </c>
      <c r="C13" s="580"/>
      <c r="D13" s="415">
        <v>2878.5</v>
      </c>
      <c r="E13" s="413">
        <v>586.807</v>
      </c>
      <c r="F13" s="441">
        <f aca="true" t="shared" si="0" ref="F13:F19">E13/D13*100%</f>
        <v>0.20385860691332292</v>
      </c>
    </row>
    <row r="14" spans="1:6" ht="15">
      <c r="A14" s="414">
        <v>2</v>
      </c>
      <c r="B14" s="579" t="s">
        <v>703</v>
      </c>
      <c r="C14" s="580"/>
      <c r="D14" s="415">
        <v>2006.8</v>
      </c>
      <c r="E14" s="413">
        <v>624.847</v>
      </c>
      <c r="F14" s="441">
        <f t="shared" si="0"/>
        <v>0.31136485947777554</v>
      </c>
    </row>
    <row r="15" spans="1:6" ht="15">
      <c r="A15" s="414">
        <v>3</v>
      </c>
      <c r="B15" s="579" t="s">
        <v>704</v>
      </c>
      <c r="C15" s="580"/>
      <c r="D15" s="415">
        <v>2272.6</v>
      </c>
      <c r="E15" s="413">
        <v>469.521</v>
      </c>
      <c r="F15" s="441">
        <f t="shared" si="0"/>
        <v>0.20660080964534017</v>
      </c>
    </row>
    <row r="16" spans="1:6" ht="15">
      <c r="A16" s="414">
        <v>4</v>
      </c>
      <c r="B16" s="579" t="s">
        <v>705</v>
      </c>
      <c r="C16" s="580"/>
      <c r="D16" s="415">
        <v>1980.9</v>
      </c>
      <c r="E16" s="413">
        <v>432.516</v>
      </c>
      <c r="F16" s="441">
        <f t="shared" si="0"/>
        <v>0.21834317734363168</v>
      </c>
    </row>
    <row r="17" spans="1:6" ht="15">
      <c r="A17" s="414">
        <v>5</v>
      </c>
      <c r="B17" s="579" t="s">
        <v>706</v>
      </c>
      <c r="C17" s="580"/>
      <c r="D17" s="415">
        <v>3190.3</v>
      </c>
      <c r="E17" s="413">
        <v>717.4</v>
      </c>
      <c r="F17" s="441">
        <f t="shared" si="0"/>
        <v>0.22486913456414756</v>
      </c>
    </row>
    <row r="18" spans="1:6" ht="15">
      <c r="A18" s="414">
        <v>6</v>
      </c>
      <c r="B18" s="579" t="s">
        <v>707</v>
      </c>
      <c r="C18" s="580"/>
      <c r="D18" s="415">
        <v>1859.4</v>
      </c>
      <c r="E18" s="413">
        <v>471.773</v>
      </c>
      <c r="F18" s="441">
        <f t="shared" si="0"/>
        <v>0.25372324405722274</v>
      </c>
    </row>
    <row r="19" spans="1:6" ht="14.25">
      <c r="A19" s="416"/>
      <c r="B19" s="581" t="s">
        <v>708</v>
      </c>
      <c r="C19" s="582"/>
      <c r="D19" s="436">
        <f>SUM(D13:D18)</f>
        <v>14188.499999999998</v>
      </c>
      <c r="E19" s="447">
        <f>SUM(E13:E18)</f>
        <v>3302.864</v>
      </c>
      <c r="F19" s="444">
        <f t="shared" si="0"/>
        <v>0.23278457906050679</v>
      </c>
    </row>
    <row r="20" ht="12.75" hidden="1">
      <c r="D20" s="417" t="e">
        <f>+D19/C19%</f>
        <v>#DIV/0!</v>
      </c>
    </row>
    <row r="21" ht="12.75" hidden="1">
      <c r="D21" s="404">
        <f>219+14010</f>
        <v>14229</v>
      </c>
    </row>
    <row r="22" ht="12.75" hidden="1">
      <c r="D22" s="404">
        <f>+D21-D19</f>
        <v>40.50000000000182</v>
      </c>
    </row>
  </sheetData>
  <sheetProtection/>
  <mergeCells count="17">
    <mergeCell ref="B2:F2"/>
    <mergeCell ref="B1:F1"/>
    <mergeCell ref="B5:F5"/>
    <mergeCell ref="B4:F4"/>
    <mergeCell ref="B3:F3"/>
    <mergeCell ref="B12:C12"/>
    <mergeCell ref="A10:F10"/>
    <mergeCell ref="A9:F9"/>
    <mergeCell ref="A7:F7"/>
    <mergeCell ref="B6:F6"/>
    <mergeCell ref="B13:C13"/>
    <mergeCell ref="B14:C14"/>
    <mergeCell ref="B18:C18"/>
    <mergeCell ref="B19:C19"/>
    <mergeCell ref="B15:C15"/>
    <mergeCell ref="B16:C16"/>
    <mergeCell ref="B17:C1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8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4.7109375" style="404" customWidth="1"/>
    <col min="2" max="2" width="31.8515625" style="404" customWidth="1"/>
    <col min="3" max="3" width="18.7109375" style="404" customWidth="1"/>
    <col min="4" max="4" width="14.57421875" style="404" customWidth="1"/>
    <col min="5" max="5" width="14.00390625" style="404" customWidth="1"/>
    <col min="6" max="6" width="11.8515625" style="404" customWidth="1"/>
    <col min="7" max="16384" width="9.140625" style="404" customWidth="1"/>
  </cols>
  <sheetData>
    <row r="1" spans="2:6" ht="12.75">
      <c r="B1" s="558" t="s">
        <v>728</v>
      </c>
      <c r="C1" s="558"/>
      <c r="D1" s="558"/>
      <c r="E1" s="558"/>
      <c r="F1" s="558"/>
    </row>
    <row r="2" spans="2:6" ht="12.75">
      <c r="B2" s="557" t="s">
        <v>757</v>
      </c>
      <c r="C2" s="557"/>
      <c r="D2" s="557"/>
      <c r="E2" s="557"/>
      <c r="F2" s="557"/>
    </row>
    <row r="3" spans="2:6" ht="12.75">
      <c r="B3" s="557" t="s">
        <v>758</v>
      </c>
      <c r="C3" s="557"/>
      <c r="D3" s="557"/>
      <c r="E3" s="557"/>
      <c r="F3" s="557"/>
    </row>
    <row r="4" spans="2:6" ht="12.75">
      <c r="B4" s="557" t="s">
        <v>726</v>
      </c>
      <c r="C4" s="557"/>
      <c r="D4" s="557"/>
      <c r="E4" s="557"/>
      <c r="F4" s="557"/>
    </row>
    <row r="5" spans="2:6" ht="12.75">
      <c r="B5" s="557" t="s">
        <v>724</v>
      </c>
      <c r="C5" s="557"/>
      <c r="D5" s="557"/>
      <c r="E5" s="557"/>
      <c r="F5" s="557"/>
    </row>
    <row r="6" spans="2:6" ht="12.75">
      <c r="B6" s="556" t="s">
        <v>696</v>
      </c>
      <c r="C6" s="556"/>
      <c r="D6" s="556"/>
      <c r="E6" s="556"/>
      <c r="F6" s="556"/>
    </row>
    <row r="7" spans="2:6" ht="12.75">
      <c r="B7" s="558" t="s">
        <v>725</v>
      </c>
      <c r="C7" s="558"/>
      <c r="D7" s="558"/>
      <c r="E7" s="558"/>
      <c r="F7" s="558"/>
    </row>
    <row r="8" spans="2:4" ht="12.75">
      <c r="B8" s="418"/>
      <c r="C8" s="407"/>
      <c r="D8" s="407"/>
    </row>
    <row r="9" spans="1:6" ht="45" customHeight="1">
      <c r="A9" s="587" t="s">
        <v>718</v>
      </c>
      <c r="B9" s="587"/>
      <c r="C9" s="587"/>
      <c r="D9" s="587"/>
      <c r="E9" s="587"/>
      <c r="F9" s="587"/>
    </row>
    <row r="10" spans="1:6" ht="12.75">
      <c r="A10" s="586"/>
      <c r="B10" s="586"/>
      <c r="C10" s="586"/>
      <c r="F10" s="429" t="s">
        <v>699</v>
      </c>
    </row>
    <row r="11" spans="1:6" s="411" customFormat="1" ht="42" customHeight="1">
      <c r="A11" s="80" t="s">
        <v>203</v>
      </c>
      <c r="B11" s="583" t="s">
        <v>700</v>
      </c>
      <c r="C11" s="584"/>
      <c r="D11" s="410" t="s">
        <v>723</v>
      </c>
      <c r="E11" s="80" t="s">
        <v>721</v>
      </c>
      <c r="F11" s="80" t="s">
        <v>722</v>
      </c>
    </row>
    <row r="12" spans="1:6" ht="12.75">
      <c r="A12" s="430">
        <v>1</v>
      </c>
      <c r="B12" s="588" t="s">
        <v>702</v>
      </c>
      <c r="C12" s="589"/>
      <c r="D12" s="412">
        <v>96.1</v>
      </c>
      <c r="E12" s="413">
        <v>23.391</v>
      </c>
      <c r="F12" s="441">
        <f aca="true" t="shared" si="0" ref="F12:F18">E12/D12*100%</f>
        <v>0.24340270551508844</v>
      </c>
    </row>
    <row r="13" spans="1:6" ht="12.75">
      <c r="A13" s="430">
        <v>2</v>
      </c>
      <c r="B13" s="588" t="s">
        <v>703</v>
      </c>
      <c r="C13" s="589"/>
      <c r="D13" s="412">
        <v>96.1</v>
      </c>
      <c r="E13" s="413">
        <v>24.024</v>
      </c>
      <c r="F13" s="441">
        <f t="shared" si="0"/>
        <v>0.24998959417273675</v>
      </c>
    </row>
    <row r="14" spans="1:6" ht="12.75">
      <c r="A14" s="430">
        <v>3</v>
      </c>
      <c r="B14" s="588" t="s">
        <v>704</v>
      </c>
      <c r="C14" s="589"/>
      <c r="D14" s="412">
        <v>96.1</v>
      </c>
      <c r="E14" s="413">
        <v>23.241</v>
      </c>
      <c r="F14" s="441">
        <f t="shared" si="0"/>
        <v>0.24184183142559834</v>
      </c>
    </row>
    <row r="15" spans="1:6" ht="12.75">
      <c r="A15" s="430">
        <v>4</v>
      </c>
      <c r="B15" s="588" t="s">
        <v>705</v>
      </c>
      <c r="C15" s="589"/>
      <c r="D15" s="412">
        <v>77.4</v>
      </c>
      <c r="E15" s="413">
        <v>12.468</v>
      </c>
      <c r="F15" s="441">
        <f t="shared" si="0"/>
        <v>0.16108527131782943</v>
      </c>
    </row>
    <row r="16" spans="1:6" ht="12.75">
      <c r="A16" s="430">
        <v>5</v>
      </c>
      <c r="B16" s="588" t="s">
        <v>706</v>
      </c>
      <c r="C16" s="589"/>
      <c r="D16" s="412">
        <v>96.1</v>
      </c>
      <c r="E16" s="413">
        <v>24.024</v>
      </c>
      <c r="F16" s="441">
        <f t="shared" si="0"/>
        <v>0.24998959417273675</v>
      </c>
    </row>
    <row r="17" spans="1:6" ht="12.75">
      <c r="A17" s="430">
        <v>6</v>
      </c>
      <c r="B17" s="588" t="s">
        <v>707</v>
      </c>
      <c r="C17" s="589"/>
      <c r="D17" s="412">
        <v>77.4</v>
      </c>
      <c r="E17" s="413">
        <v>18.728</v>
      </c>
      <c r="F17" s="441">
        <f t="shared" si="0"/>
        <v>0.2419638242894057</v>
      </c>
    </row>
    <row r="18" spans="1:6" ht="12.75">
      <c r="A18" s="431"/>
      <c r="B18" s="590" t="s">
        <v>719</v>
      </c>
      <c r="C18" s="591"/>
      <c r="D18" s="432">
        <f>SUM(D12:D17)</f>
        <v>539.1999999999999</v>
      </c>
      <c r="E18" s="447">
        <f>SUM(E12:E17)</f>
        <v>125.876</v>
      </c>
      <c r="F18" s="444">
        <f t="shared" si="0"/>
        <v>0.23344955489614247</v>
      </c>
    </row>
  </sheetData>
  <sheetProtection/>
  <mergeCells count="17">
    <mergeCell ref="B3:F3"/>
    <mergeCell ref="B12:C12"/>
    <mergeCell ref="B2:F2"/>
    <mergeCell ref="B1:F1"/>
    <mergeCell ref="A10:C10"/>
    <mergeCell ref="B11:C11"/>
    <mergeCell ref="B7:F7"/>
    <mergeCell ref="B6:F6"/>
    <mergeCell ref="B5:F5"/>
    <mergeCell ref="B4:F4"/>
    <mergeCell ref="A9:F9"/>
    <mergeCell ref="B13:C13"/>
    <mergeCell ref="B14:C14"/>
    <mergeCell ref="B18:C18"/>
    <mergeCell ref="B15:C15"/>
    <mergeCell ref="B16:C16"/>
    <mergeCell ref="B17:C17"/>
  </mergeCells>
  <printOptions/>
  <pageMargins left="0.7" right="0.7" top="0.75" bottom="0.75" header="0.3" footer="0.3"/>
  <pageSetup fitToHeight="1" fitToWidth="1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3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5.140625" style="404" customWidth="1"/>
    <col min="2" max="2" width="33.7109375" style="404" customWidth="1"/>
    <col min="3" max="3" width="14.140625" style="404" customWidth="1"/>
    <col min="4" max="4" width="21.140625" style="404" customWidth="1"/>
    <col min="5" max="5" width="14.28125" style="404" customWidth="1"/>
    <col min="6" max="6" width="11.28125" style="404" customWidth="1"/>
    <col min="7" max="16384" width="9.140625" style="404" customWidth="1"/>
  </cols>
  <sheetData>
    <row r="1" spans="1:6" ht="12.75">
      <c r="A1" s="405"/>
      <c r="B1" s="558" t="s">
        <v>729</v>
      </c>
      <c r="C1" s="558"/>
      <c r="D1" s="558"/>
      <c r="E1" s="558"/>
      <c r="F1" s="558"/>
    </row>
    <row r="2" spans="1:6" ht="12.75">
      <c r="A2" s="405"/>
      <c r="B2" s="596" t="s">
        <v>757</v>
      </c>
      <c r="C2" s="596"/>
      <c r="D2" s="596"/>
      <c r="E2" s="596"/>
      <c r="F2" s="596"/>
    </row>
    <row r="3" spans="1:6" ht="12.75">
      <c r="A3" s="405"/>
      <c r="B3" s="599" t="s">
        <v>758</v>
      </c>
      <c r="C3" s="599"/>
      <c r="D3" s="599"/>
      <c r="E3" s="599"/>
      <c r="F3" s="599"/>
    </row>
    <row r="4" spans="1:6" ht="12.75">
      <c r="A4" s="405"/>
      <c r="B4" s="557" t="s">
        <v>726</v>
      </c>
      <c r="C4" s="557"/>
      <c r="D4" s="557"/>
      <c r="E4" s="557"/>
      <c r="F4" s="557"/>
    </row>
    <row r="5" spans="1:6" ht="12.75" customHeight="1">
      <c r="A5" s="405"/>
      <c r="B5" s="557" t="s">
        <v>724</v>
      </c>
      <c r="C5" s="557"/>
      <c r="D5" s="557"/>
      <c r="E5" s="557"/>
      <c r="F5" s="557"/>
    </row>
    <row r="6" spans="1:6" ht="12.75" customHeight="1">
      <c r="A6" s="406" t="s">
        <v>709</v>
      </c>
      <c r="B6" s="556" t="s">
        <v>696</v>
      </c>
      <c r="C6" s="556"/>
      <c r="D6" s="556"/>
      <c r="E6" s="556"/>
      <c r="F6" s="556"/>
    </row>
    <row r="7" spans="1:6" ht="12.75" customHeight="1">
      <c r="A7" s="406"/>
      <c r="B7" s="557" t="s">
        <v>725</v>
      </c>
      <c r="C7" s="557"/>
      <c r="D7" s="557"/>
      <c r="E7" s="557"/>
      <c r="F7" s="557"/>
    </row>
    <row r="8" ht="12.75">
      <c r="C8" s="407"/>
    </row>
    <row r="9" spans="1:6" ht="15.75">
      <c r="A9" s="598" t="s">
        <v>710</v>
      </c>
      <c r="B9" s="598"/>
      <c r="C9" s="598"/>
      <c r="D9" s="598"/>
      <c r="E9" s="598"/>
      <c r="F9" s="598"/>
    </row>
    <row r="10" spans="1:6" s="408" customFormat="1" ht="32.25" customHeight="1">
      <c r="A10" s="597" t="s">
        <v>711</v>
      </c>
      <c r="B10" s="597"/>
      <c r="C10" s="597"/>
      <c r="D10" s="597"/>
      <c r="E10" s="597"/>
      <c r="F10" s="597"/>
    </row>
    <row r="11" spans="3:6" ht="12.75">
      <c r="C11" s="409"/>
      <c r="E11" s="409"/>
      <c r="F11" s="409" t="s">
        <v>699</v>
      </c>
    </row>
    <row r="12" spans="1:6" s="411" customFormat="1" ht="30.75" customHeight="1">
      <c r="A12" s="80" t="s">
        <v>203</v>
      </c>
      <c r="B12" s="583" t="s">
        <v>700</v>
      </c>
      <c r="C12" s="584"/>
      <c r="D12" s="80" t="s">
        <v>723</v>
      </c>
      <c r="E12" s="80" t="s">
        <v>721</v>
      </c>
      <c r="F12" s="80" t="s">
        <v>722</v>
      </c>
    </row>
    <row r="13" spans="1:6" ht="25.5" customHeight="1">
      <c r="A13" s="420" t="s">
        <v>701</v>
      </c>
      <c r="B13" s="592" t="s">
        <v>705</v>
      </c>
      <c r="C13" s="593"/>
      <c r="D13" s="421">
        <v>186.5</v>
      </c>
      <c r="E13" s="413">
        <v>43.147</v>
      </c>
      <c r="F13" s="441">
        <f aca="true" t="shared" si="0" ref="F13:F20">E13/D13*100%</f>
        <v>0.23135120643431634</v>
      </c>
    </row>
    <row r="14" spans="1:6" ht="25.5" customHeight="1">
      <c r="A14" s="422" t="s">
        <v>712</v>
      </c>
      <c r="B14" s="592" t="s">
        <v>702</v>
      </c>
      <c r="C14" s="593"/>
      <c r="D14" s="421">
        <v>0</v>
      </c>
      <c r="E14" s="413">
        <v>0</v>
      </c>
      <c r="F14" s="441" t="e">
        <f t="shared" si="0"/>
        <v>#DIV/0!</v>
      </c>
    </row>
    <row r="15" spans="1:6" ht="25.5" customHeight="1">
      <c r="A15" s="422" t="s">
        <v>713</v>
      </c>
      <c r="B15" s="592" t="s">
        <v>703</v>
      </c>
      <c r="C15" s="593"/>
      <c r="D15" s="421">
        <v>120</v>
      </c>
      <c r="E15" s="413">
        <v>0</v>
      </c>
      <c r="F15" s="441">
        <f t="shared" si="0"/>
        <v>0</v>
      </c>
    </row>
    <row r="16" spans="1:6" ht="25.5" customHeight="1">
      <c r="A16" s="422" t="s">
        <v>714</v>
      </c>
      <c r="B16" s="592" t="s">
        <v>704</v>
      </c>
      <c r="C16" s="593"/>
      <c r="D16" s="421">
        <v>120</v>
      </c>
      <c r="E16" s="413">
        <v>30</v>
      </c>
      <c r="F16" s="441">
        <f t="shared" si="0"/>
        <v>0.25</v>
      </c>
    </row>
    <row r="17" spans="1:6" ht="25.5" customHeight="1" hidden="1">
      <c r="A17" s="422" t="s">
        <v>714</v>
      </c>
      <c r="B17" s="592" t="s">
        <v>705</v>
      </c>
      <c r="C17" s="593"/>
      <c r="D17" s="421"/>
      <c r="E17" s="413"/>
      <c r="F17" s="441" t="e">
        <f t="shared" si="0"/>
        <v>#DIV/0!</v>
      </c>
    </row>
    <row r="18" spans="1:6" ht="25.5" customHeight="1">
      <c r="A18" s="422" t="s">
        <v>715</v>
      </c>
      <c r="B18" s="592" t="s">
        <v>706</v>
      </c>
      <c r="C18" s="593"/>
      <c r="D18" s="421">
        <v>0</v>
      </c>
      <c r="E18" s="413">
        <v>0</v>
      </c>
      <c r="F18" s="441" t="e">
        <f t="shared" si="0"/>
        <v>#DIV/0!</v>
      </c>
    </row>
    <row r="19" spans="1:6" ht="25.5" customHeight="1">
      <c r="A19" s="422" t="s">
        <v>716</v>
      </c>
      <c r="B19" s="592" t="s">
        <v>707</v>
      </c>
      <c r="C19" s="593"/>
      <c r="D19" s="421">
        <v>188.5</v>
      </c>
      <c r="E19" s="413">
        <v>0</v>
      </c>
      <c r="F19" s="441">
        <f t="shared" si="0"/>
        <v>0</v>
      </c>
    </row>
    <row r="20" spans="1:6" ht="25.5" customHeight="1">
      <c r="A20" s="423"/>
      <c r="B20" s="594" t="s">
        <v>708</v>
      </c>
      <c r="C20" s="595"/>
      <c r="D20" s="424">
        <f>SUM(D13:D19)</f>
        <v>615</v>
      </c>
      <c r="E20" s="439">
        <f>SUM(E13:E19)</f>
        <v>73.14699999999999</v>
      </c>
      <c r="F20" s="444">
        <f t="shared" si="0"/>
        <v>0.1189382113821138</v>
      </c>
    </row>
    <row r="21" ht="12.75" hidden="1">
      <c r="D21" s="417" t="e">
        <f>+D20/C20%</f>
        <v>#DIV/0!</v>
      </c>
    </row>
    <row r="22" ht="12.75" hidden="1">
      <c r="D22" s="404">
        <f>219+14010</f>
        <v>14229</v>
      </c>
    </row>
    <row r="23" ht="12.75" hidden="1">
      <c r="D23" s="404">
        <f>+D22-D20</f>
        <v>13614</v>
      </c>
    </row>
  </sheetData>
  <sheetProtection/>
  <mergeCells count="18">
    <mergeCell ref="B18:C18"/>
    <mergeCell ref="B2:F2"/>
    <mergeCell ref="B1:F1"/>
    <mergeCell ref="A10:F10"/>
    <mergeCell ref="A9:F9"/>
    <mergeCell ref="B5:F5"/>
    <mergeCell ref="B4:F4"/>
    <mergeCell ref="B3:F3"/>
    <mergeCell ref="B19:C19"/>
    <mergeCell ref="B12:C12"/>
    <mergeCell ref="B13:C13"/>
    <mergeCell ref="B7:F7"/>
    <mergeCell ref="B6:F6"/>
    <mergeCell ref="B20:C20"/>
    <mergeCell ref="B14:C14"/>
    <mergeCell ref="B15:C15"/>
    <mergeCell ref="B16:C16"/>
    <mergeCell ref="B17:C17"/>
  </mergeCells>
  <printOptions/>
  <pageMargins left="0.7" right="0.7" top="0.75" bottom="0.75" header="0.3" footer="0.3"/>
  <pageSetup fitToHeight="1" fitToWidth="1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view="pageBreakPreview" zoomScale="60" zoomScalePageLayoutView="0" workbookViewId="0" topLeftCell="A1">
      <selection activeCell="B2" sqref="B2:G2"/>
    </sheetView>
  </sheetViews>
  <sheetFormatPr defaultColWidth="9.140625" defaultRowHeight="12.75"/>
  <cols>
    <col min="4" max="4" width="11.8515625" style="0" customWidth="1"/>
    <col min="5" max="5" width="20.7109375" style="0" customWidth="1"/>
    <col min="6" max="6" width="15.421875" style="0" customWidth="1"/>
    <col min="7" max="7" width="12.28125" style="0" customWidth="1"/>
  </cols>
  <sheetData>
    <row r="1" spans="1:11" ht="12.75">
      <c r="A1" s="405"/>
      <c r="B1" s="558" t="s">
        <v>730</v>
      </c>
      <c r="C1" s="558"/>
      <c r="D1" s="558"/>
      <c r="E1" s="558"/>
      <c r="F1" s="558"/>
      <c r="G1" s="558"/>
      <c r="H1" s="418"/>
      <c r="I1" s="418"/>
      <c r="J1" s="418"/>
      <c r="K1" s="418"/>
    </row>
    <row r="2" spans="1:11" ht="12.75">
      <c r="A2" s="405"/>
      <c r="B2" s="557" t="s">
        <v>757</v>
      </c>
      <c r="C2" s="557"/>
      <c r="D2" s="557"/>
      <c r="E2" s="557"/>
      <c r="F2" s="557"/>
      <c r="G2" s="557"/>
      <c r="H2" s="440"/>
      <c r="I2" s="440"/>
      <c r="J2" s="440"/>
      <c r="K2" s="440"/>
    </row>
    <row r="3" spans="1:11" ht="12.75">
      <c r="A3" s="405"/>
      <c r="B3" s="557" t="s">
        <v>758</v>
      </c>
      <c r="C3" s="557"/>
      <c r="D3" s="557"/>
      <c r="E3" s="557"/>
      <c r="F3" s="557"/>
      <c r="G3" s="557"/>
      <c r="H3" s="419"/>
      <c r="I3" s="419"/>
      <c r="J3" s="419"/>
      <c r="K3" s="419"/>
    </row>
    <row r="4" spans="1:11" ht="12.75">
      <c r="A4" s="405"/>
      <c r="B4" s="558" t="s">
        <v>731</v>
      </c>
      <c r="C4" s="558"/>
      <c r="D4" s="558"/>
      <c r="E4" s="558"/>
      <c r="F4" s="558"/>
      <c r="G4" s="558"/>
      <c r="H4" s="406"/>
      <c r="I4" s="406"/>
      <c r="J4" s="406"/>
      <c r="K4" s="406"/>
    </row>
    <row r="5" spans="1:11" ht="12.75">
      <c r="A5" s="405"/>
      <c r="B5" s="557" t="s">
        <v>724</v>
      </c>
      <c r="C5" s="557"/>
      <c r="D5" s="557"/>
      <c r="E5" s="557"/>
      <c r="F5" s="557"/>
      <c r="G5" s="557"/>
      <c r="H5" s="406"/>
      <c r="I5" s="406"/>
      <c r="J5" s="406"/>
      <c r="K5" s="406"/>
    </row>
    <row r="6" spans="1:11" ht="12.75">
      <c r="A6" s="556" t="s">
        <v>696</v>
      </c>
      <c r="B6" s="556"/>
      <c r="C6" s="556"/>
      <c r="D6" s="556"/>
      <c r="E6" s="556"/>
      <c r="F6" s="556"/>
      <c r="G6" s="556"/>
      <c r="H6" s="437"/>
      <c r="I6" s="437"/>
      <c r="J6" s="437"/>
      <c r="K6" s="437"/>
    </row>
    <row r="7" spans="1:11" ht="12.75">
      <c r="A7" s="557" t="s">
        <v>725</v>
      </c>
      <c r="B7" s="557"/>
      <c r="C7" s="557"/>
      <c r="D7" s="557"/>
      <c r="E7" s="557"/>
      <c r="F7" s="557"/>
      <c r="G7" s="557"/>
      <c r="H7" s="406"/>
      <c r="I7" s="406"/>
      <c r="J7" s="406"/>
      <c r="K7" s="406"/>
    </row>
    <row r="8" spans="1:5" ht="12.75">
      <c r="A8" s="404"/>
      <c r="B8" s="404"/>
      <c r="C8" s="407"/>
      <c r="D8" s="404"/>
      <c r="E8" s="404"/>
    </row>
    <row r="9" spans="1:7" ht="12.75">
      <c r="A9" s="586" t="s">
        <v>697</v>
      </c>
      <c r="B9" s="586"/>
      <c r="C9" s="586"/>
      <c r="D9" s="586"/>
      <c r="E9" s="586"/>
      <c r="F9" s="586"/>
      <c r="G9" s="586"/>
    </row>
    <row r="10" spans="1:7" ht="12.75" customHeight="1">
      <c r="A10" s="587" t="s">
        <v>717</v>
      </c>
      <c r="B10" s="587"/>
      <c r="C10" s="587"/>
      <c r="D10" s="587"/>
      <c r="E10" s="587"/>
      <c r="F10" s="587"/>
      <c r="G10" s="587"/>
    </row>
    <row r="11" spans="1:7" ht="12.75">
      <c r="A11" s="587"/>
      <c r="B11" s="587"/>
      <c r="C11" s="587"/>
      <c r="D11" s="587"/>
      <c r="E11" s="587"/>
      <c r="F11" s="587"/>
      <c r="G11" s="587"/>
    </row>
    <row r="12" spans="1:7" ht="12.75">
      <c r="A12" s="587"/>
      <c r="B12" s="587"/>
      <c r="C12" s="587"/>
      <c r="D12" s="587"/>
      <c r="E12" s="587"/>
      <c r="F12" s="587"/>
      <c r="G12" s="587"/>
    </row>
    <row r="13" spans="1:7" ht="12.75">
      <c r="A13" s="404"/>
      <c r="B13" s="404"/>
      <c r="C13" s="409"/>
      <c r="D13" s="409"/>
      <c r="G13" s="409" t="s">
        <v>699</v>
      </c>
    </row>
    <row r="14" spans="1:7" ht="12.75" customHeight="1">
      <c r="A14" s="601" t="s">
        <v>203</v>
      </c>
      <c r="B14" s="583" t="s">
        <v>700</v>
      </c>
      <c r="C14" s="604"/>
      <c r="D14" s="584"/>
      <c r="E14" s="608" t="s">
        <v>723</v>
      </c>
      <c r="F14" s="601" t="s">
        <v>721</v>
      </c>
      <c r="G14" s="601" t="s">
        <v>722</v>
      </c>
    </row>
    <row r="15" spans="1:7" ht="12.75">
      <c r="A15" s="602"/>
      <c r="B15" s="605"/>
      <c r="C15" s="606"/>
      <c r="D15" s="607"/>
      <c r="E15" s="609" t="s">
        <v>723</v>
      </c>
      <c r="F15" s="602"/>
      <c r="G15" s="602"/>
    </row>
    <row r="16" spans="1:7" ht="15">
      <c r="A16" s="414">
        <v>1</v>
      </c>
      <c r="B16" s="579" t="s">
        <v>702</v>
      </c>
      <c r="C16" s="600"/>
      <c r="D16" s="580"/>
      <c r="E16" s="426">
        <v>1</v>
      </c>
      <c r="F16" s="413">
        <v>0</v>
      </c>
      <c r="G16" s="442">
        <f aca="true" t="shared" si="0" ref="G16:G22">F16/E16*100%</f>
        <v>0</v>
      </c>
    </row>
    <row r="17" spans="1:7" ht="15">
      <c r="A17" s="414">
        <v>2</v>
      </c>
      <c r="B17" s="579" t="s">
        <v>703</v>
      </c>
      <c r="C17" s="600"/>
      <c r="D17" s="580"/>
      <c r="E17" s="426">
        <v>1</v>
      </c>
      <c r="F17" s="413">
        <v>0</v>
      </c>
      <c r="G17" s="442">
        <f t="shared" si="0"/>
        <v>0</v>
      </c>
    </row>
    <row r="18" spans="1:7" ht="15">
      <c r="A18" s="414">
        <v>3</v>
      </c>
      <c r="B18" s="579" t="s">
        <v>704</v>
      </c>
      <c r="C18" s="600"/>
      <c r="D18" s="580"/>
      <c r="E18" s="426">
        <v>1</v>
      </c>
      <c r="F18" s="413">
        <v>0</v>
      </c>
      <c r="G18" s="442">
        <f t="shared" si="0"/>
        <v>0</v>
      </c>
    </row>
    <row r="19" spans="1:7" ht="15">
      <c r="A19" s="414">
        <v>4</v>
      </c>
      <c r="B19" s="579" t="s">
        <v>705</v>
      </c>
      <c r="C19" s="600"/>
      <c r="D19" s="580"/>
      <c r="E19" s="426">
        <v>1</v>
      </c>
      <c r="F19" s="413">
        <v>0</v>
      </c>
      <c r="G19" s="442">
        <f t="shared" si="0"/>
        <v>0</v>
      </c>
    </row>
    <row r="20" spans="1:9" ht="15">
      <c r="A20" s="414">
        <v>5</v>
      </c>
      <c r="B20" s="579" t="s">
        <v>706</v>
      </c>
      <c r="C20" s="600"/>
      <c r="D20" s="580"/>
      <c r="E20" s="426">
        <v>1</v>
      </c>
      <c r="F20" s="413">
        <v>0</v>
      </c>
      <c r="G20" s="442">
        <f t="shared" si="0"/>
        <v>0</v>
      </c>
      <c r="I20" s="427" t="s">
        <v>191</v>
      </c>
    </row>
    <row r="21" spans="1:7" ht="15">
      <c r="A21" s="414">
        <v>6</v>
      </c>
      <c r="B21" s="579" t="s">
        <v>707</v>
      </c>
      <c r="C21" s="600"/>
      <c r="D21" s="580"/>
      <c r="E21" s="426">
        <v>1</v>
      </c>
      <c r="F21" s="413">
        <v>0</v>
      </c>
      <c r="G21" s="442">
        <f t="shared" si="0"/>
        <v>0</v>
      </c>
    </row>
    <row r="22" spans="1:7" ht="15">
      <c r="A22" s="416"/>
      <c r="B22" s="581" t="s">
        <v>708</v>
      </c>
      <c r="C22" s="603"/>
      <c r="D22" s="582"/>
      <c r="E22" s="428">
        <f>SUM(E16:E21)</f>
        <v>6</v>
      </c>
      <c r="F22" s="439">
        <f>SUM(F15:F21)</f>
        <v>0</v>
      </c>
      <c r="G22" s="443">
        <f t="shared" si="0"/>
        <v>0</v>
      </c>
    </row>
    <row r="23" spans="1:5" ht="12.75">
      <c r="A23" s="404"/>
      <c r="B23" s="404"/>
      <c r="C23" s="404"/>
      <c r="D23" s="404"/>
      <c r="E23" s="404"/>
    </row>
  </sheetData>
  <sheetProtection/>
  <mergeCells count="21">
    <mergeCell ref="A6:G6"/>
    <mergeCell ref="B20:D20"/>
    <mergeCell ref="A10:G12"/>
    <mergeCell ref="A9:G9"/>
    <mergeCell ref="B3:G3"/>
    <mergeCell ref="B2:G2"/>
    <mergeCell ref="B1:G1"/>
    <mergeCell ref="A14:A15"/>
    <mergeCell ref="B14:D15"/>
    <mergeCell ref="E14:E15"/>
    <mergeCell ref="A7:G7"/>
    <mergeCell ref="B21:D21"/>
    <mergeCell ref="B5:G5"/>
    <mergeCell ref="B4:G4"/>
    <mergeCell ref="F14:F15"/>
    <mergeCell ref="G14:G15"/>
    <mergeCell ref="B22:D22"/>
    <mergeCell ref="B16:D16"/>
    <mergeCell ref="B17:D17"/>
    <mergeCell ref="B18:D18"/>
    <mergeCell ref="B19:D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2017-07-20T04:25:54Z</cp:lastPrinted>
  <dcterms:created xsi:type="dcterms:W3CDTF">2004-12-03T09:36:36Z</dcterms:created>
  <dcterms:modified xsi:type="dcterms:W3CDTF">2017-07-20T04:27:41Z</dcterms:modified>
  <cp:category/>
  <cp:version/>
  <cp:contentType/>
  <cp:contentStatus/>
</cp:coreProperties>
</file>