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1\Проект 2022-2024\"/>
    </mc:Choice>
  </mc:AlternateContent>
  <bookViews>
    <workbookView xWindow="0" yWindow="0" windowWidth="28800" windowHeight="12030" tabRatio="654" firstSheet="5" activeTab="7"/>
  </bookViews>
  <sheets>
    <sheet name="прил 1 норматив" sheetId="28" r:id="rId1"/>
    <sheet name="Пр 2 доход на 2021г" sheetId="1" r:id="rId2"/>
    <sheet name="прил 3 доход 2022-23" sheetId="29" r:id="rId3"/>
    <sheet name="Пр 4 функ" sheetId="26" r:id="rId4"/>
    <sheet name="Пр 5 вед" sheetId="46" r:id="rId5"/>
    <sheet name="Пр 6 функ 21-22" sheetId="31" r:id="rId6"/>
    <sheet name="Пр7 ведм 22-23" sheetId="32" r:id="rId7"/>
    <sheet name="Пр 8 КЦП" sheetId="4" r:id="rId8"/>
    <sheet name="Пр 9 КЦП 21-22" sheetId="33" r:id="rId9"/>
    <sheet name="Пр10 райФП" sheetId="34" r:id="rId10"/>
    <sheet name="Пр11 рай ФП 21-22" sheetId="35" r:id="rId11"/>
    <sheet name="Пр 12 сбал" sheetId="36" r:id="rId12"/>
    <sheet name="Пр13 сбал 21-22" sheetId="37" r:id="rId13"/>
    <sheet name="Пр 14 алк" sheetId="38" r:id="rId14"/>
    <sheet name="Пр15алк21-22" sheetId="39" r:id="rId15"/>
    <sheet name="Пр16 вус" sheetId="40" r:id="rId16"/>
    <sheet name="Пр17 вус 21-22" sheetId="41" r:id="rId17"/>
    <sheet name="Пр18ком" sheetId="42" r:id="rId18"/>
    <sheet name="Пр19 ком 21-22" sheetId="43" r:id="rId19"/>
    <sheet name=" ПР 20" sheetId="48" r:id="rId20"/>
    <sheet name="Пр 21" sheetId="49" r:id="rId21"/>
    <sheet name="Пр21 вмд" sheetId="44" r:id="rId22"/>
    <sheet name="Пр22об" sheetId="45" r:id="rId23"/>
  </sheets>
  <definedNames>
    <definedName name="_xlnm._FilterDatabase" localSheetId="4" hidden="1">'Пр 5 вед'!$B$13:$F$645</definedName>
    <definedName name="_xlnm.Print_Titles" localSheetId="3">'Пр 4 функ'!#REF!</definedName>
    <definedName name="_xlnm.Print_Titles" localSheetId="4">'Пр 5 вед'!$13:$13</definedName>
    <definedName name="_xlnm.Print_Titles" localSheetId="5">'Пр 6 функ 21-22'!#REF!</definedName>
    <definedName name="_xlnm.Print_Titles" localSheetId="6">'Пр7 ведм 22-23'!#REF!</definedName>
    <definedName name="_xlnm.Print_Titles" localSheetId="2">'прил 3 доход 2022-23'!$11:$11</definedName>
    <definedName name="_xlnm.Print_Area" localSheetId="13">'Пр 14 алк'!$A$1:$E$23</definedName>
    <definedName name="_xlnm.Print_Area" localSheetId="1">'Пр 2 доход на 2021г'!$A$1:$C$99</definedName>
    <definedName name="_xlnm.Print_Area" localSheetId="3">'Пр 4 функ'!$A$1:$F$755</definedName>
    <definedName name="_xlnm.Print_Area" localSheetId="4">'Пр 5 вед'!$A$1:$G$794</definedName>
    <definedName name="_xlnm.Print_Area" localSheetId="5">'Пр 6 функ 21-22'!$A$1:$G$747</definedName>
    <definedName name="_xlnm.Print_Area" localSheetId="7">'Пр 8 КЦП'!$A$1:$C$65</definedName>
    <definedName name="_xlnm.Print_Area" localSheetId="8">'Пр 9 КЦП 21-22'!$A$1:$D$65</definedName>
    <definedName name="_xlnm.Print_Area" localSheetId="14">'Пр15алк21-22'!$A$1:$F$25</definedName>
    <definedName name="_xlnm.Print_Area" localSheetId="18">'Пр19 ком 21-22'!$A$1:$G$26</definedName>
    <definedName name="_xlnm.Print_Area" localSheetId="6">'Пр7 ведм 22-23'!$A$1:$K$786</definedName>
    <definedName name="_xlnm.Print_Area" localSheetId="2">'прил 3 доход 2022-23'!$A$1:$D$100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38" i="26" l="1"/>
  <c r="G445" i="46"/>
  <c r="K19" i="44" l="1"/>
  <c r="J18" i="44"/>
  <c r="J19" i="44"/>
  <c r="L29" i="45"/>
  <c r="E20" i="49" l="1"/>
  <c r="D20" i="49"/>
  <c r="D19" i="48"/>
  <c r="D57" i="33"/>
  <c r="G36" i="32"/>
  <c r="C29" i="4"/>
  <c r="D22" i="33"/>
  <c r="D21" i="33"/>
  <c r="D43" i="33"/>
  <c r="G746" i="31"/>
  <c r="G745" i="31" s="1"/>
  <c r="G744" i="31" s="1"/>
  <c r="G743" i="31" s="1"/>
  <c r="G742" i="31" s="1"/>
  <c r="G741" i="31" s="1"/>
  <c r="F746" i="31"/>
  <c r="F745" i="31" s="1"/>
  <c r="F744" i="31" s="1"/>
  <c r="F743" i="31" s="1"/>
  <c r="F742" i="31" s="1"/>
  <c r="F741" i="31" s="1"/>
  <c r="G740" i="31"/>
  <c r="G739" i="31" s="1"/>
  <c r="G738" i="31" s="1"/>
  <c r="G737" i="31" s="1"/>
  <c r="F740" i="31"/>
  <c r="F739" i="31" s="1"/>
  <c r="F738" i="31" s="1"/>
  <c r="F737" i="31" s="1"/>
  <c r="G736" i="31"/>
  <c r="G735" i="31" s="1"/>
  <c r="G734" i="31" s="1"/>
  <c r="G733" i="31" s="1"/>
  <c r="G732" i="31" s="1"/>
  <c r="G731" i="31" s="1"/>
  <c r="F736" i="31"/>
  <c r="F735" i="31" s="1"/>
  <c r="F734" i="31" s="1"/>
  <c r="F733" i="31" s="1"/>
  <c r="F732" i="31" s="1"/>
  <c r="F731" i="31" s="1"/>
  <c r="G729" i="31"/>
  <c r="G727" i="31" s="1"/>
  <c r="G726" i="31" s="1"/>
  <c r="G725" i="31" s="1"/>
  <c r="F729" i="31"/>
  <c r="F727" i="31" s="1"/>
  <c r="F726" i="31" s="1"/>
  <c r="F725" i="31" s="1"/>
  <c r="G724" i="31"/>
  <c r="G723" i="31" s="1"/>
  <c r="G722" i="31" s="1"/>
  <c r="F724" i="31"/>
  <c r="F723" i="31" s="1"/>
  <c r="F722" i="31" s="1"/>
  <c r="G717" i="31"/>
  <c r="F717" i="31"/>
  <c r="C57" i="33" s="1"/>
  <c r="G710" i="31"/>
  <c r="G709" i="31" s="1"/>
  <c r="G708" i="31" s="1"/>
  <c r="G707" i="31" s="1"/>
  <c r="G706" i="31" s="1"/>
  <c r="F710" i="31"/>
  <c r="F709" i="31" s="1"/>
  <c r="F708" i="31" s="1"/>
  <c r="F707" i="31" s="1"/>
  <c r="F706" i="31" s="1"/>
  <c r="G705" i="31"/>
  <c r="G704" i="31" s="1"/>
  <c r="G703" i="31" s="1"/>
  <c r="G702" i="31" s="1"/>
  <c r="F705" i="31"/>
  <c r="F704" i="31" s="1"/>
  <c r="F703" i="31" s="1"/>
  <c r="F702" i="31" s="1"/>
  <c r="G701" i="31"/>
  <c r="F701" i="31"/>
  <c r="G700" i="31"/>
  <c r="F700" i="31"/>
  <c r="G695" i="31"/>
  <c r="F695" i="31"/>
  <c r="G694" i="31"/>
  <c r="F694" i="31"/>
  <c r="F691" i="31"/>
  <c r="G691" i="31"/>
  <c r="G690" i="31"/>
  <c r="F690" i="31"/>
  <c r="F684" i="31"/>
  <c r="G684" i="31"/>
  <c r="G683" i="31"/>
  <c r="F683" i="31"/>
  <c r="G675" i="31"/>
  <c r="G674" i="31" s="1"/>
  <c r="G673" i="31" s="1"/>
  <c r="G672" i="31" s="1"/>
  <c r="G671" i="31" s="1"/>
  <c r="G670" i="31" s="1"/>
  <c r="F675" i="31"/>
  <c r="C53" i="33" s="1"/>
  <c r="G669" i="31"/>
  <c r="G668" i="31" s="1"/>
  <c r="F669" i="31"/>
  <c r="F668" i="31" s="1"/>
  <c r="G665" i="31"/>
  <c r="G664" i="31" s="1"/>
  <c r="F665" i="31"/>
  <c r="F664" i="31" s="1"/>
  <c r="G661" i="31"/>
  <c r="G659" i="31" s="1"/>
  <c r="G658" i="31" s="1"/>
  <c r="F661" i="31"/>
  <c r="F659" i="31" s="1"/>
  <c r="F658" i="31" s="1"/>
  <c r="G657" i="31"/>
  <c r="F657" i="31"/>
  <c r="F656" i="31" s="1"/>
  <c r="F655" i="31" s="1"/>
  <c r="G649" i="31"/>
  <c r="G648" i="31" s="1"/>
  <c r="G647" i="31" s="1"/>
  <c r="G646" i="31" s="1"/>
  <c r="F649" i="31"/>
  <c r="F648" i="31" s="1"/>
  <c r="F647" i="31" s="1"/>
  <c r="F646" i="31" s="1"/>
  <c r="G645" i="31"/>
  <c r="G644" i="31" s="1"/>
  <c r="G643" i="31" s="1"/>
  <c r="G642" i="31" s="1"/>
  <c r="F645" i="31"/>
  <c r="F644" i="31" s="1"/>
  <c r="F643" i="31" s="1"/>
  <c r="F642" i="31" s="1"/>
  <c r="G641" i="31"/>
  <c r="F641" i="31"/>
  <c r="F640" i="31" s="1"/>
  <c r="F639" i="31" s="1"/>
  <c r="F638" i="31" s="1"/>
  <c r="G637" i="31"/>
  <c r="F637" i="31"/>
  <c r="F636" i="31" s="1"/>
  <c r="F635" i="31" s="1"/>
  <c r="F634" i="31" s="1"/>
  <c r="G633" i="31"/>
  <c r="G632" i="31" s="1"/>
  <c r="G631" i="31" s="1"/>
  <c r="F633" i="31"/>
  <c r="F632" i="31" s="1"/>
  <c r="F631" i="31" s="1"/>
  <c r="G630" i="31"/>
  <c r="G629" i="31" s="1"/>
  <c r="G628" i="31" s="1"/>
  <c r="F630" i="31"/>
  <c r="F629" i="31" s="1"/>
  <c r="F628" i="31" s="1"/>
  <c r="G626" i="31"/>
  <c r="G625" i="31" s="1"/>
  <c r="G624" i="31" s="1"/>
  <c r="G623" i="31" s="1"/>
  <c r="F626" i="31"/>
  <c r="F625" i="31" s="1"/>
  <c r="F624" i="31" s="1"/>
  <c r="F623" i="31" s="1"/>
  <c r="G621" i="31"/>
  <c r="G620" i="31" s="1"/>
  <c r="G619" i="31" s="1"/>
  <c r="F621" i="31"/>
  <c r="F620" i="31" s="1"/>
  <c r="F619" i="31" s="1"/>
  <c r="G618" i="31"/>
  <c r="G617" i="31" s="1"/>
  <c r="G616" i="31" s="1"/>
  <c r="F618" i="31"/>
  <c r="F617" i="31" s="1"/>
  <c r="F616" i="31" s="1"/>
  <c r="G613" i="31"/>
  <c r="G612" i="31" s="1"/>
  <c r="G611" i="31" s="1"/>
  <c r="G610" i="31" s="1"/>
  <c r="G609" i="31" s="1"/>
  <c r="F613" i="31"/>
  <c r="F612" i="31" s="1"/>
  <c r="F611" i="31" s="1"/>
  <c r="F610" i="31" s="1"/>
  <c r="F609" i="31" s="1"/>
  <c r="G608" i="31"/>
  <c r="F608" i="31"/>
  <c r="F607" i="31" s="1"/>
  <c r="F606" i="31" s="1"/>
  <c r="G605" i="31"/>
  <c r="F605" i="31"/>
  <c r="F604" i="31" s="1"/>
  <c r="F603" i="31" s="1"/>
  <c r="G599" i="31"/>
  <c r="G598" i="31" s="1"/>
  <c r="F599" i="31"/>
  <c r="F598" i="31" s="1"/>
  <c r="G594" i="31"/>
  <c r="G593" i="31" s="1"/>
  <c r="G592" i="31" s="1"/>
  <c r="G591" i="31" s="1"/>
  <c r="F594" i="31"/>
  <c r="F593" i="31" s="1"/>
  <c r="F592" i="31" s="1"/>
  <c r="F591" i="31" s="1"/>
  <c r="G589" i="31"/>
  <c r="G588" i="31" s="1"/>
  <c r="G587" i="31" s="1"/>
  <c r="F589" i="31"/>
  <c r="F588" i="31" s="1"/>
  <c r="F587" i="31" s="1"/>
  <c r="G586" i="31"/>
  <c r="G585" i="31" s="1"/>
  <c r="G584" i="31" s="1"/>
  <c r="F586" i="31"/>
  <c r="F585" i="31" s="1"/>
  <c r="F584" i="31" s="1"/>
  <c r="G581" i="31"/>
  <c r="G580" i="31" s="1"/>
  <c r="G579" i="31" s="1"/>
  <c r="G578" i="31" s="1"/>
  <c r="G577" i="31" s="1"/>
  <c r="F581" i="31"/>
  <c r="F580" i="31" s="1"/>
  <c r="F579" i="31" s="1"/>
  <c r="F578" i="31" s="1"/>
  <c r="F577" i="31" s="1"/>
  <c r="G572" i="31"/>
  <c r="G571" i="31" s="1"/>
  <c r="G570" i="31" s="1"/>
  <c r="G569" i="31" s="1"/>
  <c r="F572" i="31"/>
  <c r="F571" i="31" s="1"/>
  <c r="F570" i="31" s="1"/>
  <c r="F569" i="31" s="1"/>
  <c r="G568" i="31"/>
  <c r="F568" i="31"/>
  <c r="F567" i="31" s="1"/>
  <c r="F566" i="31" s="1"/>
  <c r="F565" i="31" s="1"/>
  <c r="G561" i="31"/>
  <c r="D61" i="33" s="1"/>
  <c r="F561" i="31"/>
  <c r="F560" i="31" s="1"/>
  <c r="F559" i="31" s="1"/>
  <c r="F558" i="31" s="1"/>
  <c r="G557" i="31"/>
  <c r="F557" i="31"/>
  <c r="G556" i="31"/>
  <c r="F556" i="31"/>
  <c r="G555" i="31"/>
  <c r="G554" i="31" s="1"/>
  <c r="G553" i="31" s="1"/>
  <c r="F555" i="31"/>
  <c r="G551" i="31"/>
  <c r="F551" i="31"/>
  <c r="G547" i="31"/>
  <c r="F547" i="31"/>
  <c r="G546" i="31"/>
  <c r="F546" i="31"/>
  <c r="G542" i="31"/>
  <c r="F542" i="31"/>
  <c r="G541" i="31"/>
  <c r="F541" i="31"/>
  <c r="G536" i="31"/>
  <c r="D31" i="33" s="1"/>
  <c r="F536" i="31"/>
  <c r="F535" i="31" s="1"/>
  <c r="F534" i="31" s="1"/>
  <c r="F533" i="31" s="1"/>
  <c r="G531" i="31"/>
  <c r="G530" i="31" s="1"/>
  <c r="G529" i="31" s="1"/>
  <c r="G528" i="31" s="1"/>
  <c r="F531" i="31"/>
  <c r="F530" i="31" s="1"/>
  <c r="F529" i="31" s="1"/>
  <c r="F528" i="31" s="1"/>
  <c r="G527" i="31"/>
  <c r="G526" i="31" s="1"/>
  <c r="G525" i="31" s="1"/>
  <c r="G524" i="31" s="1"/>
  <c r="F527" i="31"/>
  <c r="F526" i="31" s="1"/>
  <c r="F525" i="31" s="1"/>
  <c r="F524" i="31" s="1"/>
  <c r="G522" i="31"/>
  <c r="G521" i="31" s="1"/>
  <c r="G520" i="31" s="1"/>
  <c r="G519" i="31" s="1"/>
  <c r="G518" i="31" s="1"/>
  <c r="F522" i="31"/>
  <c r="F521" i="31" s="1"/>
  <c r="F520" i="31" s="1"/>
  <c r="F519" i="31" s="1"/>
  <c r="F518" i="31" s="1"/>
  <c r="G514" i="31"/>
  <c r="F514" i="31"/>
  <c r="G513" i="31"/>
  <c r="F513" i="31"/>
  <c r="F497" i="31"/>
  <c r="G497" i="31"/>
  <c r="G496" i="31"/>
  <c r="F496" i="31"/>
  <c r="G492" i="31"/>
  <c r="G491" i="31" s="1"/>
  <c r="F492" i="31"/>
  <c r="F491" i="31" s="1"/>
  <c r="G490" i="31"/>
  <c r="G489" i="31" s="1"/>
  <c r="G488" i="31" s="1"/>
  <c r="F490" i="31"/>
  <c r="F489" i="31" s="1"/>
  <c r="F488" i="31" s="1"/>
  <c r="G486" i="31"/>
  <c r="F486" i="31"/>
  <c r="G485" i="31"/>
  <c r="F485" i="31"/>
  <c r="G484" i="31"/>
  <c r="F484" i="31"/>
  <c r="G481" i="31"/>
  <c r="F481" i="31"/>
  <c r="G480" i="31"/>
  <c r="F480" i="31"/>
  <c r="G479" i="31"/>
  <c r="F479" i="31"/>
  <c r="G476" i="31"/>
  <c r="F476" i="31"/>
  <c r="G475" i="31"/>
  <c r="F475" i="31"/>
  <c r="F471" i="31"/>
  <c r="G471" i="31"/>
  <c r="G470" i="31"/>
  <c r="F470" i="31"/>
  <c r="G464" i="31"/>
  <c r="G463" i="31" s="1"/>
  <c r="G462" i="31" s="1"/>
  <c r="G461" i="31" s="1"/>
  <c r="G460" i="31" s="1"/>
  <c r="F464" i="31"/>
  <c r="F463" i="31" s="1"/>
  <c r="F462" i="31" s="1"/>
  <c r="F461" i="31" s="1"/>
  <c r="F460" i="31" s="1"/>
  <c r="G459" i="31"/>
  <c r="G458" i="31" s="1"/>
  <c r="G457" i="31" s="1"/>
  <c r="G456" i="31" s="1"/>
  <c r="G455" i="31" s="1"/>
  <c r="G454" i="31" s="1"/>
  <c r="F459" i="31"/>
  <c r="F458" i="31" s="1"/>
  <c r="F457" i="31" s="1"/>
  <c r="F456" i="31" s="1"/>
  <c r="F455" i="31" s="1"/>
  <c r="F454" i="31" s="1"/>
  <c r="G452" i="31"/>
  <c r="G450" i="31" s="1"/>
  <c r="G449" i="31" s="1"/>
  <c r="G448" i="31" s="1"/>
  <c r="F452" i="31"/>
  <c r="F450" i="31" s="1"/>
  <c r="F449" i="31" s="1"/>
  <c r="F448" i="31" s="1"/>
  <c r="G447" i="31"/>
  <c r="G446" i="31" s="1"/>
  <c r="G445" i="31" s="1"/>
  <c r="G444" i="31" s="1"/>
  <c r="G443" i="31" s="1"/>
  <c r="D27" i="33" s="1"/>
  <c r="F447" i="31"/>
  <c r="F446" i="31" s="1"/>
  <c r="F445" i="31" s="1"/>
  <c r="F444" i="31" s="1"/>
  <c r="F443" i="31" s="1"/>
  <c r="C27" i="33" s="1"/>
  <c r="G441" i="31"/>
  <c r="G440" i="31" s="1"/>
  <c r="G439" i="31" s="1"/>
  <c r="G438" i="31" s="1"/>
  <c r="G437" i="31" s="1"/>
  <c r="F441" i="31"/>
  <c r="F440" i="31" s="1"/>
  <c r="F439" i="31" s="1"/>
  <c r="F438" i="31" s="1"/>
  <c r="F437" i="31" s="1"/>
  <c r="G436" i="31"/>
  <c r="G435" i="31" s="1"/>
  <c r="G434" i="31" s="1"/>
  <c r="G433" i="31" s="1"/>
  <c r="D20" i="33" s="1"/>
  <c r="F436" i="31"/>
  <c r="F435" i="31" s="1"/>
  <c r="F434" i="31" s="1"/>
  <c r="F433" i="31" s="1"/>
  <c r="C20" i="33" s="1"/>
  <c r="G426" i="31"/>
  <c r="G425" i="31" s="1"/>
  <c r="G424" i="31" s="1"/>
  <c r="G423" i="31" s="1"/>
  <c r="F426" i="31"/>
  <c r="F425" i="31" s="1"/>
  <c r="F424" i="31" s="1"/>
  <c r="F423" i="31" s="1"/>
  <c r="G422" i="31"/>
  <c r="G421" i="31" s="1"/>
  <c r="G420" i="31" s="1"/>
  <c r="G419" i="31" s="1"/>
  <c r="F422" i="31"/>
  <c r="F421" i="31" s="1"/>
  <c r="F420" i="31" s="1"/>
  <c r="F419" i="31" s="1"/>
  <c r="G418" i="31"/>
  <c r="G417" i="31" s="1"/>
  <c r="G416" i="31" s="1"/>
  <c r="G415" i="31" s="1"/>
  <c r="F418" i="31"/>
  <c r="F417" i="31" s="1"/>
  <c r="F416" i="31" s="1"/>
  <c r="F415" i="31" s="1"/>
  <c r="G410" i="31"/>
  <c r="G409" i="31" s="1"/>
  <c r="G408" i="31" s="1"/>
  <c r="G407" i="31" s="1"/>
  <c r="F410" i="31"/>
  <c r="F409" i="31" s="1"/>
  <c r="F408" i="31" s="1"/>
  <c r="F407" i="31" s="1"/>
  <c r="G406" i="31"/>
  <c r="G405" i="31" s="1"/>
  <c r="G404" i="31" s="1"/>
  <c r="G403" i="31" s="1"/>
  <c r="F406" i="31"/>
  <c r="F405" i="31" s="1"/>
  <c r="F404" i="31" s="1"/>
  <c r="F403" i="31" s="1"/>
  <c r="G402" i="31"/>
  <c r="G401" i="31" s="1"/>
  <c r="G400" i="31" s="1"/>
  <c r="G399" i="31" s="1"/>
  <c r="F402" i="31"/>
  <c r="F401" i="31" s="1"/>
  <c r="F400" i="31" s="1"/>
  <c r="F399" i="31" s="1"/>
  <c r="G398" i="31"/>
  <c r="G397" i="31" s="1"/>
  <c r="G396" i="31" s="1"/>
  <c r="G395" i="31" s="1"/>
  <c r="F398" i="31"/>
  <c r="F397" i="31" s="1"/>
  <c r="F396" i="31" s="1"/>
  <c r="F395" i="31" s="1"/>
  <c r="G394" i="31"/>
  <c r="G393" i="31" s="1"/>
  <c r="G392" i="31" s="1"/>
  <c r="G391" i="31" s="1"/>
  <c r="F394" i="31"/>
  <c r="F393" i="31" s="1"/>
  <c r="F392" i="31" s="1"/>
  <c r="F391" i="31" s="1"/>
  <c r="G390" i="31"/>
  <c r="G389" i="31" s="1"/>
  <c r="G388" i="31" s="1"/>
  <c r="G387" i="31" s="1"/>
  <c r="F390" i="31"/>
  <c r="F389" i="31" s="1"/>
  <c r="F388" i="31" s="1"/>
  <c r="F387" i="31" s="1"/>
  <c r="G386" i="31"/>
  <c r="G385" i="31" s="1"/>
  <c r="G384" i="31" s="1"/>
  <c r="G383" i="31" s="1"/>
  <c r="F386" i="31"/>
  <c r="F385" i="31" s="1"/>
  <c r="F384" i="31" s="1"/>
  <c r="F383" i="31" s="1"/>
  <c r="G379" i="31"/>
  <c r="G378" i="31" s="1"/>
  <c r="G377" i="31" s="1"/>
  <c r="F379" i="31"/>
  <c r="F378" i="31" s="1"/>
  <c r="F377" i="31" s="1"/>
  <c r="G376" i="31"/>
  <c r="G374" i="31" s="1"/>
  <c r="F376" i="31"/>
  <c r="F374" i="31" s="1"/>
  <c r="G371" i="31"/>
  <c r="G370" i="31" s="1"/>
  <c r="G369" i="31" s="1"/>
  <c r="F371" i="31"/>
  <c r="F370" i="31" s="1"/>
  <c r="F369" i="31" s="1"/>
  <c r="G368" i="31"/>
  <c r="F368" i="31"/>
  <c r="G367" i="31"/>
  <c r="F367" i="31"/>
  <c r="G363" i="31"/>
  <c r="G362" i="31" s="1"/>
  <c r="G361" i="31" s="1"/>
  <c r="F363" i="31"/>
  <c r="F362" i="31" s="1"/>
  <c r="F361" i="31" s="1"/>
  <c r="G360" i="31"/>
  <c r="F360" i="31"/>
  <c r="G359" i="31"/>
  <c r="F359" i="31"/>
  <c r="G350" i="31"/>
  <c r="F350" i="31"/>
  <c r="G349" i="31"/>
  <c r="F349" i="31"/>
  <c r="G346" i="31"/>
  <c r="F346" i="31"/>
  <c r="G345" i="31"/>
  <c r="F345" i="31"/>
  <c r="G344" i="31"/>
  <c r="F344" i="31"/>
  <c r="G340" i="31"/>
  <c r="F340" i="31"/>
  <c r="G339" i="31"/>
  <c r="F339" i="31"/>
  <c r="G336" i="31"/>
  <c r="F336" i="31"/>
  <c r="G335" i="31"/>
  <c r="F335" i="31"/>
  <c r="G334" i="31"/>
  <c r="F334" i="31"/>
  <c r="G330" i="31"/>
  <c r="G329" i="31" s="1"/>
  <c r="G328" i="31" s="1"/>
  <c r="F330" i="31"/>
  <c r="F329" i="31" s="1"/>
  <c r="F328" i="31" s="1"/>
  <c r="G322" i="31"/>
  <c r="G321" i="31" s="1"/>
  <c r="G320" i="31" s="1"/>
  <c r="G319" i="31" s="1"/>
  <c r="G318" i="31" s="1"/>
  <c r="F322" i="31"/>
  <c r="F321" i="31" s="1"/>
  <c r="F320" i="31" s="1"/>
  <c r="F319" i="31" s="1"/>
  <c r="F318" i="31" s="1"/>
  <c r="G317" i="31"/>
  <c r="G316" i="31" s="1"/>
  <c r="G315" i="31" s="1"/>
  <c r="G314" i="31" s="1"/>
  <c r="G313" i="31" s="1"/>
  <c r="F317" i="31"/>
  <c r="F316" i="31" s="1"/>
  <c r="F315" i="31" s="1"/>
  <c r="F314" i="31" s="1"/>
  <c r="F313" i="31" s="1"/>
  <c r="G310" i="31"/>
  <c r="D45" i="33" s="1"/>
  <c r="F310" i="31"/>
  <c r="F309" i="31" s="1"/>
  <c r="F308" i="31" s="1"/>
  <c r="F307" i="31" s="1"/>
  <c r="G304" i="31"/>
  <c r="G303" i="31" s="1"/>
  <c r="G302" i="31" s="1"/>
  <c r="G301" i="31" s="1"/>
  <c r="F304" i="31"/>
  <c r="F303" i="31" s="1"/>
  <c r="F302" i="31" s="1"/>
  <c r="F301" i="31" s="1"/>
  <c r="G300" i="31"/>
  <c r="G299" i="31" s="1"/>
  <c r="G298" i="31" s="1"/>
  <c r="G297" i="31" s="1"/>
  <c r="G296" i="31" s="1"/>
  <c r="F300" i="31"/>
  <c r="F299" i="31" s="1"/>
  <c r="F298" i="31" s="1"/>
  <c r="F297" i="31" s="1"/>
  <c r="F296" i="31" s="1"/>
  <c r="G289" i="31"/>
  <c r="G288" i="31" s="1"/>
  <c r="G287" i="31" s="1"/>
  <c r="G286" i="31" s="1"/>
  <c r="F289" i="31"/>
  <c r="F288" i="31" s="1"/>
  <c r="F287" i="31" s="1"/>
  <c r="F286" i="31" s="1"/>
  <c r="G285" i="31"/>
  <c r="F285" i="31"/>
  <c r="F284" i="31" s="1"/>
  <c r="F283" i="31" s="1"/>
  <c r="F282" i="31" s="1"/>
  <c r="G281" i="31"/>
  <c r="G280" i="31" s="1"/>
  <c r="G279" i="31" s="1"/>
  <c r="G278" i="31" s="1"/>
  <c r="F281" i="31"/>
  <c r="F280" i="31" s="1"/>
  <c r="F279" i="31" s="1"/>
  <c r="F278" i="31" s="1"/>
  <c r="G277" i="31"/>
  <c r="G276" i="31" s="1"/>
  <c r="G275" i="31" s="1"/>
  <c r="G274" i="31" s="1"/>
  <c r="F277" i="31"/>
  <c r="F276" i="31" s="1"/>
  <c r="F275" i="31" s="1"/>
  <c r="F274" i="31" s="1"/>
  <c r="G272" i="31"/>
  <c r="G271" i="31" s="1"/>
  <c r="G270" i="31" s="1"/>
  <c r="G269" i="31" s="1"/>
  <c r="G268" i="31" s="1"/>
  <c r="D48" i="33" s="1"/>
  <c r="F272" i="31"/>
  <c r="F271" i="31" s="1"/>
  <c r="F270" i="31" s="1"/>
  <c r="F269" i="31" s="1"/>
  <c r="F268" i="31" s="1"/>
  <c r="C48" i="33" s="1"/>
  <c r="G266" i="31"/>
  <c r="G265" i="31" s="1"/>
  <c r="G264" i="31" s="1"/>
  <c r="G263" i="31" s="1"/>
  <c r="F266" i="31"/>
  <c r="F265" i="31" s="1"/>
  <c r="F264" i="31" s="1"/>
  <c r="F263" i="31" s="1"/>
  <c r="G262" i="31"/>
  <c r="G261" i="31" s="1"/>
  <c r="G260" i="31" s="1"/>
  <c r="G259" i="31" s="1"/>
  <c r="F262" i="31"/>
  <c r="F261" i="31" s="1"/>
  <c r="F260" i="31" s="1"/>
  <c r="F259" i="31" s="1"/>
  <c r="G257" i="31"/>
  <c r="G256" i="31" s="1"/>
  <c r="G255" i="31" s="1"/>
  <c r="G254" i="31" s="1"/>
  <c r="G253" i="31" s="1"/>
  <c r="D34" i="33" s="1"/>
  <c r="F257" i="31"/>
  <c r="F256" i="31" s="1"/>
  <c r="F255" i="31" s="1"/>
  <c r="F254" i="31" s="1"/>
  <c r="F253" i="31" s="1"/>
  <c r="C34" i="33" s="1"/>
  <c r="G252" i="31"/>
  <c r="G251" i="31" s="1"/>
  <c r="G250" i="31" s="1"/>
  <c r="G249" i="31" s="1"/>
  <c r="F252" i="31"/>
  <c r="F251" i="31" s="1"/>
  <c r="F250" i="31" s="1"/>
  <c r="F249" i="31" s="1"/>
  <c r="G248" i="31"/>
  <c r="F248" i="31"/>
  <c r="F247" i="31" s="1"/>
  <c r="F246" i="31" s="1"/>
  <c r="F245" i="31" s="1"/>
  <c r="G244" i="31"/>
  <c r="G243" i="31" s="1"/>
  <c r="G242" i="31" s="1"/>
  <c r="G241" i="31" s="1"/>
  <c r="F244" i="31"/>
  <c r="F243" i="31" s="1"/>
  <c r="F242" i="31" s="1"/>
  <c r="F241" i="31" s="1"/>
  <c r="G240" i="31"/>
  <c r="G239" i="31" s="1"/>
  <c r="G238" i="31" s="1"/>
  <c r="G237" i="31" s="1"/>
  <c r="F240" i="31"/>
  <c r="F239" i="31" s="1"/>
  <c r="F238" i="31" s="1"/>
  <c r="F237" i="31" s="1"/>
  <c r="G236" i="31"/>
  <c r="G235" i="31" s="1"/>
  <c r="G234" i="31" s="1"/>
  <c r="G233" i="31" s="1"/>
  <c r="F236" i="31"/>
  <c r="F235" i="31" s="1"/>
  <c r="F234" i="31" s="1"/>
  <c r="F233" i="31" s="1"/>
  <c r="G232" i="31"/>
  <c r="G231" i="31" s="1"/>
  <c r="G230" i="31" s="1"/>
  <c r="G229" i="31" s="1"/>
  <c r="F232" i="31"/>
  <c r="F231" i="31" s="1"/>
  <c r="F230" i="31" s="1"/>
  <c r="F229" i="31" s="1"/>
  <c r="G228" i="31"/>
  <c r="G227" i="31" s="1"/>
  <c r="G226" i="31" s="1"/>
  <c r="G225" i="31" s="1"/>
  <c r="F228" i="31"/>
  <c r="F227" i="31" s="1"/>
  <c r="F226" i="31" s="1"/>
  <c r="F225" i="31" s="1"/>
  <c r="G215" i="31"/>
  <c r="F215" i="31"/>
  <c r="G214" i="31"/>
  <c r="F214" i="31"/>
  <c r="G213" i="31"/>
  <c r="F213" i="31"/>
  <c r="G208" i="31"/>
  <c r="F208" i="31"/>
  <c r="G207" i="31"/>
  <c r="F207" i="31"/>
  <c r="G201" i="31"/>
  <c r="F201" i="31"/>
  <c r="G200" i="31"/>
  <c r="F200" i="31"/>
  <c r="G195" i="31"/>
  <c r="G194" i="31" s="1"/>
  <c r="G193" i="31" s="1"/>
  <c r="G192" i="31" s="1"/>
  <c r="F195" i="31"/>
  <c r="F194" i="31" s="1"/>
  <c r="F193" i="31" s="1"/>
  <c r="F192" i="31" s="1"/>
  <c r="G189" i="31"/>
  <c r="G188" i="31" s="1"/>
  <c r="G187" i="31" s="1"/>
  <c r="G186" i="31" s="1"/>
  <c r="F189" i="31"/>
  <c r="F188" i="31" s="1"/>
  <c r="F187" i="31" s="1"/>
  <c r="F186" i="31" s="1"/>
  <c r="G185" i="31"/>
  <c r="G184" i="31" s="1"/>
  <c r="G183" i="31" s="1"/>
  <c r="G182" i="31" s="1"/>
  <c r="F185" i="31"/>
  <c r="F184" i="31" s="1"/>
  <c r="F183" i="31" s="1"/>
  <c r="F182" i="31" s="1"/>
  <c r="G179" i="31"/>
  <c r="G178" i="31" s="1"/>
  <c r="G177" i="31" s="1"/>
  <c r="G176" i="31" s="1"/>
  <c r="F179" i="31"/>
  <c r="F178" i="31" s="1"/>
  <c r="F177" i="31" s="1"/>
  <c r="F176" i="31" s="1"/>
  <c r="G175" i="31"/>
  <c r="G174" i="31" s="1"/>
  <c r="G173" i="31" s="1"/>
  <c r="G172" i="31" s="1"/>
  <c r="F175" i="31"/>
  <c r="F174" i="31" s="1"/>
  <c r="F173" i="31" s="1"/>
  <c r="F172" i="31" s="1"/>
  <c r="G171" i="31"/>
  <c r="G170" i="31" s="1"/>
  <c r="G169" i="31" s="1"/>
  <c r="G168" i="31" s="1"/>
  <c r="F171" i="31"/>
  <c r="F170" i="31" s="1"/>
  <c r="F169" i="31" s="1"/>
  <c r="F168" i="31" s="1"/>
  <c r="G166" i="31"/>
  <c r="F166" i="31"/>
  <c r="G165" i="31"/>
  <c r="F165" i="31"/>
  <c r="F162" i="31"/>
  <c r="G162" i="31"/>
  <c r="G161" i="31"/>
  <c r="F161" i="31"/>
  <c r="G155" i="31"/>
  <c r="G154" i="31" s="1"/>
  <c r="F155" i="31"/>
  <c r="F154" i="31" s="1"/>
  <c r="G153" i="31"/>
  <c r="G152" i="31" s="1"/>
  <c r="G151" i="31" s="1"/>
  <c r="F153" i="31"/>
  <c r="F152" i="31" s="1"/>
  <c r="F151" i="31" s="1"/>
  <c r="F150" i="31"/>
  <c r="G150" i="31"/>
  <c r="G149" i="31"/>
  <c r="F149" i="31"/>
  <c r="F138" i="31"/>
  <c r="G138" i="31"/>
  <c r="G137" i="31"/>
  <c r="F137" i="31"/>
  <c r="G133" i="31"/>
  <c r="G132" i="31" s="1"/>
  <c r="F133" i="31"/>
  <c r="F132" i="31" s="1"/>
  <c r="G131" i="31"/>
  <c r="G130" i="31" s="1"/>
  <c r="G129" i="31" s="1"/>
  <c r="F131" i="31"/>
  <c r="F130" i="31" s="1"/>
  <c r="F129" i="31" s="1"/>
  <c r="G127" i="31"/>
  <c r="F127" i="31"/>
  <c r="F126" i="31" s="1"/>
  <c r="F125" i="31" s="1"/>
  <c r="F124" i="31" s="1"/>
  <c r="G123" i="31"/>
  <c r="F123" i="31"/>
  <c r="G122" i="31"/>
  <c r="F122" i="31"/>
  <c r="G118" i="31"/>
  <c r="G117" i="31" s="1"/>
  <c r="G116" i="31" s="1"/>
  <c r="G115" i="31" s="1"/>
  <c r="F118" i="31"/>
  <c r="F117" i="31" s="1"/>
  <c r="F116" i="31" s="1"/>
  <c r="F115" i="31" s="1"/>
  <c r="G114" i="31"/>
  <c r="G113" i="31" s="1"/>
  <c r="G112" i="31" s="1"/>
  <c r="G111" i="31" s="1"/>
  <c r="F114" i="31"/>
  <c r="F113" i="31" s="1"/>
  <c r="F112" i="31" s="1"/>
  <c r="F111" i="31" s="1"/>
  <c r="G108" i="31"/>
  <c r="G107" i="31" s="1"/>
  <c r="G106" i="31" s="1"/>
  <c r="G105" i="31" s="1"/>
  <c r="G104" i="31" s="1"/>
  <c r="F108" i="31"/>
  <c r="F107" i="31" s="1"/>
  <c r="F106" i="31" s="1"/>
  <c r="F105" i="31" s="1"/>
  <c r="F104" i="31" s="1"/>
  <c r="G103" i="31"/>
  <c r="F103" i="31"/>
  <c r="G102" i="31"/>
  <c r="F102" i="31"/>
  <c r="G98" i="31"/>
  <c r="F98" i="31"/>
  <c r="G95" i="31"/>
  <c r="G94" i="31" s="1"/>
  <c r="G93" i="31" s="1"/>
  <c r="F95" i="31"/>
  <c r="F94" i="31" s="1"/>
  <c r="F93" i="31" s="1"/>
  <c r="F92" i="31"/>
  <c r="G92" i="31"/>
  <c r="G91" i="31"/>
  <c r="F91" i="31"/>
  <c r="G87" i="31"/>
  <c r="F87" i="31"/>
  <c r="G86" i="31"/>
  <c r="F86" i="31"/>
  <c r="G85" i="31"/>
  <c r="F85" i="31"/>
  <c r="G82" i="31"/>
  <c r="F82" i="31"/>
  <c r="G81" i="31"/>
  <c r="F81" i="31"/>
  <c r="F75" i="31"/>
  <c r="G75" i="31"/>
  <c r="G74" i="31"/>
  <c r="F74" i="31"/>
  <c r="G67" i="31"/>
  <c r="G66" i="31" s="1"/>
  <c r="G65" i="31" s="1"/>
  <c r="G64" i="31" s="1"/>
  <c r="G63" i="31" s="1"/>
  <c r="F67" i="31"/>
  <c r="F66" i="31" s="1"/>
  <c r="F65" i="31" s="1"/>
  <c r="F64" i="31" s="1"/>
  <c r="F63" i="31" s="1"/>
  <c r="G62" i="31"/>
  <c r="F62" i="31"/>
  <c r="G61" i="31"/>
  <c r="F61" i="31"/>
  <c r="G60" i="31"/>
  <c r="F60" i="31"/>
  <c r="G57" i="31"/>
  <c r="F57" i="31"/>
  <c r="G55" i="31"/>
  <c r="F55" i="31"/>
  <c r="G52" i="31"/>
  <c r="G51" i="31" s="1"/>
  <c r="G50" i="31" s="1"/>
  <c r="F52" i="31"/>
  <c r="F51" i="31" s="1"/>
  <c r="F50" i="31" s="1"/>
  <c r="G48" i="31"/>
  <c r="F48" i="31"/>
  <c r="G47" i="31"/>
  <c r="F47" i="31"/>
  <c r="F43" i="31"/>
  <c r="G43" i="31"/>
  <c r="G42" i="31"/>
  <c r="F42" i="31"/>
  <c r="G37" i="31"/>
  <c r="F37" i="31"/>
  <c r="G36" i="31"/>
  <c r="F36" i="31"/>
  <c r="G33" i="31"/>
  <c r="F33" i="31"/>
  <c r="G32" i="31"/>
  <c r="F32" i="31"/>
  <c r="G29" i="31"/>
  <c r="G28" i="31" s="1"/>
  <c r="G27" i="31" s="1"/>
  <c r="F29" i="31"/>
  <c r="F28" i="31" s="1"/>
  <c r="F27" i="31" s="1"/>
  <c r="G26" i="31"/>
  <c r="F26" i="31"/>
  <c r="G25" i="31"/>
  <c r="F25" i="31"/>
  <c r="F20" i="31"/>
  <c r="G20" i="31"/>
  <c r="G19" i="31"/>
  <c r="F19" i="31"/>
  <c r="G716" i="31"/>
  <c r="G715" i="31" s="1"/>
  <c r="G714" i="31" s="1"/>
  <c r="G713" i="31" s="1"/>
  <c r="G712" i="31" s="1"/>
  <c r="G711" i="31" s="1"/>
  <c r="G667" i="31"/>
  <c r="G666" i="31" s="1"/>
  <c r="G656" i="31"/>
  <c r="G655" i="31" s="1"/>
  <c r="G640" i="31"/>
  <c r="G639" i="31" s="1"/>
  <c r="G638" i="31" s="1"/>
  <c r="G636" i="31"/>
  <c r="G635" i="31" s="1"/>
  <c r="G634" i="31" s="1"/>
  <c r="G607" i="31"/>
  <c r="G606" i="31" s="1"/>
  <c r="G604" i="31"/>
  <c r="G603" i="31" s="1"/>
  <c r="G567" i="31"/>
  <c r="G566" i="31" s="1"/>
  <c r="G565" i="31" s="1"/>
  <c r="G309" i="31"/>
  <c r="G308" i="31" s="1"/>
  <c r="G307" i="31" s="1"/>
  <c r="G284" i="31"/>
  <c r="G283" i="31" s="1"/>
  <c r="G282" i="31" s="1"/>
  <c r="G247" i="31"/>
  <c r="G246" i="31" s="1"/>
  <c r="G245" i="31" s="1"/>
  <c r="G210" i="31"/>
  <c r="G203" i="31"/>
  <c r="G202" i="31" s="1"/>
  <c r="G126" i="31"/>
  <c r="G125" i="31" s="1"/>
  <c r="G124" i="31" s="1"/>
  <c r="F674" i="31"/>
  <c r="F673" i="31" s="1"/>
  <c r="F672" i="31" s="1"/>
  <c r="F671" i="31" s="1"/>
  <c r="F670" i="31" s="1"/>
  <c r="F210" i="31"/>
  <c r="F203" i="31"/>
  <c r="F202" i="31" s="1"/>
  <c r="H224" i="32"/>
  <c r="G355" i="31" s="1"/>
  <c r="G354" i="31" s="1"/>
  <c r="G353" i="31" s="1"/>
  <c r="H36" i="32"/>
  <c r="G508" i="31" s="1"/>
  <c r="G507" i="31" s="1"/>
  <c r="G506" i="31" s="1"/>
  <c r="G505" i="31" s="1"/>
  <c r="G504" i="31" s="1"/>
  <c r="H45" i="32"/>
  <c r="G517" i="31" s="1"/>
  <c r="G516" i="31" s="1"/>
  <c r="G515" i="31" s="1"/>
  <c r="G45" i="32"/>
  <c r="F517" i="31" s="1"/>
  <c r="F516" i="31" s="1"/>
  <c r="F515" i="31" s="1"/>
  <c r="G35" i="32"/>
  <c r="G34" i="32" s="1"/>
  <c r="G33" i="32" s="1"/>
  <c r="G32" i="32" s="1"/>
  <c r="H553" i="32"/>
  <c r="G142" i="31" s="1"/>
  <c r="G553" i="32"/>
  <c r="F142" i="31" s="1"/>
  <c r="H674" i="32"/>
  <c r="H673" i="32" s="1"/>
  <c r="H672" i="32" s="1"/>
  <c r="G674" i="32"/>
  <c r="G673" i="32" s="1"/>
  <c r="G672" i="32" s="1"/>
  <c r="H300" i="32"/>
  <c r="G431" i="31" s="1"/>
  <c r="G430" i="31" s="1"/>
  <c r="G429" i="31" s="1"/>
  <c r="G428" i="31" s="1"/>
  <c r="G427" i="31" s="1"/>
  <c r="G300" i="32"/>
  <c r="G299" i="32" s="1"/>
  <c r="G298" i="32" s="1"/>
  <c r="G297" i="32" s="1"/>
  <c r="G296" i="32" s="1"/>
  <c r="H283" i="32"/>
  <c r="H282" i="32" s="1"/>
  <c r="H281" i="32" s="1"/>
  <c r="H280" i="32" s="1"/>
  <c r="G283" i="32"/>
  <c r="F414" i="31" s="1"/>
  <c r="F413" i="31" s="1"/>
  <c r="F412" i="31" s="1"/>
  <c r="F411" i="31" s="1"/>
  <c r="G224" i="32"/>
  <c r="F355" i="31" s="1"/>
  <c r="F354" i="31" s="1"/>
  <c r="F353" i="31" s="1"/>
  <c r="H783" i="32"/>
  <c r="H782" i="32" s="1"/>
  <c r="H781" i="32"/>
  <c r="G99" i="31" s="1"/>
  <c r="H776" i="32"/>
  <c r="H775" i="32" s="1"/>
  <c r="H772" i="32"/>
  <c r="H771" i="32" s="1"/>
  <c r="H764" i="32"/>
  <c r="H763" i="32" s="1"/>
  <c r="H760" i="32"/>
  <c r="H759" i="32" s="1"/>
  <c r="H757" i="32"/>
  <c r="H756" i="32" s="1"/>
  <c r="H753" i="32"/>
  <c r="H752" i="32" s="1"/>
  <c r="H747" i="32"/>
  <c r="H746" i="32" s="1"/>
  <c r="H745" i="32" s="1"/>
  <c r="H744" i="32" s="1"/>
  <c r="H743" i="32" s="1"/>
  <c r="H739" i="32"/>
  <c r="H738" i="32" s="1"/>
  <c r="H737" i="32" s="1"/>
  <c r="H736" i="32" s="1"/>
  <c r="H735" i="32" s="1"/>
  <c r="H734" i="32" s="1"/>
  <c r="H732" i="32"/>
  <c r="H731" i="32"/>
  <c r="H730" i="32" s="1"/>
  <c r="H729" i="32" s="1"/>
  <c r="H728" i="32" s="1"/>
  <c r="H726" i="32"/>
  <c r="H725" i="32" s="1"/>
  <c r="H724" i="32" s="1"/>
  <c r="H723" i="32" s="1"/>
  <c r="H722" i="32" s="1"/>
  <c r="H721" i="32" s="1"/>
  <c r="H719" i="32"/>
  <c r="H718" i="32" s="1"/>
  <c r="H717" i="32" s="1"/>
  <c r="H715" i="32"/>
  <c r="H714" i="32" s="1"/>
  <c r="H713" i="32" s="1"/>
  <c r="H711" i="32"/>
  <c r="H710" i="32" s="1"/>
  <c r="H709" i="32" s="1"/>
  <c r="H707" i="32"/>
  <c r="H706" i="32" s="1"/>
  <c r="H705" i="32" s="1"/>
  <c r="H703" i="32"/>
  <c r="H702" i="32" s="1"/>
  <c r="H700" i="32"/>
  <c r="H699" i="32" s="1"/>
  <c r="H696" i="32"/>
  <c r="H695" i="32"/>
  <c r="H694" i="32" s="1"/>
  <c r="H689" i="32"/>
  <c r="H688" i="32" s="1"/>
  <c r="H687" i="32" s="1"/>
  <c r="H685" i="32"/>
  <c r="H684" i="32" s="1"/>
  <c r="H683" i="32" s="1"/>
  <c r="H678" i="32"/>
  <c r="H677" i="32" s="1"/>
  <c r="H676" i="32" s="1"/>
  <c r="H675" i="32" s="1"/>
  <c r="H669" i="32"/>
  <c r="H668" i="32" s="1"/>
  <c r="H664" i="32"/>
  <c r="H663" i="32" s="1"/>
  <c r="H662" i="32" s="1"/>
  <c r="H661" i="32" s="1"/>
  <c r="H660" i="32" s="1"/>
  <c r="H657" i="32"/>
  <c r="H656" i="32" s="1"/>
  <c r="H655" i="32" s="1"/>
  <c r="H654" i="32" s="1"/>
  <c r="H652" i="32"/>
  <c r="H651" i="32" s="1"/>
  <c r="H650" i="32" s="1"/>
  <c r="H649" i="32" s="1"/>
  <c r="H643" i="32"/>
  <c r="H642" i="32" s="1"/>
  <c r="H641" i="32" s="1"/>
  <c r="H639" i="32"/>
  <c r="H638" i="32" s="1"/>
  <c r="H637" i="32" s="1"/>
  <c r="H636" i="32" s="1"/>
  <c r="H635" i="32"/>
  <c r="H634" i="32"/>
  <c r="G294" i="31" s="1"/>
  <c r="H628" i="32"/>
  <c r="H627" i="32" s="1"/>
  <c r="H626" i="32" s="1"/>
  <c r="H624" i="32"/>
  <c r="H623" i="32" s="1"/>
  <c r="H622" i="32" s="1"/>
  <c r="H620" i="32"/>
  <c r="H619" i="32" s="1"/>
  <c r="H618" i="32" s="1"/>
  <c r="H616" i="32"/>
  <c r="H615" i="32" s="1"/>
  <c r="H614" i="32" s="1"/>
  <c r="H611" i="32"/>
  <c r="H610" i="32" s="1"/>
  <c r="H609" i="32" s="1"/>
  <c r="H608" i="32" s="1"/>
  <c r="H604" i="32"/>
  <c r="H603" i="32" s="1"/>
  <c r="H602" i="32" s="1"/>
  <c r="H601" i="32" s="1"/>
  <c r="H597" i="32"/>
  <c r="H596" i="32" s="1"/>
  <c r="H595" i="32" s="1"/>
  <c r="H593" i="32"/>
  <c r="H592" i="32" s="1"/>
  <c r="H591" i="32" s="1"/>
  <c r="H587" i="32"/>
  <c r="H586" i="32" s="1"/>
  <c r="H585" i="32" s="1"/>
  <c r="H583" i="32"/>
  <c r="H582" i="32" s="1"/>
  <c r="H581" i="32" s="1"/>
  <c r="H579" i="32"/>
  <c r="H578" i="32" s="1"/>
  <c r="H577" i="32" s="1"/>
  <c r="H573" i="32"/>
  <c r="H572" i="32" s="1"/>
  <c r="H569" i="32"/>
  <c r="H568" i="32" s="1"/>
  <c r="H563" i="32"/>
  <c r="H562" i="32" s="1"/>
  <c r="H559" i="32"/>
  <c r="H558" i="32" s="1"/>
  <c r="H552" i="32"/>
  <c r="H547" i="32"/>
  <c r="H546" i="32" s="1"/>
  <c r="H543" i="32"/>
  <c r="H541" i="32" s="1"/>
  <c r="H539" i="32"/>
  <c r="H538" i="32" s="1"/>
  <c r="H537" i="32" s="1"/>
  <c r="H534" i="32"/>
  <c r="H533" i="32" s="1"/>
  <c r="H532" i="32" s="1"/>
  <c r="H530" i="32"/>
  <c r="H529" i="32" s="1"/>
  <c r="H528" i="32" s="1"/>
  <c r="H526" i="32"/>
  <c r="H525" i="32" s="1"/>
  <c r="H524" i="32" s="1"/>
  <c r="H520" i="32"/>
  <c r="H519" i="32" s="1"/>
  <c r="H518" i="32" s="1"/>
  <c r="H517" i="32" s="1"/>
  <c r="H515" i="32"/>
  <c r="H514" i="32" s="1"/>
  <c r="H513" i="32" s="1"/>
  <c r="H512" i="32" s="1"/>
  <c r="H508" i="32"/>
  <c r="H507" i="32" s="1"/>
  <c r="H505" i="32"/>
  <c r="H503" i="32" s="1"/>
  <c r="H502" i="32" s="1"/>
  <c r="H500" i="32"/>
  <c r="H499" i="32" s="1"/>
  <c r="H495" i="32"/>
  <c r="H494" i="32"/>
  <c r="H490" i="32"/>
  <c r="H489" i="32"/>
  <c r="H488" i="32" s="1"/>
  <c r="H483" i="32"/>
  <c r="H482" i="32" s="1"/>
  <c r="H481" i="32" s="1"/>
  <c r="H480" i="32" s="1"/>
  <c r="H479" i="32" s="1"/>
  <c r="H477" i="32"/>
  <c r="H476" i="32" s="1"/>
  <c r="H475" i="32" s="1"/>
  <c r="H473" i="32"/>
  <c r="H472" i="32" s="1"/>
  <c r="H471" i="32" s="1"/>
  <c r="H470" i="32" s="1"/>
  <c r="H469" i="32" s="1"/>
  <c r="H466" i="32"/>
  <c r="H465" i="32" s="1"/>
  <c r="H463" i="32"/>
  <c r="H462" i="32" s="1"/>
  <c r="H457" i="32"/>
  <c r="H456" i="32" s="1"/>
  <c r="H455" i="32" s="1"/>
  <c r="H454" i="32" s="1"/>
  <c r="H453" i="32" s="1"/>
  <c r="H451" i="32"/>
  <c r="H450" i="32" s="1"/>
  <c r="H449" i="32" s="1"/>
  <c r="H448" i="32" s="1"/>
  <c r="H444" i="32"/>
  <c r="H443" i="32" s="1"/>
  <c r="H440" i="32"/>
  <c r="H439" i="32" s="1"/>
  <c r="H438" i="32"/>
  <c r="H437" i="32" s="1"/>
  <c r="H436" i="32" s="1"/>
  <c r="H433" i="32"/>
  <c r="H432" i="32" s="1"/>
  <c r="H424" i="32"/>
  <c r="H423" i="32" s="1"/>
  <c r="H422" i="32" s="1"/>
  <c r="H420" i="32"/>
  <c r="H419" i="32" s="1"/>
  <c r="H418" i="32" s="1"/>
  <c r="H415" i="32"/>
  <c r="H414" i="32" s="1"/>
  <c r="H413" i="32"/>
  <c r="H412" i="32" s="1"/>
  <c r="H410" i="32"/>
  <c r="H409" i="32" s="1"/>
  <c r="H408" i="32" s="1"/>
  <c r="H406" i="32"/>
  <c r="H405" i="32" s="1"/>
  <c r="H404" i="32" s="1"/>
  <c r="H402" i="32"/>
  <c r="H401" i="32" s="1"/>
  <c r="H400" i="32" s="1"/>
  <c r="H398" i="32"/>
  <c r="H397" i="32" s="1"/>
  <c r="H396" i="32" s="1"/>
  <c r="H394" i="32"/>
  <c r="H393" i="32" s="1"/>
  <c r="H392" i="32" s="1"/>
  <c r="H390" i="32"/>
  <c r="H389" i="32" s="1"/>
  <c r="H388" i="32" s="1"/>
  <c r="H386" i="32"/>
  <c r="H385" i="32" s="1"/>
  <c r="H384" i="32" s="1"/>
  <c r="H377" i="32"/>
  <c r="H375" i="32"/>
  <c r="H371" i="32"/>
  <c r="H370" i="32" s="1"/>
  <c r="H368" i="32"/>
  <c r="H367" i="32" s="1"/>
  <c r="H364" i="32"/>
  <c r="H363" i="32" s="1"/>
  <c r="H359" i="32"/>
  <c r="H358" i="32" s="1"/>
  <c r="H357" i="32" s="1"/>
  <c r="H352" i="32"/>
  <c r="H351" i="32" s="1"/>
  <c r="H344" i="32"/>
  <c r="H342" i="32"/>
  <c r="H341" i="32" s="1"/>
  <c r="H336" i="32"/>
  <c r="H335" i="32" s="1"/>
  <c r="H331" i="32"/>
  <c r="H330" i="32" s="1"/>
  <c r="H327" i="32"/>
  <c r="H326" i="32" s="1"/>
  <c r="H322" i="32"/>
  <c r="H321" i="32" s="1"/>
  <c r="H320" i="32" s="1"/>
  <c r="H316" i="32"/>
  <c r="H315" i="32" s="1"/>
  <c r="H314" i="32" s="1"/>
  <c r="H313" i="32" s="1"/>
  <c r="H312" i="32" s="1"/>
  <c r="H311" i="32" s="1"/>
  <c r="H309" i="32"/>
  <c r="H308" i="32" s="1"/>
  <c r="H307" i="32" s="1"/>
  <c r="H306" i="32" s="1"/>
  <c r="H304" i="32"/>
  <c r="H303" i="32" s="1"/>
  <c r="H302" i="32" s="1"/>
  <c r="H299" i="32"/>
  <c r="H298" i="32" s="1"/>
  <c r="H297" i="32" s="1"/>
  <c r="H296" i="32" s="1"/>
  <c r="H294" i="32"/>
  <c r="H293" i="32" s="1"/>
  <c r="H292" i="32" s="1"/>
  <c r="H290" i="32"/>
  <c r="H289" i="32" s="1"/>
  <c r="H288" i="32" s="1"/>
  <c r="H286" i="32"/>
  <c r="H285" i="32" s="1"/>
  <c r="H284" i="32" s="1"/>
  <c r="H278" i="32"/>
  <c r="H277" i="32" s="1"/>
  <c r="H276" i="32" s="1"/>
  <c r="H274" i="32"/>
  <c r="H273" i="32" s="1"/>
  <c r="H272" i="32" s="1"/>
  <c r="H270" i="32"/>
  <c r="H269" i="32" s="1"/>
  <c r="H268" i="32" s="1"/>
  <c r="H266" i="32"/>
  <c r="H265" i="32" s="1"/>
  <c r="H264" i="32" s="1"/>
  <c r="H262" i="32"/>
  <c r="H261" i="32" s="1"/>
  <c r="H260" i="32" s="1"/>
  <c r="H258" i="32"/>
  <c r="H257" i="32" s="1"/>
  <c r="H256" i="32" s="1"/>
  <c r="H254" i="32"/>
  <c r="H253" i="32" s="1"/>
  <c r="H252" i="32" s="1"/>
  <c r="H247" i="32"/>
  <c r="H246" i="32" s="1"/>
  <c r="H244" i="32"/>
  <c r="H243" i="32"/>
  <c r="H242" i="32" s="1"/>
  <c r="H241" i="32" s="1"/>
  <c r="H239" i="32"/>
  <c r="H238" i="32" s="1"/>
  <c r="H235" i="32"/>
  <c r="H234" i="32" s="1"/>
  <c r="H231" i="32"/>
  <c r="H230" i="32" s="1"/>
  <c r="H227" i="32"/>
  <c r="H226" i="32" s="1"/>
  <c r="H217" i="32"/>
  <c r="H216" i="32" s="1"/>
  <c r="H212" i="32"/>
  <c r="H211" i="32" s="1"/>
  <c r="H207" i="32"/>
  <c r="H206" i="32" s="1"/>
  <c r="H202" i="32"/>
  <c r="H201" i="32" s="1"/>
  <c r="H198" i="32"/>
  <c r="H197" i="32" s="1"/>
  <c r="H189" i="32"/>
  <c r="H188" i="32" s="1"/>
  <c r="H187" i="32" s="1"/>
  <c r="H184" i="32"/>
  <c r="H181" i="32" s="1"/>
  <c r="H178" i="32"/>
  <c r="H177" i="32" s="1"/>
  <c r="H174" i="32"/>
  <c r="H173" i="32" s="1"/>
  <c r="H172" i="32" s="1"/>
  <c r="H167" i="32"/>
  <c r="H166" i="32" s="1"/>
  <c r="H165" i="32" s="1"/>
  <c r="H164" i="32" s="1"/>
  <c r="H163" i="32" s="1"/>
  <c r="H162" i="32" s="1"/>
  <c r="H159" i="32"/>
  <c r="H158" i="32"/>
  <c r="H157" i="32" s="1"/>
  <c r="H155" i="32"/>
  <c r="H154" i="32"/>
  <c r="H153" i="32" s="1"/>
  <c r="H151" i="32"/>
  <c r="H150" i="32"/>
  <c r="H149" i="32" s="1"/>
  <c r="H146" i="32"/>
  <c r="H145" i="32" s="1"/>
  <c r="H143" i="32"/>
  <c r="H142" i="32" s="1"/>
  <c r="H138" i="32"/>
  <c r="H137" i="32" s="1"/>
  <c r="H136" i="32" s="1"/>
  <c r="H135" i="32" s="1"/>
  <c r="H133" i="32"/>
  <c r="H132" i="32" s="1"/>
  <c r="H130" i="32"/>
  <c r="H129" i="32" s="1"/>
  <c r="H124" i="32"/>
  <c r="H123" i="32"/>
  <c r="H122" i="32" s="1"/>
  <c r="H121" i="32" s="1"/>
  <c r="H119" i="32"/>
  <c r="H118" i="32"/>
  <c r="H117" i="32" s="1"/>
  <c r="H114" i="32"/>
  <c r="H113" i="32" s="1"/>
  <c r="H111" i="32"/>
  <c r="H110" i="32" s="1"/>
  <c r="H106" i="32"/>
  <c r="H105" i="32" s="1"/>
  <c r="H104" i="32" s="1"/>
  <c r="H103" i="32" s="1"/>
  <c r="H95" i="32"/>
  <c r="H94" i="32" s="1"/>
  <c r="H93" i="32" s="1"/>
  <c r="H91" i="32"/>
  <c r="H90" i="32" s="1"/>
  <c r="H82" i="32"/>
  <c r="H81" i="32" s="1"/>
  <c r="H80" i="32"/>
  <c r="G552" i="31" s="1"/>
  <c r="H78" i="32"/>
  <c r="G550" i="31" s="1"/>
  <c r="H73" i="32"/>
  <c r="H72" i="32" s="1"/>
  <c r="H68" i="32"/>
  <c r="H67" i="32" s="1"/>
  <c r="H66" i="32" s="1"/>
  <c r="H63" i="32"/>
  <c r="H62" i="32" s="1"/>
  <c r="H61" i="32" s="1"/>
  <c r="H58" i="32"/>
  <c r="H57" i="32" s="1"/>
  <c r="H56" i="32" s="1"/>
  <c r="H54" i="32"/>
  <c r="H53" i="32" s="1"/>
  <c r="H52" i="32" s="1"/>
  <c r="H49" i="32"/>
  <c r="H48" i="32" s="1"/>
  <c r="H47" i="32" s="1"/>
  <c r="H46" i="32" s="1"/>
  <c r="H44" i="32"/>
  <c r="H43" i="32" s="1"/>
  <c r="H40" i="32"/>
  <c r="H39" i="32" s="1"/>
  <c r="H27" i="32"/>
  <c r="H26" i="32"/>
  <c r="H25" i="32"/>
  <c r="H24" i="32" s="1"/>
  <c r="H22" i="32"/>
  <c r="H21" i="32" s="1"/>
  <c r="H20" i="32" s="1"/>
  <c r="H19" i="32" s="1"/>
  <c r="G783" i="32"/>
  <c r="G782" i="32" s="1"/>
  <c r="G781" i="32"/>
  <c r="G779" i="32" s="1"/>
  <c r="G778" i="32" s="1"/>
  <c r="G776" i="32"/>
  <c r="G775" i="32" s="1"/>
  <c r="G772" i="32"/>
  <c r="G771" i="32"/>
  <c r="G764" i="32"/>
  <c r="G763" i="32" s="1"/>
  <c r="G760" i="32"/>
  <c r="G759" i="32" s="1"/>
  <c r="G757" i="32"/>
  <c r="G756" i="32" s="1"/>
  <c r="G753" i="32"/>
  <c r="G752" i="32" s="1"/>
  <c r="G747" i="32"/>
  <c r="G746" i="32" s="1"/>
  <c r="G745" i="32" s="1"/>
  <c r="G744" i="32" s="1"/>
  <c r="G743" i="32" s="1"/>
  <c r="G739" i="32"/>
  <c r="G738" i="32" s="1"/>
  <c r="G737" i="32" s="1"/>
  <c r="G736" i="32" s="1"/>
  <c r="G735" i="32" s="1"/>
  <c r="G734" i="32" s="1"/>
  <c r="G732" i="32"/>
  <c r="G731" i="32" s="1"/>
  <c r="G730" i="32" s="1"/>
  <c r="G729" i="32" s="1"/>
  <c r="G728" i="32" s="1"/>
  <c r="G726" i="32"/>
  <c r="G725" i="32" s="1"/>
  <c r="G724" i="32" s="1"/>
  <c r="G723" i="32" s="1"/>
  <c r="G722" i="32" s="1"/>
  <c r="G721" i="32" s="1"/>
  <c r="G719" i="32"/>
  <c r="G718" i="32" s="1"/>
  <c r="G717" i="32" s="1"/>
  <c r="G715" i="32"/>
  <c r="G714" i="32" s="1"/>
  <c r="G713" i="32" s="1"/>
  <c r="G711" i="32"/>
  <c r="G710" i="32" s="1"/>
  <c r="G709" i="32" s="1"/>
  <c r="G707" i="32"/>
  <c r="G706" i="32" s="1"/>
  <c r="G705" i="32" s="1"/>
  <c r="G703" i="32"/>
  <c r="G702" i="32" s="1"/>
  <c r="G700" i="32"/>
  <c r="G699" i="32" s="1"/>
  <c r="G696" i="32"/>
  <c r="G695" i="32"/>
  <c r="G694" i="32" s="1"/>
  <c r="G689" i="32"/>
  <c r="G688" i="32" s="1"/>
  <c r="G687" i="32" s="1"/>
  <c r="G685" i="32"/>
  <c r="G684" i="32" s="1"/>
  <c r="G683" i="32" s="1"/>
  <c r="G678" i="32"/>
  <c r="G677" i="32" s="1"/>
  <c r="G676" i="32" s="1"/>
  <c r="G675" i="32" s="1"/>
  <c r="G669" i="32"/>
  <c r="G668" i="32" s="1"/>
  <c r="G664" i="32"/>
  <c r="G663" i="32" s="1"/>
  <c r="G662" i="32" s="1"/>
  <c r="G661" i="32" s="1"/>
  <c r="G660" i="32" s="1"/>
  <c r="G657" i="32"/>
  <c r="G656" i="32" s="1"/>
  <c r="G655" i="32" s="1"/>
  <c r="G654" i="32" s="1"/>
  <c r="G652" i="32"/>
  <c r="G651" i="32" s="1"/>
  <c r="G650" i="32" s="1"/>
  <c r="G649" i="32" s="1"/>
  <c r="G643" i="32"/>
  <c r="G642" i="32" s="1"/>
  <c r="G641" i="32" s="1"/>
  <c r="G639" i="32"/>
  <c r="G638" i="32" s="1"/>
  <c r="G637" i="32" s="1"/>
  <c r="G636" i="32" s="1"/>
  <c r="G635" i="32"/>
  <c r="F295" i="31" s="1"/>
  <c r="G634" i="32"/>
  <c r="F294" i="31" s="1"/>
  <c r="G628" i="32"/>
  <c r="G627" i="32" s="1"/>
  <c r="G626" i="32" s="1"/>
  <c r="G624" i="32"/>
  <c r="G623" i="32" s="1"/>
  <c r="G622" i="32" s="1"/>
  <c r="G620" i="32"/>
  <c r="G619" i="32" s="1"/>
  <c r="G618" i="32" s="1"/>
  <c r="G616" i="32"/>
  <c r="G615" i="32" s="1"/>
  <c r="G614" i="32" s="1"/>
  <c r="G611" i="32"/>
  <c r="G610" i="32"/>
  <c r="G609" i="32" s="1"/>
  <c r="G608" i="32" s="1"/>
  <c r="G604" i="32"/>
  <c r="G603" i="32" s="1"/>
  <c r="G602" i="32" s="1"/>
  <c r="G601" i="32" s="1"/>
  <c r="G600" i="32" s="1"/>
  <c r="G597" i="32"/>
  <c r="G596" i="32" s="1"/>
  <c r="G595" i="32" s="1"/>
  <c r="G593" i="32"/>
  <c r="G592" i="32" s="1"/>
  <c r="G591" i="32" s="1"/>
  <c r="G587" i="32"/>
  <c r="G586" i="32" s="1"/>
  <c r="G585" i="32" s="1"/>
  <c r="G583" i="32"/>
  <c r="G582" i="32" s="1"/>
  <c r="G581" i="32" s="1"/>
  <c r="G579" i="32"/>
  <c r="G578" i="32" s="1"/>
  <c r="G577" i="32" s="1"/>
  <c r="G573" i="32"/>
  <c r="G572" i="32" s="1"/>
  <c r="G569" i="32"/>
  <c r="G568" i="32" s="1"/>
  <c r="G563" i="32"/>
  <c r="G562" i="32" s="1"/>
  <c r="G559" i="32"/>
  <c r="G558" i="32" s="1"/>
  <c r="G552" i="32"/>
  <c r="F141" i="31" s="1"/>
  <c r="G551" i="32"/>
  <c r="G550" i="32" s="1"/>
  <c r="G547" i="32"/>
  <c r="G546" i="32" s="1"/>
  <c r="G543" i="32"/>
  <c r="G542" i="32" s="1"/>
  <c r="G539" i="32"/>
  <c r="G538" i="32" s="1"/>
  <c r="G537" i="32" s="1"/>
  <c r="G534" i="32"/>
  <c r="G533" i="32" s="1"/>
  <c r="G532" i="32" s="1"/>
  <c r="G530" i="32"/>
  <c r="G529" i="32" s="1"/>
  <c r="G528" i="32" s="1"/>
  <c r="G526" i="32"/>
  <c r="G525" i="32" s="1"/>
  <c r="G524" i="32" s="1"/>
  <c r="G520" i="32"/>
  <c r="G519" i="32" s="1"/>
  <c r="G518" i="32" s="1"/>
  <c r="G517" i="32" s="1"/>
  <c r="G515" i="32"/>
  <c r="G514" i="32" s="1"/>
  <c r="G513" i="32" s="1"/>
  <c r="G512" i="32" s="1"/>
  <c r="G508" i="32"/>
  <c r="G507" i="32" s="1"/>
  <c r="G505" i="32"/>
  <c r="G503" i="32" s="1"/>
  <c r="G502" i="32" s="1"/>
  <c r="G500" i="32"/>
  <c r="G499" i="32" s="1"/>
  <c r="G495" i="32"/>
  <c r="G494" i="32" s="1"/>
  <c r="G490" i="32"/>
  <c r="G489" i="32" s="1"/>
  <c r="G488" i="32" s="1"/>
  <c r="G483" i="32"/>
  <c r="G482" i="32" s="1"/>
  <c r="G481" i="32" s="1"/>
  <c r="G480" i="32" s="1"/>
  <c r="G479" i="32" s="1"/>
  <c r="G477" i="32"/>
  <c r="G476" i="32" s="1"/>
  <c r="G475" i="32" s="1"/>
  <c r="G473" i="32"/>
  <c r="G472" i="32" s="1"/>
  <c r="G471" i="32" s="1"/>
  <c r="G470" i="32" s="1"/>
  <c r="G469" i="32" s="1"/>
  <c r="G466" i="32"/>
  <c r="G465" i="32" s="1"/>
  <c r="G463" i="32"/>
  <c r="G462" i="32" s="1"/>
  <c r="G457" i="32"/>
  <c r="G456" i="32" s="1"/>
  <c r="G455" i="32" s="1"/>
  <c r="G454" i="32" s="1"/>
  <c r="G453" i="32" s="1"/>
  <c r="G451" i="32"/>
  <c r="G450" i="32" s="1"/>
  <c r="G449" i="32" s="1"/>
  <c r="G448" i="32" s="1"/>
  <c r="G444" i="32"/>
  <c r="G443" i="32" s="1"/>
  <c r="G440" i="32"/>
  <c r="G439" i="32" s="1"/>
  <c r="G438" i="32"/>
  <c r="G437" i="32" s="1"/>
  <c r="G436" i="32" s="1"/>
  <c r="G433" i="32"/>
  <c r="G432" i="32" s="1"/>
  <c r="G424" i="32"/>
  <c r="G423" i="32" s="1"/>
  <c r="G422" i="32" s="1"/>
  <c r="G420" i="32"/>
  <c r="G419" i="32" s="1"/>
  <c r="G418" i="32" s="1"/>
  <c r="G415" i="32"/>
  <c r="G414" i="32" s="1"/>
  <c r="G413" i="32" s="1"/>
  <c r="G412" i="32" s="1"/>
  <c r="G410" i="32"/>
  <c r="G409" i="32" s="1"/>
  <c r="G408" i="32" s="1"/>
  <c r="G406" i="32"/>
  <c r="G405" i="32" s="1"/>
  <c r="G404" i="32" s="1"/>
  <c r="G402" i="32"/>
  <c r="G401" i="32" s="1"/>
  <c r="G400" i="32" s="1"/>
  <c r="G398" i="32"/>
  <c r="G397" i="32" s="1"/>
  <c r="G396" i="32" s="1"/>
  <c r="G394" i="32"/>
  <c r="G393" i="32" s="1"/>
  <c r="G392" i="32" s="1"/>
  <c r="G390" i="32"/>
  <c r="G389" i="32" s="1"/>
  <c r="G388" i="32" s="1"/>
  <c r="G386" i="32"/>
  <c r="G385" i="32" s="1"/>
  <c r="G384" i="32" s="1"/>
  <c r="G377" i="32"/>
  <c r="G375" i="32"/>
  <c r="G371" i="32"/>
  <c r="G370" i="32" s="1"/>
  <c r="G368" i="32"/>
  <c r="G367" i="32" s="1"/>
  <c r="G364" i="32"/>
  <c r="G363" i="32" s="1"/>
  <c r="G359" i="32"/>
  <c r="G358" i="32" s="1"/>
  <c r="G357" i="32" s="1"/>
  <c r="G352" i="32"/>
  <c r="G351" i="32" s="1"/>
  <c r="G349" i="32" s="1"/>
  <c r="G348" i="32" s="1"/>
  <c r="G347" i="32" s="1"/>
  <c r="G346" i="32" s="1"/>
  <c r="G344" i="32"/>
  <c r="G342" i="32"/>
  <c r="G341" i="32" s="1"/>
  <c r="G336" i="32"/>
  <c r="G335" i="32" s="1"/>
  <c r="G331" i="32"/>
  <c r="G330" i="32" s="1"/>
  <c r="G327" i="32"/>
  <c r="G326" i="32" s="1"/>
  <c r="G322" i="32"/>
  <c r="G321" i="32" s="1"/>
  <c r="G320" i="32" s="1"/>
  <c r="G316" i="32"/>
  <c r="G315" i="32" s="1"/>
  <c r="G314" i="32" s="1"/>
  <c r="G313" i="32" s="1"/>
  <c r="G312" i="32" s="1"/>
  <c r="G311" i="32" s="1"/>
  <c r="G309" i="32"/>
  <c r="G308" i="32" s="1"/>
  <c r="G307" i="32" s="1"/>
  <c r="G306" i="32" s="1"/>
  <c r="G304" i="32"/>
  <c r="G303" i="32" s="1"/>
  <c r="G302" i="32" s="1"/>
  <c r="G294" i="32"/>
  <c r="G293" i="32" s="1"/>
  <c r="G292" i="32" s="1"/>
  <c r="G290" i="32"/>
  <c r="G289" i="32" s="1"/>
  <c r="G288" i="32" s="1"/>
  <c r="G286" i="32"/>
  <c r="G285" i="32" s="1"/>
  <c r="G284" i="32" s="1"/>
  <c r="G278" i="32"/>
  <c r="G277" i="32" s="1"/>
  <c r="G276" i="32" s="1"/>
  <c r="G274" i="32"/>
  <c r="G273" i="32" s="1"/>
  <c r="G272" i="32" s="1"/>
  <c r="G270" i="32"/>
  <c r="G269" i="32" s="1"/>
  <c r="G268" i="32" s="1"/>
  <c r="G266" i="32"/>
  <c r="G265" i="32" s="1"/>
  <c r="G264" i="32" s="1"/>
  <c r="G262" i="32"/>
  <c r="G261" i="32" s="1"/>
  <c r="G260" i="32" s="1"/>
  <c r="G258" i="32"/>
  <c r="G257" i="32" s="1"/>
  <c r="G256" i="32" s="1"/>
  <c r="G254" i="32"/>
  <c r="G253" i="32" s="1"/>
  <c r="G252" i="32" s="1"/>
  <c r="G247" i="32"/>
  <c r="G246" i="32" s="1"/>
  <c r="G244" i="32"/>
  <c r="G243" i="32"/>
  <c r="G239" i="32"/>
  <c r="G238" i="32" s="1"/>
  <c r="G235" i="32"/>
  <c r="G234" i="32" s="1"/>
  <c r="G231" i="32"/>
  <c r="G230" i="32" s="1"/>
  <c r="G227" i="32"/>
  <c r="G226" i="32" s="1"/>
  <c r="G223" i="32"/>
  <c r="G222" i="32" s="1"/>
  <c r="G217" i="32"/>
  <c r="G216" i="32" s="1"/>
  <c r="G212" i="32"/>
  <c r="G211" i="32" s="1"/>
  <c r="G207" i="32"/>
  <c r="G206" i="32"/>
  <c r="G202" i="32"/>
  <c r="G201" i="32" s="1"/>
  <c r="G198" i="32"/>
  <c r="G197" i="32" s="1"/>
  <c r="G189" i="32"/>
  <c r="G188" i="32" s="1"/>
  <c r="G187" i="32" s="1"/>
  <c r="G184" i="32"/>
  <c r="G181" i="32" s="1"/>
  <c r="G178" i="32"/>
  <c r="G177" i="32" s="1"/>
  <c r="G174" i="32"/>
  <c r="G173" i="32" s="1"/>
  <c r="G172" i="32" s="1"/>
  <c r="G167" i="32"/>
  <c r="G166" i="32" s="1"/>
  <c r="G165" i="32" s="1"/>
  <c r="G164" i="32" s="1"/>
  <c r="G163" i="32" s="1"/>
  <c r="G162" i="32" s="1"/>
  <c r="G159" i="32"/>
  <c r="G158" i="32"/>
  <c r="G157" i="32" s="1"/>
  <c r="G155" i="32"/>
  <c r="G154" i="32"/>
  <c r="G153" i="32" s="1"/>
  <c r="G151" i="32"/>
  <c r="G150" i="32"/>
  <c r="G149" i="32" s="1"/>
  <c r="G146" i="32"/>
  <c r="G145" i="32" s="1"/>
  <c r="G143" i="32"/>
  <c r="G142" i="32" s="1"/>
  <c r="G138" i="32"/>
  <c r="G137" i="32" s="1"/>
  <c r="G136" i="32" s="1"/>
  <c r="G135" i="32" s="1"/>
  <c r="G133" i="32"/>
  <c r="G132" i="32" s="1"/>
  <c r="G130" i="32"/>
  <c r="G129" i="32" s="1"/>
  <c r="G124" i="32"/>
  <c r="G123" i="32"/>
  <c r="G122" i="32" s="1"/>
  <c r="G121" i="32" s="1"/>
  <c r="G119" i="32"/>
  <c r="G118" i="32" s="1"/>
  <c r="G114" i="32"/>
  <c r="G113" i="32" s="1"/>
  <c r="G111" i="32"/>
  <c r="G110" i="32" s="1"/>
  <c r="G106" i="32"/>
  <c r="G105" i="32" s="1"/>
  <c r="G104" i="32" s="1"/>
  <c r="G103" i="32" s="1"/>
  <c r="G95" i="32"/>
  <c r="G94" i="32" s="1"/>
  <c r="G93" i="32" s="1"/>
  <c r="G91" i="32"/>
  <c r="G90" i="32" s="1"/>
  <c r="G82" i="32"/>
  <c r="G81" i="32" s="1"/>
  <c r="G80" i="32"/>
  <c r="F552" i="31" s="1"/>
  <c r="G78" i="32"/>
  <c r="F550" i="31" s="1"/>
  <c r="G73" i="32"/>
  <c r="G72" i="32" s="1"/>
  <c r="G68" i="32"/>
  <c r="G67" i="32" s="1"/>
  <c r="G66" i="32" s="1"/>
  <c r="G63" i="32"/>
  <c r="G62" i="32" s="1"/>
  <c r="G61" i="32" s="1"/>
  <c r="G58" i="32"/>
  <c r="G57" i="32" s="1"/>
  <c r="G56" i="32" s="1"/>
  <c r="G54" i="32"/>
  <c r="G53" i="32" s="1"/>
  <c r="G52" i="32" s="1"/>
  <c r="G49" i="32"/>
  <c r="G48" i="32" s="1"/>
  <c r="G47" i="32" s="1"/>
  <c r="G46" i="32" s="1"/>
  <c r="G44" i="32"/>
  <c r="G43" i="32" s="1"/>
  <c r="G40" i="32"/>
  <c r="G39" i="32" s="1"/>
  <c r="G27" i="32"/>
  <c r="G26" i="32"/>
  <c r="G25" i="32" s="1"/>
  <c r="G24" i="32" s="1"/>
  <c r="G22" i="32"/>
  <c r="G21" i="32" s="1"/>
  <c r="G20" i="32" s="1"/>
  <c r="G19" i="32" s="1"/>
  <c r="D56" i="33" l="1"/>
  <c r="H551" i="32"/>
  <c r="H550" i="32" s="1"/>
  <c r="H35" i="32"/>
  <c r="H34" i="32" s="1"/>
  <c r="H33" i="32" s="1"/>
  <c r="H32" i="32" s="1"/>
  <c r="F56" i="31"/>
  <c r="D60" i="33"/>
  <c r="G560" i="31"/>
  <c r="G559" i="31" s="1"/>
  <c r="G558" i="31" s="1"/>
  <c r="G693" i="31"/>
  <c r="G692" i="31" s="1"/>
  <c r="D64" i="33"/>
  <c r="H128" i="32"/>
  <c r="H127" i="32" s="1"/>
  <c r="D53" i="33"/>
  <c r="D54" i="33"/>
  <c r="D52" i="33" s="1"/>
  <c r="C29" i="33"/>
  <c r="C45" i="33"/>
  <c r="G535" i="31"/>
  <c r="G534" i="31" s="1"/>
  <c r="G533" i="31" s="1"/>
  <c r="G682" i="31"/>
  <c r="G681" i="31" s="1"/>
  <c r="G680" i="31" s="1"/>
  <c r="G679" i="31" s="1"/>
  <c r="G678" i="31" s="1"/>
  <c r="G677" i="31" s="1"/>
  <c r="D25" i="33"/>
  <c r="D29" i="33"/>
  <c r="C56" i="33"/>
  <c r="C60" i="33"/>
  <c r="C54" i="33"/>
  <c r="F716" i="31"/>
  <c r="F715" i="31" s="1"/>
  <c r="F714" i="31" s="1"/>
  <c r="F713" i="31" s="1"/>
  <c r="F712" i="31" s="1"/>
  <c r="F711" i="31" s="1"/>
  <c r="C21" i="33"/>
  <c r="C61" i="33"/>
  <c r="C64" i="33"/>
  <c r="C31" i="33"/>
  <c r="G660" i="31"/>
  <c r="G164" i="31"/>
  <c r="G163" i="31" s="1"/>
  <c r="G199" i="31"/>
  <c r="G198" i="31" s="1"/>
  <c r="G212" i="31"/>
  <c r="G209" i="31" s="1"/>
  <c r="G474" i="31"/>
  <c r="G473" i="31" s="1"/>
  <c r="G483" i="31"/>
  <c r="G482" i="31" s="1"/>
  <c r="G540" i="31"/>
  <c r="G539" i="31" s="1"/>
  <c r="G538" i="31" s="1"/>
  <c r="F699" i="31"/>
  <c r="F696" i="31" s="1"/>
  <c r="G597" i="31"/>
  <c r="G596" i="31" s="1"/>
  <c r="G595" i="31" s="1"/>
  <c r="F101" i="31"/>
  <c r="F100" i="31" s="1"/>
  <c r="F199" i="31"/>
  <c r="F198" i="31" s="1"/>
  <c r="F545" i="31"/>
  <c r="F544" i="31" s="1"/>
  <c r="G699" i="31"/>
  <c r="G696" i="31" s="1"/>
  <c r="F18" i="31"/>
  <c r="F17" i="31" s="1"/>
  <c r="F16" i="31" s="1"/>
  <c r="F15" i="31" s="1"/>
  <c r="F14" i="31" s="1"/>
  <c r="G41" i="31"/>
  <c r="G40" i="31" s="1"/>
  <c r="G39" i="31" s="1"/>
  <c r="F682" i="31"/>
  <c r="F681" i="31" s="1"/>
  <c r="F680" i="31" s="1"/>
  <c r="F679" i="31" s="1"/>
  <c r="F678" i="31" s="1"/>
  <c r="F677" i="31" s="1"/>
  <c r="F689" i="31"/>
  <c r="F688" i="31" s="1"/>
  <c r="F687" i="31" s="1"/>
  <c r="G663" i="31"/>
  <c r="G662" i="31" s="1"/>
  <c r="G80" i="31"/>
  <c r="G79" i="31" s="1"/>
  <c r="G333" i="31"/>
  <c r="G332" i="31" s="1"/>
  <c r="G331" i="31" s="1"/>
  <c r="G338" i="31"/>
  <c r="G337" i="31" s="1"/>
  <c r="G343" i="31"/>
  <c r="G342" i="31" s="1"/>
  <c r="G689" i="31"/>
  <c r="G688" i="31" s="1"/>
  <c r="G687" i="31" s="1"/>
  <c r="G549" i="31"/>
  <c r="G548" i="31" s="1"/>
  <c r="G667" i="32"/>
  <c r="G666" i="32" s="1"/>
  <c r="G659" i="32" s="1"/>
  <c r="G206" i="31"/>
  <c r="G205" i="31" s="1"/>
  <c r="F431" i="31"/>
  <c r="F430" i="31" s="1"/>
  <c r="F429" i="31" s="1"/>
  <c r="F428" i="31" s="1"/>
  <c r="F427" i="31" s="1"/>
  <c r="G282" i="32"/>
  <c r="G281" i="32" s="1"/>
  <c r="G280" i="32" s="1"/>
  <c r="G374" i="32"/>
  <c r="H523" i="32"/>
  <c r="H542" i="32"/>
  <c r="H779" i="32"/>
  <c r="H778" i="32" s="1"/>
  <c r="H770" i="32" s="1"/>
  <c r="H769" i="32" s="1"/>
  <c r="H768" i="32" s="1"/>
  <c r="H767" i="32" s="1"/>
  <c r="F667" i="31"/>
  <c r="F666" i="31" s="1"/>
  <c r="F474" i="31"/>
  <c r="F473" i="31" s="1"/>
  <c r="F500" i="31"/>
  <c r="F499" i="31" s="1"/>
  <c r="F498" i="31" s="1"/>
  <c r="F508" i="31"/>
  <c r="H233" i="32"/>
  <c r="G451" i="31"/>
  <c r="F221" i="31"/>
  <c r="F220" i="31" s="1"/>
  <c r="F219" i="31" s="1"/>
  <c r="F218" i="31" s="1"/>
  <c r="F217" i="31" s="1"/>
  <c r="F216" i="31" s="1"/>
  <c r="C59" i="33" s="1"/>
  <c r="G59" i="31"/>
  <c r="G58" i="31" s="1"/>
  <c r="G101" i="31"/>
  <c r="G100" i="31" s="1"/>
  <c r="G121" i="31"/>
  <c r="G120" i="31" s="1"/>
  <c r="G119" i="31" s="1"/>
  <c r="G110" i="31" s="1"/>
  <c r="D62" i="33" s="1"/>
  <c r="G358" i="31"/>
  <c r="G357" i="31" s="1"/>
  <c r="G356" i="31" s="1"/>
  <c r="G366" i="31"/>
  <c r="G365" i="31" s="1"/>
  <c r="G364" i="31" s="1"/>
  <c r="F540" i="31"/>
  <c r="F539" i="31" s="1"/>
  <c r="F538" i="31" s="1"/>
  <c r="F554" i="31"/>
  <c r="F553" i="31" s="1"/>
  <c r="F693" i="31"/>
  <c r="F692" i="31" s="1"/>
  <c r="F597" i="31"/>
  <c r="F596" i="31" s="1"/>
  <c r="F595" i="31" s="1"/>
  <c r="F660" i="31"/>
  <c r="G24" i="31"/>
  <c r="G23" i="31" s="1"/>
  <c r="G46" i="31"/>
  <c r="G45" i="31" s="1"/>
  <c r="G90" i="31"/>
  <c r="G89" i="31" s="1"/>
  <c r="F160" i="31"/>
  <c r="F159" i="31" s="1"/>
  <c r="F333" i="31"/>
  <c r="F332" i="31" s="1"/>
  <c r="F366" i="31"/>
  <c r="F365" i="31" s="1"/>
  <c r="F364" i="31" s="1"/>
  <c r="F469" i="31"/>
  <c r="F468" i="31" s="1"/>
  <c r="F467" i="31" s="1"/>
  <c r="G590" i="31"/>
  <c r="F136" i="31"/>
  <c r="F135" i="31" s="1"/>
  <c r="G545" i="31"/>
  <c r="G544" i="31" s="1"/>
  <c r="F663" i="31"/>
  <c r="F662" i="31" s="1"/>
  <c r="H431" i="32"/>
  <c r="H430" i="32" s="1"/>
  <c r="H429" i="32" s="1"/>
  <c r="H428" i="32" s="1"/>
  <c r="H427" i="32" s="1"/>
  <c r="H600" i="32"/>
  <c r="G221" i="31"/>
  <c r="G220" i="31" s="1"/>
  <c r="G219" i="31" s="1"/>
  <c r="G218" i="31" s="1"/>
  <c r="G217" i="31" s="1"/>
  <c r="G216" i="31" s="1"/>
  <c r="D59" i="33" s="1"/>
  <c r="H88" i="32"/>
  <c r="H223" i="32"/>
  <c r="H222" i="32" s="1"/>
  <c r="F78" i="31"/>
  <c r="F77" i="31" s="1"/>
  <c r="F76" i="31" s="1"/>
  <c r="F99" i="31"/>
  <c r="F97" i="31" s="1"/>
  <c r="F96" i="31" s="1"/>
  <c r="F512" i="31"/>
  <c r="F511" i="31" s="1"/>
  <c r="F510" i="31" s="1"/>
  <c r="F509" i="31" s="1"/>
  <c r="C26" i="33" s="1"/>
  <c r="H633" i="32"/>
  <c r="H632" i="32" s="1"/>
  <c r="H631" i="32" s="1"/>
  <c r="G56" i="31"/>
  <c r="G54" i="31" s="1"/>
  <c r="G53" i="31" s="1"/>
  <c r="G78" i="31"/>
  <c r="G77" i="31" s="1"/>
  <c r="G76" i="31" s="1"/>
  <c r="G414" i="31"/>
  <c r="G413" i="31" s="1"/>
  <c r="G412" i="31" s="1"/>
  <c r="G411" i="31" s="1"/>
  <c r="G512" i="31"/>
  <c r="G511" i="31" s="1"/>
  <c r="G510" i="31" s="1"/>
  <c r="G509" i="31" s="1"/>
  <c r="G233" i="32"/>
  <c r="G77" i="32"/>
  <c r="G76" i="32" s="1"/>
  <c r="H18" i="32"/>
  <c r="H17" i="32" s="1"/>
  <c r="H16" i="32" s="1"/>
  <c r="H210" i="32"/>
  <c r="H374" i="32"/>
  <c r="H362" i="32" s="1"/>
  <c r="H361" i="32" s="1"/>
  <c r="H356" i="32" s="1"/>
  <c r="H461" i="32"/>
  <c r="H460" i="32" s="1"/>
  <c r="H459" i="32" s="1"/>
  <c r="I311" i="31" s="1"/>
  <c r="F41" i="31"/>
  <c r="F40" i="31" s="1"/>
  <c r="F39" i="31" s="1"/>
  <c r="F73" i="31"/>
  <c r="F72" i="31" s="1"/>
  <c r="G97" i="31"/>
  <c r="G96" i="31" s="1"/>
  <c r="G136" i="31"/>
  <c r="G135" i="31" s="1"/>
  <c r="G141" i="31"/>
  <c r="G140" i="31" s="1"/>
  <c r="G139" i="31" s="1"/>
  <c r="G160" i="31"/>
  <c r="G159" i="31" s="1"/>
  <c r="G158" i="31" s="1"/>
  <c r="G295" i="31"/>
  <c r="G293" i="31" s="1"/>
  <c r="G292" i="31" s="1"/>
  <c r="G291" i="31" s="1"/>
  <c r="G290" i="31" s="1"/>
  <c r="D55" i="33" s="1"/>
  <c r="G469" i="31"/>
  <c r="G468" i="31" s="1"/>
  <c r="G467" i="31" s="1"/>
  <c r="G495" i="31"/>
  <c r="G494" i="31" s="1"/>
  <c r="G500" i="31"/>
  <c r="G499" i="31" s="1"/>
  <c r="G498" i="31" s="1"/>
  <c r="G686" i="31"/>
  <c r="G685" i="31" s="1"/>
  <c r="G523" i="31"/>
  <c r="F31" i="31"/>
  <c r="F30" i="31" s="1"/>
  <c r="F90" i="31"/>
  <c r="F89" i="31" s="1"/>
  <c r="F140" i="31"/>
  <c r="F139" i="31" s="1"/>
  <c r="F206" i="31"/>
  <c r="F205" i="31" s="1"/>
  <c r="F338" i="31"/>
  <c r="F337" i="31" s="1"/>
  <c r="F358" i="31"/>
  <c r="F357" i="31" s="1"/>
  <c r="F356" i="31" s="1"/>
  <c r="F478" i="31"/>
  <c r="F477" i="31" s="1"/>
  <c r="F483" i="31"/>
  <c r="F482" i="31" s="1"/>
  <c r="F375" i="31"/>
  <c r="F35" i="31"/>
  <c r="F34" i="31" s="1"/>
  <c r="F84" i="31"/>
  <c r="F83" i="31" s="1"/>
  <c r="G602" i="31"/>
  <c r="G601" i="31" s="1"/>
  <c r="G564" i="31"/>
  <c r="G563" i="31" s="1"/>
  <c r="G562" i="31" s="1"/>
  <c r="D46" i="33" s="1"/>
  <c r="G730" i="31"/>
  <c r="G128" i="31"/>
  <c r="G583" i="31"/>
  <c r="G582" i="31" s="1"/>
  <c r="G615" i="31"/>
  <c r="G614" i="31" s="1"/>
  <c r="G18" i="31"/>
  <c r="G17" i="31" s="1"/>
  <c r="G16" i="31" s="1"/>
  <c r="G15" i="31" s="1"/>
  <c r="G14" i="31" s="1"/>
  <c r="G148" i="31"/>
  <c r="G147" i="31" s="1"/>
  <c r="G146" i="31" s="1"/>
  <c r="G145" i="31" s="1"/>
  <c r="G144" i="31" s="1"/>
  <c r="G143" i="31" s="1"/>
  <c r="F451" i="31"/>
  <c r="G375" i="31"/>
  <c r="F24" i="31"/>
  <c r="F23" i="31" s="1"/>
  <c r="F46" i="31"/>
  <c r="F45" i="31" s="1"/>
  <c r="F54" i="31"/>
  <c r="F53" i="31" s="1"/>
  <c r="F59" i="31"/>
  <c r="F58" i="31" s="1"/>
  <c r="F80" i="31"/>
  <c r="F79" i="31" s="1"/>
  <c r="F121" i="31"/>
  <c r="F120" i="31" s="1"/>
  <c r="F119" i="31" s="1"/>
  <c r="F110" i="31" s="1"/>
  <c r="C62" i="33" s="1"/>
  <c r="F164" i="31"/>
  <c r="F163" i="31" s="1"/>
  <c r="F158" i="31" s="1"/>
  <c r="F212" i="31"/>
  <c r="F209" i="31" s="1"/>
  <c r="F348" i="31"/>
  <c r="F347" i="31" s="1"/>
  <c r="F487" i="31"/>
  <c r="F615" i="31"/>
  <c r="F614" i="31" s="1"/>
  <c r="G31" i="31"/>
  <c r="G30" i="31" s="1"/>
  <c r="G35" i="31"/>
  <c r="G34" i="31" s="1"/>
  <c r="G73" i="31"/>
  <c r="G72" i="31" s="1"/>
  <c r="G84" i="31"/>
  <c r="G83" i="31" s="1"/>
  <c r="G348" i="31"/>
  <c r="G347" i="31" s="1"/>
  <c r="G478" i="31"/>
  <c r="G477" i="31" s="1"/>
  <c r="F495" i="31"/>
  <c r="F494" i="31" s="1"/>
  <c r="G487" i="31"/>
  <c r="G453" i="31"/>
  <c r="F442" i="31"/>
  <c r="F432" i="31" s="1"/>
  <c r="G373" i="31"/>
  <c r="G372" i="31" s="1"/>
  <c r="F343" i="31"/>
  <c r="F342" i="31" s="1"/>
  <c r="F312" i="31"/>
  <c r="G181" i="31"/>
  <c r="G180" i="31" s="1"/>
  <c r="D51" i="33" s="1"/>
  <c r="F148" i="31"/>
  <c r="F147" i="31" s="1"/>
  <c r="F146" i="31" s="1"/>
  <c r="F145" i="31" s="1"/>
  <c r="F144" i="31" s="1"/>
  <c r="F143" i="31" s="1"/>
  <c r="G224" i="31"/>
  <c r="D33" i="33" s="1"/>
  <c r="G382" i="31"/>
  <c r="G654" i="31"/>
  <c r="G653" i="31"/>
  <c r="G652" i="31" s="1"/>
  <c r="G651" i="31" s="1"/>
  <c r="G167" i="31"/>
  <c r="D50" i="33" s="1"/>
  <c r="G442" i="31"/>
  <c r="G432" i="31" s="1"/>
  <c r="G312" i="31"/>
  <c r="G311" i="31" s="1"/>
  <c r="G306" i="31" s="1"/>
  <c r="G305" i="31" s="1"/>
  <c r="G273" i="31"/>
  <c r="G258" i="31"/>
  <c r="D35" i="33" s="1"/>
  <c r="G627" i="31"/>
  <c r="G622" i="31" s="1"/>
  <c r="D58" i="33" s="1"/>
  <c r="G720" i="31"/>
  <c r="F293" i="31"/>
  <c r="F292" i="31" s="1"/>
  <c r="F291" i="31" s="1"/>
  <c r="F290" i="31" s="1"/>
  <c r="C55" i="33" s="1"/>
  <c r="C52" i="33" s="1"/>
  <c r="F590" i="31"/>
  <c r="F627" i="31"/>
  <c r="F622" i="31" s="1"/>
  <c r="C58" i="33" s="1"/>
  <c r="F549" i="31"/>
  <c r="F548" i="31" s="1"/>
  <c r="F720" i="31"/>
  <c r="F719" i="31" s="1"/>
  <c r="F718" i="31" s="1"/>
  <c r="F224" i="31"/>
  <c r="C33" i="33" s="1"/>
  <c r="F730" i="31"/>
  <c r="F453" i="31"/>
  <c r="F583" i="31"/>
  <c r="F582" i="31" s="1"/>
  <c r="F128" i="31"/>
  <c r="F373" i="31"/>
  <c r="F372" i="31" s="1"/>
  <c r="F654" i="31"/>
  <c r="F653" i="31"/>
  <c r="F652" i="31" s="1"/>
  <c r="F651" i="31" s="1"/>
  <c r="F167" i="31"/>
  <c r="C50" i="33" s="1"/>
  <c r="F273" i="31"/>
  <c r="F382" i="31"/>
  <c r="F381" i="31" s="1"/>
  <c r="C19" i="33" s="1"/>
  <c r="F523" i="31"/>
  <c r="F564" i="31"/>
  <c r="F563" i="31" s="1"/>
  <c r="F562" i="31" s="1"/>
  <c r="C46" i="33" s="1"/>
  <c r="F181" i="31"/>
  <c r="F180" i="31" s="1"/>
  <c r="C51" i="33" s="1"/>
  <c r="F258" i="31"/>
  <c r="C35" i="33" s="1"/>
  <c r="F602" i="31"/>
  <c r="F601" i="31" s="1"/>
  <c r="H325" i="32"/>
  <c r="H349" i="32"/>
  <c r="H348" i="32" s="1"/>
  <c r="H347" i="32" s="1"/>
  <c r="H346" i="32" s="1"/>
  <c r="H350" i="32"/>
  <c r="H630" i="32"/>
  <c r="G362" i="32"/>
  <c r="G361" i="32" s="1"/>
  <c r="G356" i="32" s="1"/>
  <c r="H251" i="32"/>
  <c r="H250" i="32" s="1"/>
  <c r="H249" i="32" s="1"/>
  <c r="H383" i="32"/>
  <c r="H576" i="32"/>
  <c r="H682" i="32"/>
  <c r="H681" i="32" s="1"/>
  <c r="H680" i="32" s="1"/>
  <c r="G210" i="32"/>
  <c r="G196" i="32" s="1"/>
  <c r="G225" i="32"/>
  <c r="G633" i="32"/>
  <c r="G632" i="32" s="1"/>
  <c r="G631" i="32" s="1"/>
  <c r="G770" i="32"/>
  <c r="G769" i="32" s="1"/>
  <c r="G768" i="32" s="1"/>
  <c r="G767" i="32" s="1"/>
  <c r="H141" i="32"/>
  <c r="H140" i="32" s="1"/>
  <c r="H126" i="32" s="1"/>
  <c r="H225" i="32"/>
  <c r="H221" i="32" s="1"/>
  <c r="H220" i="32" s="1"/>
  <c r="H545" i="32"/>
  <c r="H522" i="32" s="1"/>
  <c r="H557" i="32"/>
  <c r="H556" i="32" s="1"/>
  <c r="H555" i="32" s="1"/>
  <c r="H554" i="32" s="1"/>
  <c r="G200" i="32"/>
  <c r="H51" i="32"/>
  <c r="H77" i="32"/>
  <c r="H76" i="32" s="1"/>
  <c r="H417" i="32"/>
  <c r="G545" i="32"/>
  <c r="H667" i="32"/>
  <c r="H666" i="32" s="1"/>
  <c r="H659" i="32" s="1"/>
  <c r="H148" i="32"/>
  <c r="H116" i="32"/>
  <c r="H89" i="32"/>
  <c r="H87" i="32"/>
  <c r="H86" i="32" s="1"/>
  <c r="H648" i="32"/>
  <c r="H647" i="32" s="1"/>
  <c r="H646" i="32" s="1"/>
  <c r="H645" i="32" s="1"/>
  <c r="H171" i="32"/>
  <c r="H170" i="32" s="1"/>
  <c r="H161" i="32" s="1"/>
  <c r="H200" i="32"/>
  <c r="H196" i="32" s="1"/>
  <c r="H301" i="32"/>
  <c r="H468" i="32"/>
  <c r="H567" i="32"/>
  <c r="H590" i="32"/>
  <c r="H589" i="32" s="1"/>
  <c r="H751" i="32"/>
  <c r="H750" i="32" s="1"/>
  <c r="H742" i="32" s="1"/>
  <c r="H741" i="32" s="1"/>
  <c r="H109" i="32"/>
  <c r="H108" i="32" s="1"/>
  <c r="H38" i="32"/>
  <c r="H37" i="32" s="1"/>
  <c r="H31" i="32" s="1"/>
  <c r="H30" i="32" s="1"/>
  <c r="H71" i="32"/>
  <c r="H65" i="32" s="1"/>
  <c r="H60" i="32" s="1"/>
  <c r="H613" i="32"/>
  <c r="H607" i="32" s="1"/>
  <c r="H340" i="32"/>
  <c r="H319" i="32" s="1"/>
  <c r="H318" i="32" s="1"/>
  <c r="H493" i="32"/>
  <c r="H487" i="32" s="1"/>
  <c r="H698" i="32"/>
  <c r="H693" i="32" s="1"/>
  <c r="H692" i="32" s="1"/>
  <c r="H691" i="32" s="1"/>
  <c r="G493" i="32"/>
  <c r="G487" i="32" s="1"/>
  <c r="G648" i="32"/>
  <c r="G647" i="32" s="1"/>
  <c r="G646" i="32" s="1"/>
  <c r="G645" i="32" s="1"/>
  <c r="G751" i="32"/>
  <c r="G750" i="32" s="1"/>
  <c r="G742" i="32" s="1"/>
  <c r="G741" i="32" s="1"/>
  <c r="G18" i="32"/>
  <c r="G17" i="32" s="1"/>
  <c r="G16" i="32" s="1"/>
  <c r="G128" i="32"/>
  <c r="G127" i="32" s="1"/>
  <c r="G576" i="32"/>
  <c r="G38" i="32"/>
  <c r="G37" i="32" s="1"/>
  <c r="G31" i="32" s="1"/>
  <c r="G30" i="32" s="1"/>
  <c r="G698" i="32"/>
  <c r="G693" i="32" s="1"/>
  <c r="G692" i="32" s="1"/>
  <c r="G691" i="32" s="1"/>
  <c r="G325" i="32"/>
  <c r="G383" i="32"/>
  <c r="G613" i="32"/>
  <c r="G607" i="32" s="1"/>
  <c r="G88" i="32"/>
  <c r="G87" i="32" s="1"/>
  <c r="G86" i="32" s="1"/>
  <c r="G148" i="32"/>
  <c r="G242" i="32"/>
  <c r="G241" i="32" s="1"/>
  <c r="G431" i="32"/>
  <c r="G430" i="32" s="1"/>
  <c r="G429" i="32" s="1"/>
  <c r="G428" i="32" s="1"/>
  <c r="G427" i="32" s="1"/>
  <c r="G590" i="32"/>
  <c r="G589" i="32" s="1"/>
  <c r="G109" i="32"/>
  <c r="G108" i="32" s="1"/>
  <c r="G141" i="32"/>
  <c r="G140" i="32" s="1"/>
  <c r="G340" i="32"/>
  <c r="G417" i="32"/>
  <c r="G567" i="32"/>
  <c r="G682" i="32"/>
  <c r="G681" i="32" s="1"/>
  <c r="G680" i="32" s="1"/>
  <c r="G350" i="32"/>
  <c r="G557" i="32"/>
  <c r="G556" i="32" s="1"/>
  <c r="G555" i="32" s="1"/>
  <c r="G554" i="32" s="1"/>
  <c r="G71" i="32"/>
  <c r="G65" i="32" s="1"/>
  <c r="G60" i="32" s="1"/>
  <c r="G251" i="32"/>
  <c r="G250" i="32" s="1"/>
  <c r="G249" i="32" s="1"/>
  <c r="G301" i="32"/>
  <c r="G523" i="32"/>
  <c r="G51" i="32"/>
  <c r="G117" i="32"/>
  <c r="G116" i="32"/>
  <c r="G468" i="32"/>
  <c r="G630" i="32"/>
  <c r="G171" i="32"/>
  <c r="G170" i="32" s="1"/>
  <c r="G161" i="32" s="1"/>
  <c r="G461" i="32"/>
  <c r="G460" i="32" s="1"/>
  <c r="G459" i="32" s="1"/>
  <c r="G541" i="32"/>
  <c r="C64" i="4"/>
  <c r="C60" i="4"/>
  <c r="H14" i="46"/>
  <c r="F101" i="26"/>
  <c r="F100" i="26" s="1"/>
  <c r="F99" i="26"/>
  <c r="F97" i="26" s="1"/>
  <c r="F96" i="26" s="1"/>
  <c r="F94" i="26"/>
  <c r="F93" i="26" s="1"/>
  <c r="F90" i="26"/>
  <c r="F89" i="26" s="1"/>
  <c r="F35" i="26"/>
  <c r="F34" i="26" s="1"/>
  <c r="F31" i="26"/>
  <c r="F30" i="26" s="1"/>
  <c r="F28" i="26"/>
  <c r="F27" i="26" s="1"/>
  <c r="F24" i="26"/>
  <c r="F23" i="26" s="1"/>
  <c r="F18" i="26"/>
  <c r="F17" i="26" s="1"/>
  <c r="F16" i="26" s="1"/>
  <c r="F15" i="26" s="1"/>
  <c r="F14" i="26" s="1"/>
  <c r="F720" i="26"/>
  <c r="F719" i="26" s="1"/>
  <c r="F718" i="26" s="1"/>
  <c r="F717" i="26" s="1"/>
  <c r="F716" i="26" s="1"/>
  <c r="F715" i="26" s="1"/>
  <c r="C57" i="4" s="1"/>
  <c r="F713" i="26"/>
  <c r="F712" i="26" s="1"/>
  <c r="F711" i="26" s="1"/>
  <c r="F710" i="26" s="1"/>
  <c r="F678" i="26"/>
  <c r="F677" i="26" s="1"/>
  <c r="F676" i="26" s="1"/>
  <c r="F675" i="26" s="1"/>
  <c r="F674" i="26" s="1"/>
  <c r="C53" i="4" s="1"/>
  <c r="F652" i="26"/>
  <c r="F651" i="26" s="1"/>
  <c r="F650" i="26" s="1"/>
  <c r="F648" i="26"/>
  <c r="F647" i="26" s="1"/>
  <c r="F646" i="26" s="1"/>
  <c r="F644" i="26"/>
  <c r="F643" i="26" s="1"/>
  <c r="F642" i="26" s="1"/>
  <c r="F640" i="26"/>
  <c r="F639" i="26" s="1"/>
  <c r="F638" i="26" s="1"/>
  <c r="F636" i="26"/>
  <c r="F635" i="26" s="1"/>
  <c r="F633" i="26"/>
  <c r="F632" i="26" s="1"/>
  <c r="F629" i="26"/>
  <c r="F628" i="26" s="1"/>
  <c r="F627" i="26" s="1"/>
  <c r="F575" i="26"/>
  <c r="F574" i="26" s="1"/>
  <c r="F573" i="26" s="1"/>
  <c r="F571" i="26"/>
  <c r="F570" i="26" s="1"/>
  <c r="F569" i="26" s="1"/>
  <c r="F564" i="26"/>
  <c r="F563" i="26" s="1"/>
  <c r="F562" i="26" s="1"/>
  <c r="C61" i="4" s="1"/>
  <c r="F499" i="26"/>
  <c r="F498" i="26" s="1"/>
  <c r="F495" i="26"/>
  <c r="F494" i="26" s="1"/>
  <c r="F463" i="26"/>
  <c r="F462" i="26" s="1"/>
  <c r="F461" i="26" s="1"/>
  <c r="F460" i="26" s="1"/>
  <c r="C56" i="4" s="1"/>
  <c r="F321" i="26"/>
  <c r="F320" i="26" s="1"/>
  <c r="F319" i="26" s="1"/>
  <c r="F318" i="26" s="1"/>
  <c r="F317" i="26"/>
  <c r="F316" i="26" s="1"/>
  <c r="F315" i="26" s="1"/>
  <c r="F314" i="26" s="1"/>
  <c r="F313" i="26" s="1"/>
  <c r="F303" i="26"/>
  <c r="F302" i="26" s="1"/>
  <c r="F301" i="26" s="1"/>
  <c r="F299" i="26"/>
  <c r="F298" i="26" s="1"/>
  <c r="F297" i="26" s="1"/>
  <c r="F296" i="26" s="1"/>
  <c r="F295" i="26"/>
  <c r="F294" i="26"/>
  <c r="F288" i="26"/>
  <c r="F287" i="26" s="1"/>
  <c r="F286" i="26" s="1"/>
  <c r="F284" i="26"/>
  <c r="F283" i="26" s="1"/>
  <c r="F282" i="26" s="1"/>
  <c r="F280" i="26"/>
  <c r="F279" i="26" s="1"/>
  <c r="F278" i="26" s="1"/>
  <c r="F276" i="26"/>
  <c r="F275" i="26" s="1"/>
  <c r="F274" i="26" s="1"/>
  <c r="F271" i="26"/>
  <c r="F270" i="26" s="1"/>
  <c r="F269" i="26" s="1"/>
  <c r="F268" i="26" s="1"/>
  <c r="F220" i="26"/>
  <c r="F219" i="26" s="1"/>
  <c r="F218" i="26" s="1"/>
  <c r="F217" i="26" s="1"/>
  <c r="F216" i="26" s="1"/>
  <c r="C59" i="4" s="1"/>
  <c r="F188" i="26"/>
  <c r="F187" i="26" s="1"/>
  <c r="F186" i="26" s="1"/>
  <c r="F184" i="26"/>
  <c r="F183" i="26" s="1"/>
  <c r="F182" i="26" s="1"/>
  <c r="F178" i="26"/>
  <c r="F177" i="26" s="1"/>
  <c r="F176" i="26" s="1"/>
  <c r="F174" i="26"/>
  <c r="F173" i="26" s="1"/>
  <c r="F172" i="26" s="1"/>
  <c r="F170" i="26"/>
  <c r="F169" i="26" s="1"/>
  <c r="F168" i="26" s="1"/>
  <c r="F164" i="26"/>
  <c r="F163" i="26" s="1"/>
  <c r="F160" i="26"/>
  <c r="F159" i="26" s="1"/>
  <c r="F152" i="26"/>
  <c r="F151" i="26" s="1"/>
  <c r="F148" i="26"/>
  <c r="F147" i="26" s="1"/>
  <c r="F141" i="26"/>
  <c r="F140" i="26" s="1"/>
  <c r="F139" i="26" s="1"/>
  <c r="F136" i="26"/>
  <c r="F135" i="26" s="1"/>
  <c r="F130" i="26"/>
  <c r="F126" i="26"/>
  <c r="F125" i="26" s="1"/>
  <c r="F124" i="26" s="1"/>
  <c r="F121" i="26"/>
  <c r="F120" i="26" s="1"/>
  <c r="F119" i="26" s="1"/>
  <c r="F117" i="26"/>
  <c r="F116" i="26" s="1"/>
  <c r="F115" i="26" s="1"/>
  <c r="F113" i="26"/>
  <c r="F112" i="26" s="1"/>
  <c r="F111" i="26" s="1"/>
  <c r="F107" i="26"/>
  <c r="F106" i="26" s="1"/>
  <c r="F105" i="26" s="1"/>
  <c r="F104" i="26" s="1"/>
  <c r="F66" i="26"/>
  <c r="F65" i="26" s="1"/>
  <c r="F64" i="26" s="1"/>
  <c r="F63" i="26" s="1"/>
  <c r="F59" i="26"/>
  <c r="F58" i="26" s="1"/>
  <c r="F56" i="26"/>
  <c r="F54" i="26" s="1"/>
  <c r="F53" i="26" s="1"/>
  <c r="F51" i="26"/>
  <c r="F50" i="26" s="1"/>
  <c r="F46" i="26"/>
  <c r="F45" i="26" s="1"/>
  <c r="F41" i="26"/>
  <c r="F40" i="26" s="1"/>
  <c r="F39" i="26" s="1"/>
  <c r="F754" i="26"/>
  <c r="F753" i="26" s="1"/>
  <c r="F752" i="26" s="1"/>
  <c r="F751" i="26" s="1"/>
  <c r="F750" i="26" s="1"/>
  <c r="F749" i="26"/>
  <c r="F748" i="26" s="1"/>
  <c r="F747" i="26" s="1"/>
  <c r="F746" i="26" s="1"/>
  <c r="F744" i="26"/>
  <c r="F743" i="26" s="1"/>
  <c r="F742" i="26" s="1"/>
  <c r="F741" i="26" s="1"/>
  <c r="F740" i="26" s="1"/>
  <c r="F737" i="26"/>
  <c r="F736" i="26" s="1"/>
  <c r="F735" i="26" s="1"/>
  <c r="F734" i="26" s="1"/>
  <c r="C43" i="4" s="1"/>
  <c r="F309" i="26"/>
  <c r="F308" i="26" s="1"/>
  <c r="F307" i="26" s="1"/>
  <c r="C45" i="4" s="1"/>
  <c r="F154" i="26"/>
  <c r="F132" i="26"/>
  <c r="F84" i="26"/>
  <c r="F83" i="26" s="1"/>
  <c r="F80" i="26"/>
  <c r="F79" i="26" s="1"/>
  <c r="F78" i="26"/>
  <c r="F77" i="26" s="1"/>
  <c r="F76" i="26" s="1"/>
  <c r="F73" i="26"/>
  <c r="F72" i="26" s="1"/>
  <c r="F265" i="26"/>
  <c r="F264" i="26" s="1"/>
  <c r="F263" i="26" s="1"/>
  <c r="F261" i="26"/>
  <c r="F260" i="26" s="1"/>
  <c r="F259" i="26" s="1"/>
  <c r="F256" i="26"/>
  <c r="F255" i="26" s="1"/>
  <c r="F254" i="26" s="1"/>
  <c r="F253" i="26" s="1"/>
  <c r="C34" i="4" s="1"/>
  <c r="F251" i="26"/>
  <c r="F250" i="26" s="1"/>
  <c r="F249" i="26" s="1"/>
  <c r="F247" i="26"/>
  <c r="F246" i="26" s="1"/>
  <c r="F245" i="26" s="1"/>
  <c r="F243" i="26"/>
  <c r="F242" i="26" s="1"/>
  <c r="F241" i="26" s="1"/>
  <c r="F239" i="26"/>
  <c r="F238" i="26" s="1"/>
  <c r="F237" i="26" s="1"/>
  <c r="F235" i="26"/>
  <c r="F234" i="26" s="1"/>
  <c r="F233" i="26" s="1"/>
  <c r="F231" i="26"/>
  <c r="F230" i="26" s="1"/>
  <c r="F229" i="26" s="1"/>
  <c r="F227" i="26"/>
  <c r="F226" i="26" s="1"/>
  <c r="F225" i="26" s="1"/>
  <c r="F212" i="26"/>
  <c r="F210" i="26"/>
  <c r="F206" i="26"/>
  <c r="F205" i="26" s="1"/>
  <c r="F203" i="26"/>
  <c r="F202" i="26" s="1"/>
  <c r="F199" i="26"/>
  <c r="F198" i="26" s="1"/>
  <c r="F194" i="26"/>
  <c r="F193" i="26" s="1"/>
  <c r="F192" i="26" s="1"/>
  <c r="F660" i="26"/>
  <c r="F659" i="26" s="1"/>
  <c r="F491" i="26"/>
  <c r="F489" i="26"/>
  <c r="F488" i="26" s="1"/>
  <c r="F483" i="26"/>
  <c r="F482" i="26" s="1"/>
  <c r="F478" i="26"/>
  <c r="F477" i="26" s="1"/>
  <c r="F474" i="26"/>
  <c r="F473" i="26" s="1"/>
  <c r="F469" i="26"/>
  <c r="F468" i="26" s="1"/>
  <c r="F467" i="26" s="1"/>
  <c r="F458" i="26"/>
  <c r="F457" i="26" s="1"/>
  <c r="F456" i="26" s="1"/>
  <c r="F455" i="26" s="1"/>
  <c r="F454" i="26" s="1"/>
  <c r="F453" i="26" s="1"/>
  <c r="F440" i="26"/>
  <c r="F439" i="26" s="1"/>
  <c r="F438" i="26" s="1"/>
  <c r="F437" i="26" s="1"/>
  <c r="F435" i="26"/>
  <c r="F434" i="26" s="1"/>
  <c r="F433" i="26" s="1"/>
  <c r="C20" i="4" s="1"/>
  <c r="F430" i="26"/>
  <c r="F429" i="26" s="1"/>
  <c r="F428" i="26" s="1"/>
  <c r="F427" i="26" s="1"/>
  <c r="F425" i="26"/>
  <c r="F424" i="26" s="1"/>
  <c r="F423" i="26" s="1"/>
  <c r="F421" i="26"/>
  <c r="F420" i="26" s="1"/>
  <c r="F419" i="26" s="1"/>
  <c r="F417" i="26"/>
  <c r="F416" i="26" s="1"/>
  <c r="F415" i="26" s="1"/>
  <c r="F413" i="26"/>
  <c r="F412" i="26" s="1"/>
  <c r="F411" i="26" s="1"/>
  <c r="F409" i="26"/>
  <c r="F408" i="26" s="1"/>
  <c r="F407" i="26" s="1"/>
  <c r="F405" i="26"/>
  <c r="F404" i="26" s="1"/>
  <c r="F403" i="26" s="1"/>
  <c r="F401" i="26"/>
  <c r="F400" i="26" s="1"/>
  <c r="F399" i="26" s="1"/>
  <c r="F397" i="26"/>
  <c r="F396" i="26" s="1"/>
  <c r="F395" i="26" s="1"/>
  <c r="F393" i="26"/>
  <c r="F392" i="26" s="1"/>
  <c r="F391" i="26" s="1"/>
  <c r="F389" i="26"/>
  <c r="F388" i="26" s="1"/>
  <c r="F387" i="26" s="1"/>
  <c r="F385" i="26"/>
  <c r="F384" i="26" s="1"/>
  <c r="F383" i="26" s="1"/>
  <c r="F378" i="26"/>
  <c r="F377" i="26" s="1"/>
  <c r="F375" i="26"/>
  <c r="F374" i="26"/>
  <c r="F370" i="26"/>
  <c r="F369" i="26" s="1"/>
  <c r="F366" i="26"/>
  <c r="F365" i="26" s="1"/>
  <c r="F362" i="26"/>
  <c r="F361" i="26" s="1"/>
  <c r="F358" i="26"/>
  <c r="F357" i="26" s="1"/>
  <c r="F354" i="26"/>
  <c r="F353" i="26" s="1"/>
  <c r="F348" i="26"/>
  <c r="F347" i="26" s="1"/>
  <c r="F343" i="26"/>
  <c r="F342" i="26" s="1"/>
  <c r="F338" i="26"/>
  <c r="F337" i="26" s="1"/>
  <c r="F333" i="26"/>
  <c r="F332" i="26" s="1"/>
  <c r="F329" i="26"/>
  <c r="F328" i="26" s="1"/>
  <c r="F708" i="26"/>
  <c r="F707" i="26" s="1"/>
  <c r="F706" i="26" s="1"/>
  <c r="F703" i="26"/>
  <c r="F700" i="26" s="1"/>
  <c r="F697" i="26"/>
  <c r="F696" i="26" s="1"/>
  <c r="F693" i="26"/>
  <c r="F692" i="26" s="1"/>
  <c r="F691" i="26" s="1"/>
  <c r="F686" i="26"/>
  <c r="F685" i="26" s="1"/>
  <c r="F684" i="26" s="1"/>
  <c r="F683" i="26" s="1"/>
  <c r="F682" i="26" s="1"/>
  <c r="F681" i="26" s="1"/>
  <c r="F672" i="26"/>
  <c r="F671" i="26"/>
  <c r="F670" i="26" s="1"/>
  <c r="F668" i="26"/>
  <c r="F667" i="26"/>
  <c r="F666" i="26" s="1"/>
  <c r="F664" i="26"/>
  <c r="F663" i="26"/>
  <c r="F662" i="26" s="1"/>
  <c r="F624" i="26"/>
  <c r="F623" i="26" s="1"/>
  <c r="F621" i="26"/>
  <c r="F620" i="26" s="1"/>
  <c r="F616" i="26"/>
  <c r="F615" i="26" s="1"/>
  <c r="F614" i="26" s="1"/>
  <c r="F613" i="26" s="1"/>
  <c r="F611" i="26"/>
  <c r="F610" i="26" s="1"/>
  <c r="F608" i="26"/>
  <c r="F607" i="26" s="1"/>
  <c r="F602" i="26"/>
  <c r="F601" i="26"/>
  <c r="F600" i="26" s="1"/>
  <c r="F599" i="26" s="1"/>
  <c r="F597" i="26"/>
  <c r="F596" i="26" s="1"/>
  <c r="F594" i="26" s="1"/>
  <c r="F592" i="26"/>
  <c r="F591" i="26" s="1"/>
  <c r="F589" i="26"/>
  <c r="F588" i="26" s="1"/>
  <c r="F584" i="26"/>
  <c r="F583" i="26" s="1"/>
  <c r="F582" i="26" s="1"/>
  <c r="F581" i="26" s="1"/>
  <c r="F731" i="26"/>
  <c r="F730" i="26" s="1"/>
  <c r="F729" i="26" s="1"/>
  <c r="F727" i="26"/>
  <c r="F726" i="26" s="1"/>
  <c r="F558" i="26"/>
  <c r="F557" i="26" s="1"/>
  <c r="F556" i="26"/>
  <c r="F554" i="26"/>
  <c r="F549" i="26"/>
  <c r="F548" i="26" s="1"/>
  <c r="F544" i="26"/>
  <c r="F543" i="26" s="1"/>
  <c r="F542" i="26" s="1"/>
  <c r="F539" i="26"/>
  <c r="F538" i="26" s="1"/>
  <c r="F537" i="26" s="1"/>
  <c r="C31" i="4" s="1"/>
  <c r="F534" i="26"/>
  <c r="F533" i="26" s="1"/>
  <c r="F532" i="26" s="1"/>
  <c r="F530" i="26"/>
  <c r="F529" i="26" s="1"/>
  <c r="F528" i="26" s="1"/>
  <c r="F525" i="26"/>
  <c r="F524" i="26" s="1"/>
  <c r="F523" i="26" s="1"/>
  <c r="F522" i="26" s="1"/>
  <c r="F521" i="26"/>
  <c r="F520" i="26" s="1"/>
  <c r="F519" i="26" s="1"/>
  <c r="F516" i="26"/>
  <c r="F515" i="26" s="1"/>
  <c r="F511" i="26"/>
  <c r="F510" i="26" s="1"/>
  <c r="F509" i="26" s="1"/>
  <c r="F508" i="26"/>
  <c r="F507" i="26" s="1"/>
  <c r="F506" i="26" s="1"/>
  <c r="F505" i="26" s="1"/>
  <c r="F451" i="26"/>
  <c r="F450" i="26"/>
  <c r="F449" i="26" s="1"/>
  <c r="F448" i="26" s="1"/>
  <c r="F446" i="26"/>
  <c r="F445" i="26" s="1"/>
  <c r="F444" i="26" s="1"/>
  <c r="F443" i="26" s="1"/>
  <c r="C27" i="4" s="1"/>
  <c r="G662" i="46"/>
  <c r="C66" i="29"/>
  <c r="G49" i="46"/>
  <c r="H311" i="31" l="1"/>
  <c r="H426" i="32"/>
  <c r="I13" i="31"/>
  <c r="C22" i="33"/>
  <c r="G566" i="32"/>
  <c r="G565" i="32" s="1"/>
  <c r="H156" i="31" s="1"/>
  <c r="G426" i="32"/>
  <c r="I323" i="31"/>
  <c r="G503" i="31"/>
  <c r="G502" i="31" s="1"/>
  <c r="D26" i="33"/>
  <c r="G472" i="31"/>
  <c r="G466" i="31" s="1"/>
  <c r="D23" i="33" s="1"/>
  <c r="G267" i="31"/>
  <c r="D49" i="33"/>
  <c r="D47" i="33" s="1"/>
  <c r="G341" i="31"/>
  <c r="G327" i="31" s="1"/>
  <c r="F267" i="31"/>
  <c r="C49" i="33"/>
  <c r="C47" i="33" s="1"/>
  <c r="G676" i="31"/>
  <c r="D40" i="33"/>
  <c r="F507" i="31"/>
  <c r="F506" i="31" s="1"/>
  <c r="F505" i="31" s="1"/>
  <c r="F504" i="31" s="1"/>
  <c r="F503" i="31" s="1"/>
  <c r="F502" i="31" s="1"/>
  <c r="C25" i="33"/>
  <c r="G88" i="31"/>
  <c r="G44" i="31"/>
  <c r="G38" i="31" s="1"/>
  <c r="G543" i="31"/>
  <c r="G537" i="31" s="1"/>
  <c r="F686" i="31"/>
  <c r="F685" i="31" s="1"/>
  <c r="F543" i="31"/>
  <c r="F537" i="31" s="1"/>
  <c r="F311" i="31"/>
  <c r="F306" i="31" s="1"/>
  <c r="F305" i="31" s="1"/>
  <c r="F600" i="31"/>
  <c r="C39" i="33" s="1"/>
  <c r="G197" i="31"/>
  <c r="G196" i="31" s="1"/>
  <c r="G650" i="31"/>
  <c r="F493" i="31"/>
  <c r="G71" i="31"/>
  <c r="G70" i="31" s="1"/>
  <c r="F331" i="31"/>
  <c r="G493" i="31"/>
  <c r="F380" i="31"/>
  <c r="G221" i="32"/>
  <c r="G220" i="32" s="1"/>
  <c r="F650" i="31"/>
  <c r="F134" i="31"/>
  <c r="F109" i="31" s="1"/>
  <c r="G157" i="31"/>
  <c r="G156" i="31" s="1"/>
  <c r="G381" i="31"/>
  <c r="F71" i="31"/>
  <c r="F70" i="31" s="1"/>
  <c r="F22" i="31"/>
  <c r="F21" i="31" s="1"/>
  <c r="F88" i="31"/>
  <c r="F341" i="31"/>
  <c r="G576" i="31"/>
  <c r="D38" i="33" s="1"/>
  <c r="F472" i="31"/>
  <c r="F466" i="31" s="1"/>
  <c r="F721" i="31"/>
  <c r="C30" i="33" s="1"/>
  <c r="H566" i="32"/>
  <c r="H565" i="32" s="1"/>
  <c r="I156" i="31" s="1"/>
  <c r="H102" i="32"/>
  <c r="G134" i="31"/>
  <c r="G109" i="31" s="1"/>
  <c r="G22" i="31"/>
  <c r="G21" i="31" s="1"/>
  <c r="F197" i="31"/>
  <c r="F196" i="31" s="1"/>
  <c r="G352" i="31"/>
  <c r="G351" i="31" s="1"/>
  <c r="F44" i="31"/>
  <c r="F38" i="31" s="1"/>
  <c r="G600" i="31"/>
  <c r="F576" i="31"/>
  <c r="F223" i="31"/>
  <c r="F222" i="31" s="1"/>
  <c r="F157" i="31"/>
  <c r="F156" i="31" s="1"/>
  <c r="G719" i="31"/>
  <c r="G718" i="31" s="1"/>
  <c r="G721" i="31"/>
  <c r="D30" i="33" s="1"/>
  <c r="G223" i="31"/>
  <c r="G222" i="31" s="1"/>
  <c r="F352" i="31"/>
  <c r="F351" i="31" s="1"/>
  <c r="C21" i="4"/>
  <c r="H29" i="32"/>
  <c r="H486" i="32"/>
  <c r="H382" i="32"/>
  <c r="H381" i="32" s="1"/>
  <c r="H355" i="32" s="1"/>
  <c r="H354" i="32" s="1"/>
  <c r="G319" i="32"/>
  <c r="G318" i="32" s="1"/>
  <c r="H606" i="32"/>
  <c r="H599" i="32" s="1"/>
  <c r="I190" i="31" s="1"/>
  <c r="H195" i="32"/>
  <c r="H194" i="32" s="1"/>
  <c r="H193" i="32" s="1"/>
  <c r="H192" i="32" s="1"/>
  <c r="H191" i="32" s="1"/>
  <c r="H101" i="32"/>
  <c r="H100" i="32" s="1"/>
  <c r="H99" i="32" s="1"/>
  <c r="H98" i="32" s="1"/>
  <c r="G195" i="32"/>
  <c r="G194" i="32" s="1"/>
  <c r="G193" i="32" s="1"/>
  <c r="G89" i="32"/>
  <c r="G126" i="32"/>
  <c r="G382" i="32"/>
  <c r="G381" i="32" s="1"/>
  <c r="G355" i="32" s="1"/>
  <c r="G354" i="32" s="1"/>
  <c r="G522" i="32"/>
  <c r="G486" i="32" s="1"/>
  <c r="H13" i="31" s="1"/>
  <c r="G102" i="32"/>
  <c r="G101" i="32" s="1"/>
  <c r="G100" i="32" s="1"/>
  <c r="G99" i="32" s="1"/>
  <c r="G98" i="32" s="1"/>
  <c r="G606" i="32"/>
  <c r="G599" i="32" s="1"/>
  <c r="G29" i="32"/>
  <c r="F128" i="26"/>
  <c r="F364" i="26"/>
  <c r="F442" i="26"/>
  <c r="F432" i="26" s="1"/>
  <c r="F312" i="26"/>
  <c r="F553" i="26"/>
  <c r="F552" i="26" s="1"/>
  <c r="F547" i="26" s="1"/>
  <c r="F541" i="26" s="1"/>
  <c r="F587" i="26"/>
  <c r="F586" i="26" s="1"/>
  <c r="F580" i="26" s="1"/>
  <c r="C38" i="4" s="1"/>
  <c r="F373" i="26"/>
  <c r="F372" i="26" s="1"/>
  <c r="F134" i="26"/>
  <c r="F504" i="26"/>
  <c r="C25" i="4" s="1"/>
  <c r="F356" i="26"/>
  <c r="F472" i="26"/>
  <c r="F493" i="26"/>
  <c r="F22" i="26"/>
  <c r="F21" i="26" s="1"/>
  <c r="F606" i="26"/>
  <c r="F605" i="26" s="1"/>
  <c r="F331" i="26"/>
  <c r="F724" i="26"/>
  <c r="F725" i="26" s="1"/>
  <c r="F595" i="26"/>
  <c r="F209" i="26"/>
  <c r="F197" i="26" s="1"/>
  <c r="F196" i="26" s="1"/>
  <c r="F273" i="26"/>
  <c r="F88" i="26"/>
  <c r="F527" i="26"/>
  <c r="F224" i="26"/>
  <c r="C33" i="4" s="1"/>
  <c r="F167" i="26"/>
  <c r="C50" i="4" s="1"/>
  <c r="F690" i="26"/>
  <c r="F689" i="26" s="1"/>
  <c r="C40" i="4" s="1"/>
  <c r="F341" i="26"/>
  <c r="F382" i="26"/>
  <c r="F381" i="26" s="1"/>
  <c r="F258" i="26"/>
  <c r="C35" i="4" s="1"/>
  <c r="F71" i="26"/>
  <c r="F70" i="26" s="1"/>
  <c r="F44" i="26"/>
  <c r="F38" i="26" s="1"/>
  <c r="F158" i="26"/>
  <c r="F293" i="26"/>
  <c r="F292" i="26" s="1"/>
  <c r="F291" i="26" s="1"/>
  <c r="F290" i="26" s="1"/>
  <c r="C55" i="4" s="1"/>
  <c r="F146" i="26"/>
  <c r="F631" i="26"/>
  <c r="F626" i="26" s="1"/>
  <c r="C58" i="4" s="1"/>
  <c r="F619" i="26"/>
  <c r="F618" i="26" s="1"/>
  <c r="F514" i="26"/>
  <c r="F513" i="26" s="1"/>
  <c r="C26" i="4" s="1"/>
  <c r="F110" i="26"/>
  <c r="F129" i="26"/>
  <c r="F181" i="26"/>
  <c r="F658" i="26"/>
  <c r="F657" i="26"/>
  <c r="F656" i="26" s="1"/>
  <c r="F655" i="26" s="1"/>
  <c r="F654" i="26" s="1"/>
  <c r="F487" i="26"/>
  <c r="F568" i="26"/>
  <c r="F567" i="26" s="1"/>
  <c r="F566" i="26" s="1"/>
  <c r="C46" i="4" s="1"/>
  <c r="F739" i="26"/>
  <c r="H15" i="32" l="1"/>
  <c r="I501" i="31"/>
  <c r="H190" i="31"/>
  <c r="F465" i="31"/>
  <c r="C23" i="33"/>
  <c r="F532" i="31"/>
  <c r="F501" i="31" s="1"/>
  <c r="C28" i="33"/>
  <c r="F69" i="31"/>
  <c r="F68" i="31" s="1"/>
  <c r="F13" i="31" s="1"/>
  <c r="C44" i="33"/>
  <c r="C41" i="33" s="1"/>
  <c r="F327" i="31"/>
  <c r="G191" i="31"/>
  <c r="D36" i="33"/>
  <c r="D32" i="33" s="1"/>
  <c r="G380" i="31"/>
  <c r="D19" i="33"/>
  <c r="G69" i="31"/>
  <c r="G68" i="31" s="1"/>
  <c r="G13" i="31" s="1"/>
  <c r="D44" i="33"/>
  <c r="D41" i="33" s="1"/>
  <c r="F676" i="31"/>
  <c r="F573" i="31" s="1"/>
  <c r="C40" i="33"/>
  <c r="C24" i="33"/>
  <c r="F191" i="31"/>
  <c r="F190" i="31" s="1"/>
  <c r="C36" i="33"/>
  <c r="C32" i="33" s="1"/>
  <c r="G532" i="31"/>
  <c r="G501" i="31" s="1"/>
  <c r="D28" i="33"/>
  <c r="D24" i="33" s="1"/>
  <c r="F575" i="31"/>
  <c r="F574" i="31" s="1"/>
  <c r="C38" i="33"/>
  <c r="G575" i="31"/>
  <c r="G574" i="31" s="1"/>
  <c r="G573" i="31" s="1"/>
  <c r="D39" i="33"/>
  <c r="D37" i="33" s="1"/>
  <c r="C22" i="4"/>
  <c r="G15" i="32"/>
  <c r="H501" i="31"/>
  <c r="G465" i="31"/>
  <c r="G190" i="31"/>
  <c r="G326" i="31"/>
  <c r="F326" i="31"/>
  <c r="F109" i="26"/>
  <c r="C62" i="4"/>
  <c r="F180" i="26"/>
  <c r="C51" i="4"/>
  <c r="F380" i="26"/>
  <c r="C19" i="4"/>
  <c r="F191" i="26"/>
  <c r="C36" i="4"/>
  <c r="F536" i="26"/>
  <c r="C28" i="4"/>
  <c r="F680" i="26"/>
  <c r="F69" i="26"/>
  <c r="F68" i="26" s="1"/>
  <c r="C44" i="4"/>
  <c r="C41" i="4" s="1"/>
  <c r="F311" i="26"/>
  <c r="C54" i="4"/>
  <c r="C52" i="4" s="1"/>
  <c r="F267" i="26"/>
  <c r="C48" i="4" s="1"/>
  <c r="C49" i="4"/>
  <c r="H485" i="32"/>
  <c r="H14" i="32" s="1"/>
  <c r="G192" i="32"/>
  <c r="G485" i="32"/>
  <c r="K486" i="32" s="1"/>
  <c r="F352" i="26"/>
  <c r="F351" i="26" s="1"/>
  <c r="F327" i="26"/>
  <c r="F145" i="26"/>
  <c r="F144" i="26" s="1"/>
  <c r="F143" i="26" s="1"/>
  <c r="F503" i="26"/>
  <c r="F502" i="26" s="1"/>
  <c r="F604" i="26"/>
  <c r="F157" i="26"/>
  <c r="F156" i="26" s="1"/>
  <c r="F466" i="26"/>
  <c r="F723" i="26"/>
  <c r="F722" i="26" s="1"/>
  <c r="C30" i="4" s="1"/>
  <c r="F223" i="26"/>
  <c r="F222" i="26" s="1"/>
  <c r="F190" i="26" s="1"/>
  <c r="G191" i="32" l="1"/>
  <c r="G14" i="32" s="1"/>
  <c r="H323" i="31"/>
  <c r="F306" i="26"/>
  <c r="F305" i="26" s="1"/>
  <c r="C37" i="33"/>
  <c r="G12" i="31"/>
  <c r="F13" i="26"/>
  <c r="F325" i="31"/>
  <c r="F324" i="31" s="1"/>
  <c r="F323" i="31" s="1"/>
  <c r="F12" i="31" s="1"/>
  <c r="J12" i="31" s="1"/>
  <c r="C18" i="33"/>
  <c r="C17" i="33" s="1"/>
  <c r="C16" i="33" s="1"/>
  <c r="G325" i="31"/>
  <c r="G324" i="31" s="1"/>
  <c r="G323" i="31" s="1"/>
  <c r="D18" i="33"/>
  <c r="D17" i="33" s="1"/>
  <c r="D16" i="33" s="1"/>
  <c r="F501" i="26"/>
  <c r="F579" i="26"/>
  <c r="C39" i="4"/>
  <c r="F465" i="26"/>
  <c r="C23" i="4"/>
  <c r="F326" i="26"/>
  <c r="K12" i="31" l="1"/>
  <c r="F325" i="26"/>
  <c r="F324" i="26" s="1"/>
  <c r="F323" i="26" s="1"/>
  <c r="C18" i="4"/>
  <c r="F578" i="26"/>
  <c r="F577" i="26" s="1"/>
  <c r="G687" i="46"/>
  <c r="G686" i="46" s="1"/>
  <c r="G685" i="46" s="1"/>
  <c r="G684" i="46" s="1"/>
  <c r="G790" i="46"/>
  <c r="G514" i="46"/>
  <c r="G661" i="46"/>
  <c r="G660" i="46" s="1"/>
  <c r="G659" i="46" s="1"/>
  <c r="G658" i="46" s="1"/>
  <c r="G644" i="46"/>
  <c r="G643" i="46"/>
  <c r="G568" i="46"/>
  <c r="G561" i="46"/>
  <c r="F12" i="26" l="1"/>
  <c r="G487" i="46"/>
  <c r="G475" i="46" l="1"/>
  <c r="G474" i="46" s="1"/>
  <c r="G473" i="46" s="1"/>
  <c r="G472" i="46" s="1"/>
  <c r="G442" i="46"/>
  <c r="G82" i="46" l="1"/>
  <c r="G84" i="46"/>
  <c r="G36" i="46"/>
  <c r="G39" i="46" l="1"/>
  <c r="G38" i="46" s="1"/>
  <c r="G37" i="46" s="1"/>
  <c r="G792" i="46" l="1"/>
  <c r="G791" i="46" s="1"/>
  <c r="G788" i="46"/>
  <c r="G787" i="46" s="1"/>
  <c r="G785" i="46"/>
  <c r="G784" i="46" s="1"/>
  <c r="G781" i="46"/>
  <c r="G780" i="46" s="1"/>
  <c r="G773" i="46"/>
  <c r="G772" i="46" s="1"/>
  <c r="G769" i="46"/>
  <c r="G768" i="46" s="1"/>
  <c r="G766" i="46"/>
  <c r="G765" i="46" s="1"/>
  <c r="G762" i="46"/>
  <c r="G761" i="46" s="1"/>
  <c r="G756" i="46"/>
  <c r="G755" i="46" s="1"/>
  <c r="G754" i="46" s="1"/>
  <c r="G753" i="46" s="1"/>
  <c r="G748" i="46"/>
  <c r="G747" i="46" s="1"/>
  <c r="G746" i="46" s="1"/>
  <c r="G745" i="46" s="1"/>
  <c r="G744" i="46" s="1"/>
  <c r="G743" i="46" s="1"/>
  <c r="G741" i="46"/>
  <c r="G740" i="46" s="1"/>
  <c r="G739" i="46" s="1"/>
  <c r="G738" i="46" s="1"/>
  <c r="G737" i="46" s="1"/>
  <c r="G735" i="46"/>
  <c r="G734" i="46" s="1"/>
  <c r="G733" i="46" s="1"/>
  <c r="G732" i="46" s="1"/>
  <c r="G731" i="46" s="1"/>
  <c r="G730" i="46" s="1"/>
  <c r="G728" i="46"/>
  <c r="G727" i="46" s="1"/>
  <c r="G726" i="46" s="1"/>
  <c r="G724" i="46"/>
  <c r="G723" i="46" s="1"/>
  <c r="G722" i="46" s="1"/>
  <c r="G720" i="46"/>
  <c r="G719" i="46" s="1"/>
  <c r="G718" i="46" s="1"/>
  <c r="G716" i="46"/>
  <c r="G715" i="46" s="1"/>
  <c r="G714" i="46" s="1"/>
  <c r="G712" i="46"/>
  <c r="G711" i="46" s="1"/>
  <c r="G709" i="46"/>
  <c r="G708" i="46" s="1"/>
  <c r="G705" i="46"/>
  <c r="G704" i="46" s="1"/>
  <c r="G698" i="46"/>
  <c r="G697" i="46" s="1"/>
  <c r="G696" i="46" s="1"/>
  <c r="G694" i="46"/>
  <c r="G693" i="46" s="1"/>
  <c r="G692" i="46" s="1"/>
  <c r="G682" i="46"/>
  <c r="G681" i="46" s="1"/>
  <c r="G678" i="46"/>
  <c r="G677" i="46" s="1"/>
  <c r="G673" i="46"/>
  <c r="G672" i="46" s="1"/>
  <c r="G671" i="46" s="1"/>
  <c r="G670" i="46" s="1"/>
  <c r="G669" i="46" s="1"/>
  <c r="G666" i="46"/>
  <c r="G665" i="46" s="1"/>
  <c r="G664" i="46" s="1"/>
  <c r="G663" i="46" s="1"/>
  <c r="G652" i="46"/>
  <c r="G651" i="46" s="1"/>
  <c r="G650" i="46" s="1"/>
  <c r="G648" i="46"/>
  <c r="G647" i="46" s="1"/>
  <c r="G646" i="46" s="1"/>
  <c r="G645" i="46" s="1"/>
  <c r="G642" i="46"/>
  <c r="G641" i="46" s="1"/>
  <c r="G640" i="46" s="1"/>
  <c r="G637" i="46"/>
  <c r="G636" i="46" s="1"/>
  <c r="G635" i="46" s="1"/>
  <c r="G633" i="46"/>
  <c r="G632" i="46" s="1"/>
  <c r="G631" i="46" s="1"/>
  <c r="G629" i="46"/>
  <c r="G628" i="46" s="1"/>
  <c r="G627" i="46" s="1"/>
  <c r="G625" i="46"/>
  <c r="G624" i="46" s="1"/>
  <c r="G623" i="46" s="1"/>
  <c r="G620" i="46"/>
  <c r="G619" i="46" s="1"/>
  <c r="G618" i="46" s="1"/>
  <c r="G617" i="46" s="1"/>
  <c r="G613" i="46"/>
  <c r="G612" i="46" s="1"/>
  <c r="G611" i="46" s="1"/>
  <c r="G610" i="46" s="1"/>
  <c r="G609" i="46" s="1"/>
  <c r="G606" i="46"/>
  <c r="G605" i="46" s="1"/>
  <c r="G604" i="46" s="1"/>
  <c r="G602" i="46"/>
  <c r="G601" i="46" s="1"/>
  <c r="G600" i="46" s="1"/>
  <c r="G596" i="46"/>
  <c r="G595" i="46" s="1"/>
  <c r="G594" i="46" s="1"/>
  <c r="G592" i="46"/>
  <c r="G591" i="46" s="1"/>
  <c r="G590" i="46" s="1"/>
  <c r="G588" i="46"/>
  <c r="G587" i="46" s="1"/>
  <c r="G586" i="46" s="1"/>
  <c r="G582" i="46"/>
  <c r="G581" i="46" s="1"/>
  <c r="G578" i="46"/>
  <c r="G577" i="46" s="1"/>
  <c r="G572" i="46"/>
  <c r="G571" i="46" s="1"/>
  <c r="G567" i="46"/>
  <c r="G560" i="46"/>
  <c r="G559" i="46" s="1"/>
  <c r="G556" i="46"/>
  <c r="G555" i="46" s="1"/>
  <c r="G552" i="46"/>
  <c r="G548" i="46"/>
  <c r="G547" i="46" s="1"/>
  <c r="G546" i="46" s="1"/>
  <c r="G543" i="46"/>
  <c r="G542" i="46" s="1"/>
  <c r="G541" i="46" s="1"/>
  <c r="G539" i="46"/>
  <c r="G538" i="46" s="1"/>
  <c r="G537" i="46" s="1"/>
  <c r="G535" i="46"/>
  <c r="G534" i="46" s="1"/>
  <c r="G533" i="46" s="1"/>
  <c r="G529" i="46"/>
  <c r="G528" i="46" s="1"/>
  <c r="G527" i="46" s="1"/>
  <c r="G526" i="46" s="1"/>
  <c r="G524" i="46"/>
  <c r="G523" i="46" s="1"/>
  <c r="G522" i="46" s="1"/>
  <c r="G521" i="46" s="1"/>
  <c r="G517" i="46"/>
  <c r="G516" i="46" s="1"/>
  <c r="G512" i="46"/>
  <c r="G511" i="46" s="1"/>
  <c r="G509" i="46"/>
  <c r="G508" i="46" s="1"/>
  <c r="G504" i="46"/>
  <c r="G503" i="46" s="1"/>
  <c r="G499" i="46"/>
  <c r="G498" i="46" s="1"/>
  <c r="G497" i="46" s="1"/>
  <c r="G492" i="46"/>
  <c r="G491" i="46" s="1"/>
  <c r="G490" i="46" s="1"/>
  <c r="G489" i="46" s="1"/>
  <c r="G488" i="46" s="1"/>
  <c r="G482" i="46"/>
  <c r="G481" i="46" s="1"/>
  <c r="G480" i="46" s="1"/>
  <c r="G479" i="46" s="1"/>
  <c r="G478" i="46" s="1"/>
  <c r="G470" i="46"/>
  <c r="G469" i="46" s="1"/>
  <c r="G467" i="46"/>
  <c r="G466" i="46" s="1"/>
  <c r="G461" i="46"/>
  <c r="G460" i="46" s="1"/>
  <c r="G459" i="46" s="1"/>
  <c r="G458" i="46" s="1"/>
  <c r="G457" i="46" s="1"/>
  <c r="G455" i="46"/>
  <c r="G454" i="46" s="1"/>
  <c r="G453" i="46" s="1"/>
  <c r="G452" i="46" s="1"/>
  <c r="G448" i="46"/>
  <c r="G447" i="46" s="1"/>
  <c r="G444" i="46"/>
  <c r="G443" i="46" s="1"/>
  <c r="G441" i="46"/>
  <c r="G440" i="46" s="1"/>
  <c r="G437" i="46"/>
  <c r="G436" i="46" s="1"/>
  <c r="G428" i="46"/>
  <c r="G427" i="46" s="1"/>
  <c r="G426" i="46" s="1"/>
  <c r="G424" i="46"/>
  <c r="G423" i="46" s="1"/>
  <c r="G422" i="46" s="1"/>
  <c r="G419" i="46"/>
  <c r="G418" i="46" s="1"/>
  <c r="G417" i="46" s="1"/>
  <c r="G416" i="46" s="1"/>
  <c r="G414" i="46"/>
  <c r="G413" i="46" s="1"/>
  <c r="G412" i="46" s="1"/>
  <c r="G410" i="46"/>
  <c r="G409" i="46" s="1"/>
  <c r="G408" i="46" s="1"/>
  <c r="G406" i="46"/>
  <c r="G405" i="46" s="1"/>
  <c r="G404" i="46" s="1"/>
  <c r="G402" i="46"/>
  <c r="G401" i="46" s="1"/>
  <c r="G400" i="46" s="1"/>
  <c r="G398" i="46"/>
  <c r="G397" i="46" s="1"/>
  <c r="G396" i="46" s="1"/>
  <c r="G394" i="46"/>
  <c r="G393" i="46" s="1"/>
  <c r="G392" i="46" s="1"/>
  <c r="G390" i="46"/>
  <c r="G389" i="46" s="1"/>
  <c r="G388" i="46" s="1"/>
  <c r="G381" i="46"/>
  <c r="G379" i="46"/>
  <c r="G375" i="46"/>
  <c r="G374" i="46" s="1"/>
  <c r="G372" i="46"/>
  <c r="G371" i="46" s="1"/>
  <c r="G368" i="46"/>
  <c r="G367" i="46" s="1"/>
  <c r="G363" i="46"/>
  <c r="G362" i="46" s="1"/>
  <c r="G361" i="46" s="1"/>
  <c r="G356" i="46"/>
  <c r="G355" i="46" s="1"/>
  <c r="G348" i="46"/>
  <c r="G346" i="46"/>
  <c r="G345" i="46" s="1"/>
  <c r="G340" i="46"/>
  <c r="G339" i="46" s="1"/>
  <c r="G335" i="46"/>
  <c r="G334" i="46" s="1"/>
  <c r="G331" i="46"/>
  <c r="G330" i="46" s="1"/>
  <c r="G326" i="46"/>
  <c r="G325" i="46" s="1"/>
  <c r="G324" i="46" s="1"/>
  <c r="G320" i="46"/>
  <c r="G319" i="46" s="1"/>
  <c r="G318" i="46" s="1"/>
  <c r="G313" i="46"/>
  <c r="G312" i="46" s="1"/>
  <c r="G311" i="46" s="1"/>
  <c r="G310" i="46" s="1"/>
  <c r="G308" i="46"/>
  <c r="G307" i="46" s="1"/>
  <c r="G306" i="46" s="1"/>
  <c r="G303" i="46"/>
  <c r="G302" i="46" s="1"/>
  <c r="G301" i="46" s="1"/>
  <c r="G300" i="46" s="1"/>
  <c r="G298" i="46"/>
  <c r="G297" i="46" s="1"/>
  <c r="G296" i="46" s="1"/>
  <c r="G294" i="46"/>
  <c r="G293" i="46" s="1"/>
  <c r="G292" i="46" s="1"/>
  <c r="G290" i="46"/>
  <c r="G289" i="46" s="1"/>
  <c r="G288" i="46" s="1"/>
  <c r="G286" i="46"/>
  <c r="G285" i="46" s="1"/>
  <c r="G284" i="46" s="1"/>
  <c r="G282" i="46"/>
  <c r="G281" i="46" s="1"/>
  <c r="G280" i="46" s="1"/>
  <c r="G278" i="46"/>
  <c r="G277" i="46" s="1"/>
  <c r="G276" i="46" s="1"/>
  <c r="G274" i="46"/>
  <c r="G273" i="46" s="1"/>
  <c r="G272" i="46" s="1"/>
  <c r="G270" i="46"/>
  <c r="G269" i="46" s="1"/>
  <c r="G268" i="46" s="1"/>
  <c r="G266" i="46"/>
  <c r="G265" i="46" s="1"/>
  <c r="G264" i="46" s="1"/>
  <c r="G262" i="46"/>
  <c r="G261" i="46" s="1"/>
  <c r="G260" i="46" s="1"/>
  <c r="G258" i="46"/>
  <c r="G257" i="46" s="1"/>
  <c r="G256" i="46" s="1"/>
  <c r="G251" i="46"/>
  <c r="G250" i="46" s="1"/>
  <c r="G248" i="46"/>
  <c r="G247" i="46"/>
  <c r="G243" i="46"/>
  <c r="G242" i="46" s="1"/>
  <c r="G239" i="46"/>
  <c r="G238" i="46" s="1"/>
  <c r="G235" i="46"/>
  <c r="G234" i="46" s="1"/>
  <c r="G231" i="46"/>
  <c r="G230" i="46" s="1"/>
  <c r="G227" i="46"/>
  <c r="G226" i="46" s="1"/>
  <c r="G221" i="46"/>
  <c r="G220" i="46" s="1"/>
  <c r="G216" i="46"/>
  <c r="G215" i="46" s="1"/>
  <c r="G211" i="46"/>
  <c r="G210" i="46" s="1"/>
  <c r="G206" i="46"/>
  <c r="G205" i="46" s="1"/>
  <c r="G202" i="46"/>
  <c r="G201" i="46" s="1"/>
  <c r="G193" i="46"/>
  <c r="G192" i="46" s="1"/>
  <c r="G191" i="46" s="1"/>
  <c r="G188" i="46"/>
  <c r="G185" i="46" s="1"/>
  <c r="G182" i="46"/>
  <c r="G181" i="46" s="1"/>
  <c r="G178" i="46"/>
  <c r="G177" i="46" s="1"/>
  <c r="G176" i="46" s="1"/>
  <c r="G171" i="46"/>
  <c r="G170" i="46" s="1"/>
  <c r="G169" i="46" s="1"/>
  <c r="G168" i="46" s="1"/>
  <c r="G167" i="46" s="1"/>
  <c r="G166" i="46" s="1"/>
  <c r="G163" i="46"/>
  <c r="G162" i="46"/>
  <c r="G161" i="46" s="1"/>
  <c r="G159" i="46"/>
  <c r="G158" i="46"/>
  <c r="G157" i="46" s="1"/>
  <c r="G155" i="46"/>
  <c r="G154" i="46"/>
  <c r="G153" i="46" s="1"/>
  <c r="G150" i="46"/>
  <c r="G149" i="46" s="1"/>
  <c r="G147" i="46"/>
  <c r="G146" i="46" s="1"/>
  <c r="G142" i="46"/>
  <c r="G141" i="46" s="1"/>
  <c r="G140" i="46" s="1"/>
  <c r="G139" i="46" s="1"/>
  <c r="G137" i="46"/>
  <c r="G136" i="46" s="1"/>
  <c r="G134" i="46"/>
  <c r="G133" i="46" s="1"/>
  <c r="G128" i="46"/>
  <c r="G127" i="46"/>
  <c r="G126" i="46" s="1"/>
  <c r="G125" i="46" s="1"/>
  <c r="G123" i="46"/>
  <c r="G122" i="46" s="1"/>
  <c r="G120" i="46" s="1"/>
  <c r="G118" i="46"/>
  <c r="G117" i="46" s="1"/>
  <c r="G115" i="46"/>
  <c r="G114" i="46" s="1"/>
  <c r="G110" i="46"/>
  <c r="G109" i="46" s="1"/>
  <c r="G108" i="46" s="1"/>
  <c r="G107" i="46" s="1"/>
  <c r="G99" i="46"/>
  <c r="G98" i="46" s="1"/>
  <c r="G97" i="46" s="1"/>
  <c r="G95" i="46"/>
  <c r="G94" i="46" s="1"/>
  <c r="G86" i="46"/>
  <c r="G85" i="46" s="1"/>
  <c r="G81" i="46"/>
  <c r="G80" i="46" s="1"/>
  <c r="G77" i="46"/>
  <c r="G76" i="46" s="1"/>
  <c r="G72" i="46"/>
  <c r="G71" i="46" s="1"/>
  <c r="G70" i="46" s="1"/>
  <c r="G67" i="46"/>
  <c r="G66" i="46" s="1"/>
  <c r="G65" i="46" s="1"/>
  <c r="G62" i="46"/>
  <c r="G61" i="46" s="1"/>
  <c r="G60" i="46" s="1"/>
  <c r="G58" i="46"/>
  <c r="G57" i="46" s="1"/>
  <c r="G56" i="46" s="1"/>
  <c r="G53" i="46"/>
  <c r="G52" i="46" s="1"/>
  <c r="G51" i="46" s="1"/>
  <c r="G48" i="46"/>
  <c r="G47" i="46" s="1"/>
  <c r="G44" i="46"/>
  <c r="G43" i="46" s="1"/>
  <c r="G35" i="46"/>
  <c r="G34" i="46" s="1"/>
  <c r="G33" i="46" s="1"/>
  <c r="G32" i="46" s="1"/>
  <c r="G27" i="46"/>
  <c r="G26" i="46"/>
  <c r="G25" i="46" s="1"/>
  <c r="G24" i="46" s="1"/>
  <c r="G22" i="46"/>
  <c r="G21" i="46" s="1"/>
  <c r="G20" i="46" s="1"/>
  <c r="G19" i="46" s="1"/>
  <c r="G703" i="46" l="1"/>
  <c r="G779" i="46"/>
  <c r="G778" i="46" s="1"/>
  <c r="G777" i="46" s="1"/>
  <c r="G776" i="46" s="1"/>
  <c r="G760" i="46"/>
  <c r="G759" i="46" s="1"/>
  <c r="G502" i="46"/>
  <c r="G639" i="46"/>
  <c r="G435" i="46"/>
  <c r="G434" i="46" s="1"/>
  <c r="G433" i="46" s="1"/>
  <c r="G432" i="46" s="1"/>
  <c r="G431" i="46" s="1"/>
  <c r="G214" i="46"/>
  <c r="G204" i="46"/>
  <c r="G152" i="46"/>
  <c r="G175" i="46"/>
  <c r="G174" i="46" s="1"/>
  <c r="G465" i="46"/>
  <c r="G707" i="46"/>
  <c r="G576" i="46"/>
  <c r="G566" i="46"/>
  <c r="G565" i="46" s="1"/>
  <c r="G564" i="46" s="1"/>
  <c r="G563" i="46" s="1"/>
  <c r="G532" i="46"/>
  <c r="G317" i="46"/>
  <c r="G316" i="46" s="1"/>
  <c r="G315" i="46" s="1"/>
  <c r="G229" i="46"/>
  <c r="G75" i="46"/>
  <c r="G69" i="46" s="1"/>
  <c r="G64" i="46" s="1"/>
  <c r="G353" i="46"/>
  <c r="G352" i="46" s="1"/>
  <c r="G351" i="46" s="1"/>
  <c r="G350" i="46" s="1"/>
  <c r="G354" i="46"/>
  <c r="G92" i="46"/>
  <c r="G91" i="46" s="1"/>
  <c r="G90" i="46" s="1"/>
  <c r="G237" i="46"/>
  <c r="G246" i="46"/>
  <c r="G245" i="46" s="1"/>
  <c r="G676" i="46"/>
  <c r="G675" i="46" s="1"/>
  <c r="G668" i="46" s="1"/>
  <c r="G145" i="46"/>
  <c r="G144" i="46" s="1"/>
  <c r="G554" i="46"/>
  <c r="G132" i="46"/>
  <c r="G131" i="46" s="1"/>
  <c r="G18" i="46"/>
  <c r="G17" i="46" s="1"/>
  <c r="G16" i="46" s="1"/>
  <c r="G113" i="46"/>
  <c r="G112" i="46" s="1"/>
  <c r="G106" i="46" s="1"/>
  <c r="G378" i="46"/>
  <c r="G752" i="46"/>
  <c r="G50" i="46"/>
  <c r="G42" i="46"/>
  <c r="G55" i="46"/>
  <c r="G305" i="46"/>
  <c r="G121" i="46"/>
  <c r="G622" i="46"/>
  <c r="G616" i="46" s="1"/>
  <c r="G691" i="46"/>
  <c r="G690" i="46" s="1"/>
  <c r="G689" i="46" s="1"/>
  <c r="G551" i="46"/>
  <c r="G550" i="46"/>
  <c r="G421" i="46"/>
  <c r="G657" i="46"/>
  <c r="G656" i="46" s="1"/>
  <c r="G655" i="46" s="1"/>
  <c r="G654" i="46" s="1"/>
  <c r="G344" i="46"/>
  <c r="G255" i="46"/>
  <c r="G329" i="46"/>
  <c r="G585" i="46"/>
  <c r="G599" i="46"/>
  <c r="G598" i="46" s="1"/>
  <c r="G486" i="46"/>
  <c r="G485" i="46" s="1"/>
  <c r="G484" i="46" s="1"/>
  <c r="G477" i="46" s="1"/>
  <c r="G387" i="46"/>
  <c r="G464" i="46" l="1"/>
  <c r="G463" i="46" s="1"/>
  <c r="G702" i="46"/>
  <c r="G701" i="46" s="1"/>
  <c r="G700" i="46" s="1"/>
  <c r="G531" i="46"/>
  <c r="G575" i="46"/>
  <c r="G574" i="46" s="1"/>
  <c r="G366" i="46"/>
  <c r="G365" i="46" s="1"/>
  <c r="G360" i="46" s="1"/>
  <c r="G323" i="46"/>
  <c r="G322" i="46" s="1"/>
  <c r="G254" i="46"/>
  <c r="G253" i="46" s="1"/>
  <c r="G41" i="46"/>
  <c r="G31" i="46" s="1"/>
  <c r="G30" i="46" s="1"/>
  <c r="G496" i="46"/>
  <c r="G93" i="46"/>
  <c r="G225" i="46"/>
  <c r="G224" i="46" s="1"/>
  <c r="G751" i="46"/>
  <c r="G750" i="46" s="1"/>
  <c r="G615" i="46"/>
  <c r="G608" i="46" s="1"/>
  <c r="G130" i="46"/>
  <c r="G105" i="46" s="1"/>
  <c r="G104" i="46" s="1"/>
  <c r="G200" i="46"/>
  <c r="G165" i="46"/>
  <c r="G386" i="46"/>
  <c r="G385" i="46" s="1"/>
  <c r="G305" i="26" l="1"/>
  <c r="G430" i="46"/>
  <c r="G577" i="26"/>
  <c r="G495" i="46"/>
  <c r="G13" i="26" s="1"/>
  <c r="G359" i="46"/>
  <c r="G358" i="46" s="1"/>
  <c r="G190" i="26" s="1"/>
  <c r="G199" i="46"/>
  <c r="G198" i="46" s="1"/>
  <c r="G197" i="46" s="1"/>
  <c r="G196" i="46" s="1"/>
  <c r="G323" i="26" s="1"/>
  <c r="G29" i="46"/>
  <c r="G103" i="46"/>
  <c r="G102" i="46" s="1"/>
  <c r="G15" i="46" l="1"/>
  <c r="G501" i="26"/>
  <c r="G494" i="46"/>
  <c r="H495" i="46" s="1"/>
  <c r="G195" i="46"/>
  <c r="G14" i="46" l="1"/>
  <c r="C35" i="1"/>
  <c r="I19" i="44"/>
  <c r="H19" i="44"/>
  <c r="G12" i="26" l="1"/>
  <c r="I14" i="46"/>
  <c r="D106" i="29"/>
  <c r="D93" i="29"/>
  <c r="D66" i="29"/>
  <c r="D63" i="29" s="1"/>
  <c r="D45" i="29"/>
  <c r="D43" i="29" s="1"/>
  <c r="D40" i="29"/>
  <c r="D35" i="29"/>
  <c r="D32" i="29"/>
  <c r="D29" i="29"/>
  <c r="D27" i="29"/>
  <c r="D24" i="29"/>
  <c r="D20" i="29"/>
  <c r="D16" i="29"/>
  <c r="D13" i="29"/>
  <c r="C93" i="29"/>
  <c r="C35" i="29"/>
  <c r="C106" i="29"/>
  <c r="C63" i="29"/>
  <c r="C45" i="29"/>
  <c r="C43" i="29" s="1"/>
  <c r="C40" i="29"/>
  <c r="C32" i="29"/>
  <c r="C29" i="29"/>
  <c r="C27" i="29"/>
  <c r="C24" i="29"/>
  <c r="C20" i="29"/>
  <c r="C16" i="29"/>
  <c r="C13" i="29"/>
  <c r="D12" i="29" l="1"/>
  <c r="D39" i="29"/>
  <c r="D38" i="29" s="1"/>
  <c r="C39" i="29"/>
  <c r="C38" i="29" s="1"/>
  <c r="C12" i="29"/>
  <c r="C93" i="1"/>
  <c r="D109" i="29" l="1"/>
  <c r="J14" i="32" s="1"/>
  <c r="L14" i="32" s="1"/>
  <c r="C109" i="29"/>
  <c r="I14" i="32" s="1"/>
  <c r="K14" i="32" s="1"/>
  <c r="C106" i="1"/>
  <c r="C66" i="1"/>
  <c r="C63" i="1" s="1"/>
  <c r="C45" i="1"/>
  <c r="C43" i="1" s="1"/>
  <c r="C40" i="1"/>
  <c r="C32" i="1"/>
  <c r="C29" i="1"/>
  <c r="C27" i="1"/>
  <c r="C24" i="1"/>
  <c r="C20" i="1"/>
  <c r="C16" i="1"/>
  <c r="C13" i="1"/>
  <c r="C12" i="1" l="1"/>
  <c r="C39" i="1"/>
  <c r="C38" i="1" s="1"/>
  <c r="D39" i="1" s="1"/>
  <c r="C109" i="1" l="1"/>
  <c r="C24" i="4" l="1"/>
  <c r="C17" i="4" l="1"/>
  <c r="M29" i="45" l="1"/>
  <c r="N29" i="45"/>
  <c r="J20" i="44" l="1"/>
  <c r="I20" i="44"/>
  <c r="L20" i="44"/>
  <c r="K20" i="44"/>
  <c r="H20" i="44"/>
  <c r="G19" i="44"/>
  <c r="G20" i="44" s="1"/>
  <c r="F19" i="44"/>
  <c r="F20" i="44" s="1"/>
  <c r="E19" i="44"/>
  <c r="E20" i="44" s="1"/>
  <c r="D19" i="44"/>
  <c r="D20" i="44" s="1"/>
  <c r="C19" i="44"/>
  <c r="C20" i="44" s="1"/>
  <c r="B19" i="44"/>
  <c r="B20" i="44" s="1"/>
  <c r="F15" i="43"/>
  <c r="D15" i="43"/>
  <c r="D14" i="42"/>
  <c r="E20" i="41"/>
  <c r="D20" i="41"/>
  <c r="D19" i="40"/>
  <c r="F25" i="39"/>
  <c r="E25" i="39"/>
  <c r="E23" i="38"/>
  <c r="E21" i="37"/>
  <c r="D21" i="37"/>
  <c r="D20" i="36"/>
  <c r="E24" i="35"/>
  <c r="D24" i="35"/>
  <c r="E22" i="35"/>
  <c r="D22" i="35"/>
  <c r="E22" i="34"/>
  <c r="E23" i="34" s="1"/>
  <c r="D22" i="34"/>
  <c r="D20" i="34"/>
  <c r="D25" i="35" l="1"/>
  <c r="D23" i="35"/>
  <c r="E23" i="35"/>
  <c r="E25" i="35"/>
  <c r="E21" i="34"/>
  <c r="D21" i="34"/>
  <c r="D23" i="34"/>
  <c r="C47" i="4" l="1"/>
  <c r="C32" i="4" l="1"/>
  <c r="C37" i="4" l="1"/>
  <c r="C16" i="4" s="1"/>
</calcChain>
</file>

<file path=xl/sharedStrings.xml><?xml version="1.0" encoding="utf-8"?>
<sst xmlns="http://schemas.openxmlformats.org/spreadsheetml/2006/main" count="15555" uniqueCount="954">
  <si>
    <t xml:space="preserve">                                                       муниципального района </t>
  </si>
  <si>
    <t xml:space="preserve">                                                                                         "Бай-Тайгинский кожуун Республики Тыва"</t>
  </si>
  <si>
    <t xml:space="preserve">                                                                                          "Бай-Тайгинский кожуун Республики Тыва"</t>
  </si>
  <si>
    <t>(тыс. рублей)</t>
  </si>
  <si>
    <t xml:space="preserve">Коды бюджетной классификации  </t>
  </si>
  <si>
    <t xml:space="preserve">      Наименование доходов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</si>
  <si>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</si>
  <si>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</si>
  <si>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</si>
  <si>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</si>
  <si>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</si>
  <si>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</si>
  <si>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1 03 00000 00 0000 000</t>
  </si>
  <si>
    <t>Налог на товары (работы,услуги), реализуемые на территории Российской Федерации</t>
  </si>
  <si>
    <t xml:space="preserve"> 1 05 00000 00 0000 000</t>
  </si>
  <si>
    <t>НАЛОГИ НА СОВОКУПНЫЙ ДОХОД</t>
  </si>
  <si>
    <t>1 05 03000 02 0000 110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</si>
  <si>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</si>
  <si>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</si>
  <si>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</si>
  <si>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1 06 00000 00 0000 110</t>
  </si>
  <si>
    <t>НАЛОГИ НА ИМУЩЕСТВО</t>
  </si>
  <si>
    <t>1 06 02000 02 0000 110</t>
  </si>
  <si>
    <t>Налог на имущество организаций</t>
  </si>
  <si>
    <t>1 08 00000 00 0000 000</t>
  </si>
  <si>
    <t>ГОСУДАРСТВЕННАЯ ПОШЛИНА</t>
  </si>
  <si>
    <t xml:space="preserve"> 1 09 00000 0 0 0000 000</t>
  </si>
  <si>
    <t>ЗАДОЛЖЕННОСТЬ И ПЕРЕРАСЧЕТЫ ПО ОТМЕНЕННЫМ НАЛОГАМ, СБОРАМ И ИНЫМ ОБЯЗАТЕЛЬНЫМ ПЛАТЕЖАМ</t>
  </si>
  <si>
    <t xml:space="preserve"> 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</si>
  <si>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</si>
  <si>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</si>
  <si>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</si>
  <si>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</si>
  <si>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1 11 05035 00 0000 120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</si>
  <si>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</si>
  <si>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</si>
  <si>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</si>
  <si>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</si>
  <si>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</si>
  <si>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</si>
  <si>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 xml:space="preserve">ДОХОДЫ ОТ ОКАЗАНИЯ ПЛАТНЫХ УСЛУГ (РАБОТ) И КОМПЕНСАЦИИ ЗАТРАТ ГОСУДАРСТВА 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</si>
  <si>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</si>
  <si>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</si>
  <si>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1 13 02995 05 0000 130</t>
  </si>
  <si>
    <t>Прочие доходы от компенсации затрат бюджетов муниципальных районов</t>
  </si>
  <si>
    <t xml:space="preserve"> 1 14 00000 00 0000 000</t>
  </si>
  <si>
    <t>ДОХОДЫ ОТ ПРОДАЖИ МАТЕРИАЛЬНЫХ И НЕМАТЕРИАЛЬНЫХ АКТИВОВ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</si>
  <si>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</si>
  <si>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</si>
  <si>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1 16 00000 00 0000 000</t>
  </si>
  <si>
    <t>ШТРАФЫ, САНКЦИИ, ВОЗМЕЩЕНИЕ УЩЕРБА</t>
  </si>
  <si>
    <t xml:space="preserve">117 00000 00 0000 000 </t>
  </si>
  <si>
    <t>ПРОЧИЕ  НЕНАЛОГОВЫЕ ДОХОДЫ</t>
  </si>
  <si>
    <t>117 01050 05 0000 180</t>
  </si>
  <si>
    <t>Невыясненные поступления в бюджеты муниципальных районов</t>
  </si>
  <si>
    <t xml:space="preserve">117 05050 05 0000 180 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</si>
  <si>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</si>
  <si>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</si>
  <si>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</si>
  <si>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</si>
  <si>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</si>
  <si>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Субсидии на закупку и доставку угля для казенных, бюджетных и автономных  учреждений, расположенных в труднодоступных населенных пунктах</t>
  </si>
  <si>
    <t>Субсидии на долевое финансирование расходов на оплату коммунальных услуг (в отношении расходов по оплате электрической и тепловой энергии, водоснажбения), приобретение котельно- печного топлива для казенных, бюджетных и автономных учреждений (с учетом доставки и услуг поставщика)</t>
  </si>
  <si>
    <t>Субвенции на оплату жилищно-коммунальных услуг отдельным категориям граждан</t>
  </si>
  <si>
    <t>Субвенции на реализацию Закона РТ "О мерах социальной поддержки реабилитированных лиц и лиц признанных пострадавшими от политических репрессий"</t>
  </si>
  <si>
    <t>Субвенции на осуществление полномочий по  первичному воинскому учету на территориях, где отсутствуют военные комиссариаты</t>
  </si>
  <si>
    <t>Субвенции на предоставление гражданам субсидий на оплату жилого помещения и коммунальных услуг</t>
  </si>
  <si>
    <t>Субвенции на реализацию Закона Республики Тыва "О предоставлении органам местного самоуправления муниципальных районов и городских округов на территории Республики Тыва субвенций на реализацию основных общеобразовательных программ в области общего образования"</t>
  </si>
  <si>
    <t>Субвенции на реализацию Закона Республики Тыва "О наделении органов местного самоуправления муниципальных районов отдельными государственными полномочиями по расчету и предоставлению дотаций поселениям Республики Тыва за счет средств республиканского бюджета Республики Тыва"</t>
  </si>
  <si>
    <t>Субвенции на осуществление государственных полномочий по установлению запрета на розничную продажу алкогольной продукции в РТ</t>
  </si>
  <si>
    <t>Субвенции на реализацию Закона Республики Тыва "О погребении и похоронном деле в Республике Тыва"</t>
  </si>
  <si>
    <t>Субвенция на реализацию Закона РТ "О мерах социальной поддержки ветеранов труда и тружеников тыла"</t>
  </si>
  <si>
    <t xml:space="preserve">Субвенции на осуществление государственных полномочий по созданию, организации и обеспечению деятельности административных комиссий </t>
  </si>
  <si>
    <t>Субвенции на компенсацию расходов на оплату жилых помещений, отопления и освещения педагогическим работникам, проживающим и работающим в сельской местности</t>
  </si>
  <si>
    <t>Субвенция на обеспечение равной доступности услуг общественного транспорта для отдельных категорий граждан</t>
  </si>
  <si>
    <t>Иные межбюджетные трансферты</t>
  </si>
  <si>
    <t>2 02 04041 05 0000 151</t>
  </si>
  <si>
    <t>Межбюджетные трансферты на подключение общедоступных библиотек РТ, нуждающихся на проведение мероприятий по подключению  к сети Интернет и развитии системы библиотечного дела с учетом задачи расширения информационных технологий и оцифровки</t>
  </si>
  <si>
    <t>2 02 00089 05 0000 151</t>
  </si>
  <si>
    <t>Межбюджетные  трансферты на восстановление поврежденных в результате крупномасштабного наводнения и паводка автомобильных дорог регионального и межмуниципального, метного значения и мостов в целях ликвидации последствий крупномасштабного наводнения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</si>
  <si>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</si>
  <si>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 бюджетам муниципальных районов и городских округов Республики Тыва на комплектование книжных фондов библиотек муниципальных образований и государственных библиотек</t>
  </si>
  <si>
    <t xml:space="preserve">ИТОГО ДОХОДОВ </t>
  </si>
  <si>
    <t>Субсидии на создание в общеобразовательных организациях,расположенных в сельской местности,условий для занятий физической культурой и спортом</t>
  </si>
  <si>
    <t xml:space="preserve">                           муниципального района </t>
  </si>
  <si>
    <t xml:space="preserve">                          "Бай-Тайгинский кожуун Республики Тыва"</t>
  </si>
  <si>
    <t>(тыс.рублей)</t>
  </si>
  <si>
    <t>Наименование</t>
  </si>
  <si>
    <t>Мин</t>
  </si>
  <si>
    <t>РЗ</t>
  </si>
  <si>
    <t>ПР</t>
  </si>
  <si>
    <t>ЦСР</t>
  </si>
  <si>
    <t>ВР</t>
  </si>
  <si>
    <t>В С Е Г О</t>
  </si>
  <si>
    <t>001</t>
  </si>
  <si>
    <t>КУЛЬТУРА, КИНЕМАТОГРАФИЯ</t>
  </si>
  <si>
    <t>08</t>
  </si>
  <si>
    <t>Культура</t>
  </si>
  <si>
    <t>01</t>
  </si>
  <si>
    <t>02 0 00 00000</t>
  </si>
  <si>
    <t>Подпрограмма "Библиотечное обслуживание населения"</t>
  </si>
  <si>
    <t>02 1 00 00000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</si>
  <si>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</si>
  <si>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</si>
  <si>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</si>
  <si>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</si>
  <si>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</si>
  <si>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</si>
  <si>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Подпрограмма "Организация досуга и предоставление услуг организаций культуры"</t>
  </si>
  <si>
    <t>02 2 00 00000</t>
  </si>
  <si>
    <t>02 2 01 00590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</si>
  <si>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</si>
  <si>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</si>
  <si>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</si>
  <si>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</si>
  <si>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</si>
  <si>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Подпрограмма "Создание условий для реализации муниципальной программы"</t>
  </si>
  <si>
    <t>02 5 00 00000</t>
  </si>
  <si>
    <t>Реализация мероприятий в сфере культуры, не отнесенных к другим подпрограммам муниципальной программы</t>
  </si>
  <si>
    <t>02 5 02 70200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</si>
  <si>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</si>
  <si>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</si>
  <si>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</si>
  <si>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</si>
  <si>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</si>
  <si>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Непрограммные расходы</t>
  </si>
  <si>
    <t>Льготы ЖКУ сельским специалистам учреждений культуры</t>
  </si>
  <si>
    <t>Другие вопросы в области культуры, кинематографии</t>
  </si>
  <si>
    <t>04</t>
  </si>
  <si>
    <t>Обеспечение деятельности Управления культуры администрации Бай-Тайгинского кожууна</t>
  </si>
  <si>
    <t>02 5 01 00000</t>
  </si>
  <si>
    <t>02 5 01 00110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</si>
  <si>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</si>
  <si>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</si>
  <si>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</si>
  <si>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работ, услуг в сфере информационно-коммуникационных технологий</t>
  </si>
  <si>
    <t>Иные бюджетные ассигнования</t>
  </si>
  <si>
    <t xml:space="preserve"> 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</si>
  <si>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</si>
  <si>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</si>
  <si>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</si>
  <si>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02 5 02 00000</t>
  </si>
  <si>
    <t>02 5 02 00110</t>
  </si>
  <si>
    <t>02 5 02 00190</t>
  </si>
  <si>
    <t>Управление труда и социального развития администрации муниципального района "Бай-Тайгинский кожуун Республики Тыва"</t>
  </si>
  <si>
    <t>002</t>
  </si>
  <si>
    <t xml:space="preserve">  </t>
  </si>
  <si>
    <t xml:space="preserve">         </t>
  </si>
  <si>
    <t xml:space="preserve">   </t>
  </si>
  <si>
    <t>Социальная политика</t>
  </si>
  <si>
    <t>10</t>
  </si>
  <si>
    <t>Социальное обеспечение населения</t>
  </si>
  <si>
    <t>03</t>
  </si>
  <si>
    <t>04 0 00 00000</t>
  </si>
  <si>
    <t>Подпрограмма "Предоставление мер социальной поддержки отдельным категориям граждан и семьям с детьми в Бай-Тайгинском кожууне"</t>
  </si>
  <si>
    <t>04 1 00 00000</t>
  </si>
  <si>
    <t>Обеспечение реализации Закона РТ "О порядке назначения и выплаты ежемесячного пособия на ребенка"</t>
  </si>
  <si>
    <t>04 1 01 00000</t>
  </si>
  <si>
    <t>Ежемесячное пособие на ребенка</t>
  </si>
  <si>
    <t>04 1 01 76070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</si>
  <si>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</si>
  <si>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</si>
  <si>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</si>
  <si>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</si>
  <si>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04 1 02 53800</t>
  </si>
  <si>
    <t>Предоставление гражданам субсидий на оплату жилого помещения и коммунальных услуг</t>
  </si>
  <si>
    <t>04 1 04 00000</t>
  </si>
  <si>
    <t>04 1 04 76030</t>
  </si>
  <si>
    <t>Обеспечение реализации Закона Республики Тыва "О погребении и похоронном деле в Республике Тыва"</t>
  </si>
  <si>
    <t>04 1 05 00000</t>
  </si>
  <si>
    <t>04 1 05 76120</t>
  </si>
  <si>
    <t>Подпрограмма "Социальная поддержка и обслуживание граждан возраста, инвалидов и иных категорий граждан в Бай-Тайгинском кожууне"</t>
  </si>
  <si>
    <t>04 2 00 00000</t>
  </si>
  <si>
    <t>Обеспечение реализации Закона РТ "О мерах социальной поддержки ветеранов труда и тружеников тыла"</t>
  </si>
  <si>
    <t>04 2 01 00000</t>
  </si>
  <si>
    <t>04 2 01 76060</t>
  </si>
  <si>
    <t>Обеспечение реализации Закона РТ "О мерах социальной поддержки реабилитированных лиц и лиц признанных пострадавшими от политических репрессий"</t>
  </si>
  <si>
    <t>04 2 02 00000</t>
  </si>
  <si>
    <t>04 2 02 76080</t>
  </si>
  <si>
    <t>Предоставление поддержку на оплату жилищно-коммунальных услуг отдельным категориям граждан</t>
  </si>
  <si>
    <t>04 2 03 00000</t>
  </si>
  <si>
    <t>04 2 03 52500</t>
  </si>
  <si>
    <t>Другие вопросы в области социальной политики</t>
  </si>
  <si>
    <t>06</t>
  </si>
  <si>
    <t>Обеспечение выполнения передаваемых государственных полномочий в соответствии с действующим законодательством РФ по расчету предоставления жилищных субсидий гражданам</t>
  </si>
  <si>
    <t>04 1 03 00000</t>
  </si>
  <si>
    <t>04 1 03 76040</t>
  </si>
  <si>
    <t>Подпрограмма "Обеспечение реализации муниципальной программы"</t>
  </si>
  <si>
    <t>04 4 00 00000</t>
  </si>
  <si>
    <t>Обеспечение деятельности Управления труда и социального развития администрации Бай-Тайгинского кожууна</t>
  </si>
  <si>
    <t>04 4 01 00000</t>
  </si>
  <si>
    <t>Расходы на выплаты по оплате труда работников органов местного самоуправления</t>
  </si>
  <si>
    <t>04 4 01 00110</t>
  </si>
  <si>
    <t>120</t>
  </si>
  <si>
    <t>121</t>
  </si>
  <si>
    <t>04 4 01 00190</t>
  </si>
  <si>
    <t>800</t>
  </si>
  <si>
    <t>Уплата прочих налогов, сборов</t>
  </si>
  <si>
    <t>Реализация мероприятий в сфере социальной политики, не отнесенных к другим подпрограммам муниципальной программы</t>
  </si>
  <si>
    <t>04 4 02 70200</t>
  </si>
  <si>
    <t>Муниципальное казенное учреждение "Управление образования" администрации муниципального района "Бай-Тайгинский кожуун Республики Тыва"</t>
  </si>
  <si>
    <t>004</t>
  </si>
  <si>
    <t>ОБРАЗОВАНИЕ</t>
  </si>
  <si>
    <t>07</t>
  </si>
  <si>
    <t>Дошкольное образование</t>
  </si>
  <si>
    <t>01 0 00 00000</t>
  </si>
  <si>
    <t>Подпрограмма "Развитие дошкольного образования"</t>
  </si>
  <si>
    <t>01 1 00 00000</t>
  </si>
  <si>
    <t>01 1 00 00590</t>
  </si>
  <si>
    <t>01 1 00 76020</t>
  </si>
  <si>
    <t>Подпрограмма "Предоставление компенсации расходов на оплату жилых помещений, отопления и освещения педагогическим работникам, проживающим и работающим в сельской местности"</t>
  </si>
  <si>
    <t>01 8 00 00000</t>
  </si>
  <si>
    <t>01 8 00 76140</t>
  </si>
  <si>
    <t>Общее образование</t>
  </si>
  <si>
    <t>02</t>
  </si>
  <si>
    <t>Подпрограмма "Развитие общего образования"</t>
  </si>
  <si>
    <t>01 2 00 00000</t>
  </si>
  <si>
    <t>852</t>
  </si>
  <si>
    <t>Другие вопросы в области образования</t>
  </si>
  <si>
    <t>09</t>
  </si>
  <si>
    <t>01 9 00 00000</t>
  </si>
  <si>
    <t>Обеспечение деятельности Управления образования муниципального района "Бай-Тайгинский кожуун РТ"</t>
  </si>
  <si>
    <t>01 9 01 00110</t>
  </si>
  <si>
    <t>Организация деятельности централизованной бухгалтерии</t>
  </si>
  <si>
    <t>01 9 02 00000</t>
  </si>
  <si>
    <t>01 9 02 00110</t>
  </si>
  <si>
    <t>01 9 02 00190</t>
  </si>
  <si>
    <t>Реализация мероприятий в сфере образования и воспитания, не отнесенных к другим подпрограммам муниципальной программы</t>
  </si>
  <si>
    <t>01 9 03 72900</t>
  </si>
  <si>
    <t>Премии и гранты</t>
  </si>
  <si>
    <t>Охрана семьи и детства</t>
  </si>
  <si>
    <t xml:space="preserve">04 </t>
  </si>
  <si>
    <t>01 1 07 00000</t>
  </si>
  <si>
    <t>Субвенции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</si>
  <si>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01 1 07 76090</t>
  </si>
  <si>
    <t>МУНИЦИПАЛЬНОЕ УЧРЕЖДЕНИЕ УПРАВЛЕНИЕ СЕЛЬСКОГО ХОЗЯЙСТВА БАЙ-ТАЙГИНСКОГО КОЖУУНА</t>
  </si>
  <si>
    <t>006</t>
  </si>
  <si>
    <t>НАЦИОНАЛЬНАЯ ЭКОНОМИКА</t>
  </si>
  <si>
    <t>Сельское хозяйство и рыболовство</t>
  </si>
  <si>
    <t>05</t>
  </si>
  <si>
    <t>03 0 00 00000</t>
  </si>
  <si>
    <t>03 5 00 00000</t>
  </si>
  <si>
    <t>Обеспечение деятельности Управления сельского хозяйства администрации Бай-Тайгинского кожууна</t>
  </si>
  <si>
    <t>03 5 01 00000</t>
  </si>
  <si>
    <t>03 5 01 00110</t>
  </si>
  <si>
    <t>Иные выплаты персоналу государственных (муниципальных) органов, за исключением фонда оплаты труда</t>
  </si>
  <si>
    <t>03 5 01 00190</t>
  </si>
  <si>
    <t>122</t>
  </si>
  <si>
    <t>Другие вопросы в области национальной экономики</t>
  </si>
  <si>
    <t>12</t>
  </si>
  <si>
    <t>Подпрограмма "Развитие отраслей сельского хозяйства"</t>
  </si>
  <si>
    <t>03 1 00 00000</t>
  </si>
  <si>
    <t>Развитие отрасли растениеводства, переработки и реализации продукции растениеводства</t>
  </si>
  <si>
    <t>03 1 01 70200</t>
  </si>
  <si>
    <t>03 1 06 70200</t>
  </si>
  <si>
    <t>03 1 07 70200</t>
  </si>
  <si>
    <t>Подпрограмма " Поддержка малых форм хозяйствования"</t>
  </si>
  <si>
    <t>03 2 00 00000</t>
  </si>
  <si>
    <t>Поддержка начинающим фермерам"</t>
  </si>
  <si>
    <t>03 2 01 50530</t>
  </si>
  <si>
    <t>03 3 00 00000</t>
  </si>
  <si>
    <t>ФИНАНСОВОЕ УПРАВЛЕНИЕ АДМИНИСТРАЦИИ МУНИЦИПАЛЬНОГО РАЙОНА "БАЙ-ТАЙГИНСКИЙ КОЖУУН РЕСПУБЛИКИ ТЫВА"</t>
  </si>
  <si>
    <t>007</t>
  </si>
  <si>
    <t>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</si>
  <si>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</si>
  <si>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05 0 00 00000</t>
  </si>
  <si>
    <t>05 3 00 00000</t>
  </si>
  <si>
    <t>Обеспечение деятельности Финансового управления администрации Бай-Тайгинского кожууна</t>
  </si>
  <si>
    <t>05 3 01 00000</t>
  </si>
  <si>
    <t>05 3 01 00100</t>
  </si>
  <si>
    <t>05 3 01 00110</t>
  </si>
  <si>
    <t>05 3 01 00190</t>
  </si>
  <si>
    <t>Другие общегосударственные вопросы</t>
  </si>
  <si>
    <t>13</t>
  </si>
  <si>
    <t>97 0 00 00000</t>
  </si>
  <si>
    <t>97 0 00 76050</t>
  </si>
  <si>
    <t>Межбюджетные трансферты</t>
  </si>
  <si>
    <t>Субвенции</t>
  </si>
  <si>
    <t>НАЦИОНАЛЬНАЯ ОБОРОНА</t>
  </si>
  <si>
    <t>Мобилизационная и вневойсковая подготовка</t>
  </si>
  <si>
    <t>97 0 00 51180</t>
  </si>
  <si>
    <t>500</t>
  </si>
  <si>
    <t>530</t>
  </si>
  <si>
    <t>МЕЖБЮДЖЕТНЫЕ ТРАНСФЕРТЫ ОБЩЕГО ХАРАКТЕРА БЮДЖЕТАМ БЮДЖЕТНОЙ СИСТЕМЫ РОССИЙСКОЙ ФЕДЕРАЦИИ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</si>
  <si>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</si>
  <si>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</si>
  <si>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</si>
  <si>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78 7 00 00000</t>
  </si>
  <si>
    <t>Выравнивание бюджетной обеспеченности сельских (городских ) поселений из районного фонда финансовой поддержки</t>
  </si>
  <si>
    <t>78 7 00 70010</t>
  </si>
  <si>
    <t>Дотации</t>
  </si>
  <si>
    <t>510</t>
  </si>
  <si>
    <t xml:space="preserve"> Дотации на выравнивание бюджетной обеспеченности</t>
  </si>
  <si>
    <t>511</t>
  </si>
  <si>
    <t>Иные дотации</t>
  </si>
  <si>
    <t>78 7 00 70020</t>
  </si>
  <si>
    <t>Прочие межбюджетные трансферты общего характера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</si>
  <si>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</si>
  <si>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78 7 00 75060</t>
  </si>
  <si>
    <t>АДМИНИСТРАЦИЯ МУНИЦИПАЛЬНОГО РАЙОНА  "БАЙ-ТАЙГИНСКИЙ КОЖУУН РЕСПУБЛИКИ ТЫВА"</t>
  </si>
  <si>
    <t>008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</si>
  <si>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</si>
  <si>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Председатель администрации муниципального образования</t>
  </si>
  <si>
    <t>78 5 00 00000</t>
  </si>
  <si>
    <t>78 5 00 00110</t>
  </si>
  <si>
    <t>Руководство и управление в сфере установленных функций органов местного самоуправления</t>
  </si>
  <si>
    <t>78 6 00 00000</t>
  </si>
  <si>
    <t>78 6 00 00110</t>
  </si>
  <si>
    <t>78 6 00 00190</t>
  </si>
  <si>
    <t>17 0 00 00000</t>
  </si>
  <si>
    <t>Членский взнос Ассоциации "Совет муниципальных образований"</t>
  </si>
  <si>
    <t>78 8 00 70200</t>
  </si>
  <si>
    <t>97 0 00 76130</t>
  </si>
  <si>
    <t>Субвенции на осуществление первичного воинского учета на территориях, где отсутствуют военные комиссариаты, по иным непрограммным мероприятиям в рамках непрограммного направления деятельности "Реализация функций иных федеральных органов государственной власти"</t>
  </si>
  <si>
    <t>НАЦИОНАЛЬНАЯ БЕЗОПАСНОСТЬ И ПРАВОХРАНИТЕЛЬНАЯ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</si>
  <si>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</si>
  <si>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ЕДДС</t>
  </si>
  <si>
    <t>77 7 00 70160</t>
  </si>
  <si>
    <t>08 0 00 00000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</si>
  <si>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</si>
  <si>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08 0 02 70080</t>
  </si>
  <si>
    <t>Другие вопросы в области национальной безопасности и правоохранительной деятельности</t>
  </si>
  <si>
    <t>09 0 00 00000</t>
  </si>
  <si>
    <t>Профилактика безнадзорности и правонарушений несовершеннолетних в Бай-Тайгинском кожууне</t>
  </si>
  <si>
    <t>09 0 02 70200</t>
  </si>
  <si>
    <t>Национальная экономика</t>
  </si>
  <si>
    <t>Дорожное хозяйство (дорожные фонды)</t>
  </si>
  <si>
    <t xml:space="preserve">Дорожная деятельность в отношении автомобильных дорог местного значения вне границ населенных пунктов в границах муниципального района (в границах городского округа)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(в границах городского округа),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Федерации. </t>
  </si>
  <si>
    <t>07 0 00 00000</t>
  </si>
  <si>
    <t>Подпрограмма "Развитие инвестиционной привлекательности и улучшения инвестиционного климата Бай-Тайгинского кожууна"</t>
  </si>
  <si>
    <t>07 1 00 00000</t>
  </si>
  <si>
    <t>Подпрограмма "Развитие малого и среднего предпринимательства в Бай-Тайгинском кожууне"</t>
  </si>
  <si>
    <t>07 2 00 00000</t>
  </si>
  <si>
    <t>Финансовая поддержка субъектов малого и среднего предпринимательства и организаций образующих инфраструктуру поддержки субъектов малого и среднего предпринимательства Бай-Тайгинского кожууна;</t>
  </si>
  <si>
    <t>07 2 02 70200</t>
  </si>
  <si>
    <t>10 0 00 00000</t>
  </si>
  <si>
    <t>Жилищно-коммунальное хозяйство</t>
  </si>
  <si>
    <t>Благоустройство</t>
  </si>
  <si>
    <t>15 0 00 00000</t>
  </si>
  <si>
    <t>97 0 00 76100</t>
  </si>
  <si>
    <t>Дополнительное образование детей</t>
  </si>
  <si>
    <t>Подпрограмма "Развитие дополнительного образования детей"</t>
  </si>
  <si>
    <t>01 3 00 00590</t>
  </si>
  <si>
    <t>11 0 00 00000</t>
  </si>
  <si>
    <t>Подпрограмма "Поддержка молодой семьи и организация досуговой деятельности молодожи"</t>
  </si>
  <si>
    <t>11 0 02 70200</t>
  </si>
  <si>
    <t>Здравоохранение</t>
  </si>
  <si>
    <t>Другие вопросы в области здравоохранения</t>
  </si>
  <si>
    <t>06 0 00 00000</t>
  </si>
  <si>
    <t>Социальное обеспечение  населения</t>
  </si>
  <si>
    <t>Субсидии гражданам на приобретение жилья</t>
  </si>
  <si>
    <t>Физическая культура и спорт</t>
  </si>
  <si>
    <t>11</t>
  </si>
  <si>
    <t>Другие вопросы в области физической культуры и спорта</t>
  </si>
  <si>
    <t>12 0 00 00000</t>
  </si>
  <si>
    <t>Организация и проведение спортивно-массовых мероприятий различной направленности на территории  Бай-Тайгинского кожууна</t>
  </si>
  <si>
    <t>12 0 01 70200</t>
  </si>
  <si>
    <t>Средства массовой информации</t>
  </si>
  <si>
    <t xml:space="preserve"> Периодическая печать и издательства</t>
  </si>
  <si>
    <t>13 0 00 00000</t>
  </si>
  <si>
    <t>13 0 03 70200</t>
  </si>
  <si>
    <t>ХУРАЛ ПРЕДСТАВИТЕЛЕЙ МУНИЦИПАЛЬНОГО РАЙОНА "БАЙ-ТАЙГИНСКИЙ КОЖУУН РТ"</t>
  </si>
  <si>
    <t>025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</si>
  <si>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</si>
  <si>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</si>
  <si>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мунициального образования</t>
  </si>
  <si>
    <t>79 6 00 00000</t>
  </si>
  <si>
    <t>79 6 00 00110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</si>
  <si>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</si>
  <si>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79 7 00 00000</t>
  </si>
  <si>
    <t>79 7 00 00110</t>
  </si>
  <si>
    <t>79 7 00 00190</t>
  </si>
  <si>
    <t>КОНТРОЛЬНО-СЧЕТНАЯ ПАЛАТА МУНИЦИПАЛЬНОГО РАЙОНА "БАЙ-ТАЙГИНСКИЙ КОЖУУН РТ"</t>
  </si>
  <si>
    <t>026</t>
  </si>
  <si>
    <t>Контрольно-счетный орган</t>
  </si>
  <si>
    <t>79 8 00 00000</t>
  </si>
  <si>
    <t>79 8 00 00110</t>
  </si>
  <si>
    <t>79 8 00 00190</t>
  </si>
  <si>
    <t>Молодежная политика</t>
  </si>
  <si>
    <t>Заместитель Хурала Представителей</t>
  </si>
  <si>
    <t>Подпрограмма "Отдых и оздоровление  детей"</t>
  </si>
  <si>
    <t>01 5 00 00000</t>
  </si>
  <si>
    <t>Организация отдыха детей в каникулярное время</t>
  </si>
  <si>
    <t>01 5 01 00000</t>
  </si>
  <si>
    <t>01 5 01 75040</t>
  </si>
  <si>
    <t>РАСПРЕДЕЛЕНИЕ</t>
  </si>
  <si>
    <t>Разработчики</t>
  </si>
  <si>
    <t>Наименование программ</t>
  </si>
  <si>
    <t>Утвержденный план на 2017 год</t>
  </si>
  <si>
    <t>1.1. Подпрограмма "Развитие дошкольного образования"</t>
  </si>
  <si>
    <t>1.2. Подпрограмма "Развитие общего образования"</t>
  </si>
  <si>
    <t>1.5. Подпрограмма "Отдых и оздоровление  детей"</t>
  </si>
  <si>
    <t>Муниципальное казенное учреждение "Управление культуры" администрации муниципального района "Бай-Тайгинский кожуун Республики Тыва"</t>
  </si>
  <si>
    <t>2.1. Подпрограмма "Библиотечное обслуживание населения"</t>
  </si>
  <si>
    <t>2.2. Подпрограмма "Организация досуга и предоставление услуг организаций культуры"</t>
  </si>
  <si>
    <t>2.5. Подпрограмма "Создание условий для реализации муниципальной программы"</t>
  </si>
  <si>
    <t>Муниципальное учреждение Управление сельского хозяйства Бай-Тайгинского кожууна</t>
  </si>
  <si>
    <t>3.1. Подпрограмма "Развитие отраслей сельского хозяйства"</t>
  </si>
  <si>
    <t>3.5. Подпрограмма "Обеспечение реализации муниципальной программы"</t>
  </si>
  <si>
    <t>4.1. Подпрограмма "Предоставление мер социальной поддержки отдельным категориям граждан и семьям с детьми в Бай-Тайгинском кожууне"</t>
  </si>
  <si>
    <t>4.2. Подпрограмма "Социальная поддержка и обслуживание граждан возраста, инвалидов и иных категорий граждан в Бай-Тайгинском кожууне"</t>
  </si>
  <si>
    <t>4.4. Подпрограмма "Обеспечение реализации муниципальной программы"</t>
  </si>
  <si>
    <t>Финансовое управление администрации муниципального района "Бай-Тайгинский кожуун Республики Тыва"</t>
  </si>
  <si>
    <t>Администрация муниципального района "Бай-Тайгинский кожуун Республики Тыва"</t>
  </si>
  <si>
    <t>Уплата иных платежей</t>
  </si>
  <si>
    <t>Иные выплаты персоналу учреждений, за исключением фонда оплаты труда</t>
  </si>
  <si>
    <t>Подпрограмма "Предоставление компенсации расходов на оплату жилых помещений, отопления и освещения педагогическим работникам, проживающим и работающим в сельской местности</t>
  </si>
  <si>
    <t>Судебная система</t>
  </si>
  <si>
    <t>97 0 00 51200</t>
  </si>
  <si>
    <t xml:space="preserve">Социальные выплаты гражданам, кроме публичных нормативных
социальных выплат
</t>
  </si>
  <si>
    <t xml:space="preserve">                                                                                   муниципального района </t>
  </si>
  <si>
    <t xml:space="preserve">                                                                                  "Бай-Тайгинский кожуун Республики Тыва"</t>
  </si>
  <si>
    <t>Закупка товаров, работ и услуг для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</si>
  <si>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</si>
  <si>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Резервные средства</t>
  </si>
  <si>
    <t>Субвенции на реализацию дошкольных образовательных учреждений</t>
  </si>
  <si>
    <t>Субвенции на составление (изменение)списков кандидатов в присяжные заседатели федеральных судов общей юрисдикции в Республике Тыва на 2018 год</t>
  </si>
  <si>
    <t>Субвенции на обеспечение предоставления гражданам субсидий на оплату жилого помещения и коммунальных услуг</t>
  </si>
  <si>
    <t>Субвенции на осуществление государственных полномочий по созданию, организации и обеспечению деятельности административных комиссий в Республике Тыва</t>
  </si>
  <si>
    <t>Субвенции на осуществление переданных полномочий по комиссии по делам несовершеннолетних и защите их прав</t>
  </si>
  <si>
    <t>Субвенции на реализацию Закона Республики Тыва «О погребении и похоронном деле в Республике Тыва» на 2018 год</t>
  </si>
  <si>
    <t xml:space="preserve">Субвенции на компенсацию расходов на оплату жилых помещений, отопления и освещения педагогическим работникам, проживающими и работающим в сельской местности </t>
  </si>
  <si>
    <t>Субсидии на организацию отдыха и оздоровления детей</t>
  </si>
  <si>
    <t>78 9 00 70200</t>
  </si>
  <si>
    <t>Резервные средства администации</t>
  </si>
  <si>
    <t xml:space="preserve">                                                                                                                                        Приложение № 2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</si>
  <si>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</si>
  <si>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</si>
  <si>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Дотации бюджетам муниципальных районов на  поддержку мер по обеспечению сбалансированности бюджетов 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</si>
  <si>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</si>
  <si>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</si>
  <si>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</si>
  <si>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Прочая закупка товаров, работ и услуг</t>
  </si>
  <si>
    <t>1.3. Подпрограмма "Развитие дополнительного образования детей"</t>
  </si>
  <si>
    <t>1.8. Подпрограмма "Предоставление компенсации расходов на оплату жилых помещений, отопления и освещения педагогическим работникам, проживающим и работающим в сельской местности"</t>
  </si>
  <si>
    <t>3.2. Подпрограмма "Поддержка малых форм хозяйствования"</t>
  </si>
  <si>
    <t>Муниципальная программа "Развитие культуры на 2018-2020 годы"</t>
  </si>
  <si>
    <t>Муниципальная программа "Социальная поддержка граждан в Бай-Тайгинском кожууне на 2018-2020 годы"</t>
  </si>
  <si>
    <t>Муниципальная программа "Развитие образования на 2018-2020 годы муниципального района "Бай-Тайгинский кожуун Республики Тыва""</t>
  </si>
  <si>
    <t>Подпрограмма "Обеспечение реализации муниципальной программы "Развитие образования на 2018-2020 годы муниципального района "Бай-Тайгинский кожуун Республика Тыва"</t>
  </si>
  <si>
    <t>Муниципальная программа "Развитие образования на 2018-2020 годы муниципального района "Бай-Тайгинский кожуун РТ""</t>
  </si>
  <si>
    <t>Подпрограмма "Обеспечение реализации муниципальной программы "Управление муниципальными финансами муниципального района "Бай-Тайгинский кожуун РТ" на 2018-2020 годы""</t>
  </si>
  <si>
    <t>Муниципальная программа "Развитие и функционирование дорожно-транспортного хозяйства муниципального района "Бай-Тайгинский кожуун Республики Тыва" на 2018-2020 годы"</t>
  </si>
  <si>
    <t xml:space="preserve">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</t>
  </si>
  <si>
    <t xml:space="preserve">Организация предоставления дополнительного образования детей в муниципальных образовательных организациях </t>
  </si>
  <si>
    <t xml:space="preserve">Организация библиотечного обслуживания населения, комплектование и обеспечение сохранности библиотечных фондов межпоселенческих библиотек </t>
  </si>
  <si>
    <t>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</si>
  <si>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Муниципальная программа "Социальная поддержка граждан в Бай-Тайгинском кожууне на 2019-2021 годы"</t>
  </si>
  <si>
    <t>Предоставление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</si>
  <si>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Муниципальная программа "Развитие сельского хозяйства и регулирование рынков сельскохозяйственной продукции в Бай-Тайгинском кожууне на 2019-2021 годы"</t>
  </si>
  <si>
    <t>Муниципальная программа "Управление муниципальными финансами муниципального района "Бай-Тайгинский кожуун РТ" на 2019-2021гг"</t>
  </si>
  <si>
    <t>Муниципальная программа "Муниципальное управление  муниципального района Бай-Тайгинский кожуун Республики Тыва " на 2019-2021 годы"</t>
  </si>
  <si>
    <t>14 0 00 00000</t>
  </si>
  <si>
    <t>Муниципальная программа "Реализация молодежной политики муниципального района "Бай-Тайгинский кожуун Республики Тыва" на 2019-2021 годы</t>
  </si>
  <si>
    <t>Муниципальная программа "Сохранение здоровья  и формирование здорового образа жизни населения в Бай-Тайгинском кожууне на 2019-2021гг"</t>
  </si>
  <si>
    <t>Муниципальная программа "Социальная защита семьи и детей  в Бай-Тайгинском кожууне на 2019-2021 годы"</t>
  </si>
  <si>
    <t>Муниципальная программа "Развитие физической культуры и спорта в муниципальном районе "Бай-Тайгинский кожуун Республики Тыва" на 2019-2021 годы"</t>
  </si>
  <si>
    <t>Субвенции на выплату ежемесячных пособий на первого ребенка, рожденного с 1 января 2018 года, в соответствии с Федеральным законом от 28.12.2017 №418-ФЗ "О ежемесячных выплатах семьям, имеющим детей"</t>
  </si>
  <si>
    <t>Субенции на обеспечение равной доступности услуг общественного транспорта для отдельных категорий граждан</t>
  </si>
  <si>
    <t>Предоставление компенсации расходов на оплату жилых помещений, отопления и освещения  работникам культуры, проживающими и работающим в сельской местности</t>
  </si>
  <si>
    <t>02 6 00 00000</t>
  </si>
  <si>
    <t>02 6 00 76240</t>
  </si>
  <si>
    <t>04 1 07 00000</t>
  </si>
  <si>
    <t>Подпрограмма "Средства массовой информации"</t>
  </si>
  <si>
    <t xml:space="preserve"> Иные бюджетные ассигнования</t>
  </si>
  <si>
    <t xml:space="preserve">Субсидии юридическим лицам </t>
  </si>
  <si>
    <t>04 1 07 56110</t>
  </si>
  <si>
    <t>Обеспечение равной доступности услуг ощественного транспорта для отдельных категорий граждан</t>
  </si>
  <si>
    <t>02 7 01 70200</t>
  </si>
  <si>
    <t>02 7 02 70200</t>
  </si>
  <si>
    <t>08 0 01 70080</t>
  </si>
  <si>
    <t>Участие в предупреждении и ликвидации последствий чрезвычайных ситуаций на территории муниципального района</t>
  </si>
  <si>
    <t>08 0 03 70080</t>
  </si>
  <si>
    <t>07 1 04 70200</t>
  </si>
  <si>
    <t>07 2 04 70200</t>
  </si>
  <si>
    <t>07 2 05 70200</t>
  </si>
  <si>
    <t>Субсидии на строительство и реконструкцию локальных систем водоснабжения</t>
  </si>
  <si>
    <t>13 0 01 70200</t>
  </si>
  <si>
    <t>Создание комплексной работы по социальной реабилитации семей, находящихся в социально опасном положении и трудной жизненной ситуации.</t>
  </si>
  <si>
    <t>Социальная поддержка семей с детьми и детей, находящихся в трудной жизненной ситуации.</t>
  </si>
  <si>
    <t>13 0 02 70200</t>
  </si>
  <si>
    <t>Создание благоприятных условий для комплексного развития и жизнедеятельности детей</t>
  </si>
  <si>
    <t>13 0 05 70200</t>
  </si>
  <si>
    <t>Обеспечение безопасного материнства и рождения здоровых детей, охрана здоровья детей и подростков, в т.ч. Репродуктивного здоровья</t>
  </si>
  <si>
    <t>13 0 06 70200</t>
  </si>
  <si>
    <t>Развитие и пропаганда семейных ценностей и традиций, семейных отношений</t>
  </si>
  <si>
    <t>2 02 10000 00 0000 150</t>
  </si>
  <si>
    <t>2 02 15001 05 0000 150</t>
  </si>
  <si>
    <t>2 02 15002 05 0000 150</t>
  </si>
  <si>
    <t>2 02 20000 00 0000 150</t>
  </si>
  <si>
    <t>2 02 29999 05 0000 150</t>
  </si>
  <si>
    <t>Субсидии на обеспечение специализированной коммунальной техникой предприятий жилищно-коммунального комплекса</t>
  </si>
  <si>
    <t>Субсидии на мероприятия государственной программы Республика Тыва "Доступная среда на 2016-2020 годы"</t>
  </si>
  <si>
    <t>2 02 30000 00 0000 150</t>
  </si>
  <si>
    <t>2 02 30013 05 0000 150</t>
  </si>
  <si>
    <t>2 02 30022 05 0000 150</t>
  </si>
  <si>
    <t>2 02 30024 05 0000 150</t>
  </si>
  <si>
    <t>2 02 35118 05 0000 150</t>
  </si>
  <si>
    <t>2 02 35120 05 0000 150</t>
  </si>
  <si>
    <t>2 02 35250 05 0000 150</t>
  </si>
  <si>
    <t>2 02 35380 05 0000 150</t>
  </si>
  <si>
    <t>2 02 35573 05 0000 150</t>
  </si>
  <si>
    <t>Субвенции на выплату ежемесячных пособий на первого ребенка, рожденного с 1 января 2018 года, в соответствии с Федеральным законом от 28.12.2017г № 418-ФЗ "О ежемесячных выплатах семьям, имеющим детей"</t>
  </si>
  <si>
    <t>Субвенции на оплату части затрат на транспортировку угля граждан, проживающих в труднодоступных населенных пунктах</t>
  </si>
  <si>
    <t>2 02 40000 00 0000 150</t>
  </si>
  <si>
    <t>2 02 40014 05 0000 150</t>
  </si>
  <si>
    <t>2 02 40025 02 0000 150</t>
  </si>
  <si>
    <t>7.1.Развитие инвестиционной привлекательности и улучшения инвестиционного климата Бай-Тайгинскогокожууна</t>
  </si>
  <si>
    <t>7.2.Развитие малого и среднего предпринимательства в Бай-Тайгинскомкожууне </t>
  </si>
  <si>
    <t>02 1 01 00590</t>
  </si>
  <si>
    <t>01 2 00 00590</t>
  </si>
  <si>
    <t>01 2 00 76020</t>
  </si>
  <si>
    <t>Осуществление мероприятий по обеспечению безопасности людей на водных объектах, охране их жизни и здоровья.</t>
  </si>
  <si>
    <t>Совершенствование информационно-консультационной поддержки субъектов малого и среднего предпринимательства</t>
  </si>
  <si>
    <t>Формирование положительного имиджа предпринимательства и пропаганда его социальной значимости</t>
  </si>
  <si>
    <t xml:space="preserve"> Формирование инфраструктуры инвестиционной деятельности;</t>
  </si>
  <si>
    <t>Пособия, компенсации и иные социальные выплаты гражданам, кроме публичных нормативных обязательств</t>
  </si>
  <si>
    <t>Субсидия на поддержку отрасли культуры</t>
  </si>
  <si>
    <t>Субсидии бюджетным учреждениям на иные цели</t>
  </si>
  <si>
    <t>Социальные выплаты гражданам, кроме публичных нормативных социальных выплат</t>
  </si>
  <si>
    <t>2 02 25497 05 0000 150</t>
  </si>
  <si>
    <t>Субсидии на реализацию мероприятий по обеспечению жильем молодых семей</t>
  </si>
  <si>
    <t>2 02 25555 05 0000 150</t>
  </si>
  <si>
    <t>Субсидии на поддержку муниципальных программ  формирования современной городской среды</t>
  </si>
  <si>
    <t>17 0 05 70200</t>
  </si>
  <si>
    <t>Создание оптимальных условий для развития и совершенствования муниципального управления</t>
  </si>
  <si>
    <t>Муниципальное казенное учреждение Управление культуры администрации муниципального района "Бай-Тайгинский кожуун Республики Тыва"</t>
  </si>
  <si>
    <t xml:space="preserve">                                                                                к Решению Хурала Представителей</t>
  </si>
  <si>
    <t xml:space="preserve">                            к Решению Хурала Представителей</t>
  </si>
  <si>
    <t xml:space="preserve">                           к Решению Хурала Представителей</t>
  </si>
  <si>
    <t>Расходы на обеспечение функций органов местного самоуправления</t>
  </si>
  <si>
    <t xml:space="preserve">Субсидии (гранты в форме субсидий)
на финансовое обеспечение затрат в связи с производством
(реализацией) товаров, выполнением работ, оказанием услуг,
порядком (правилами) предоставления которых не установлены
требования о последующем подтверждении их использования
в соответствии с условиями и (или) целями предоставления
</t>
  </si>
  <si>
    <t>04 1 Р1 55730</t>
  </si>
  <si>
    <t>Субвенции на реализацию полномочий по  назначению и  выплате ежемесячного пособия на ребенка</t>
  </si>
  <si>
    <t>Субвенции на обеспечение выполнения передаваемых государственных полномочий в соответствии с действующим законодательством по расчету предоставления гражданам субсидий на оплату жилого помещения и коммунальных услуг</t>
  </si>
  <si>
    <t>Субвенции на осуществление переданных полномочий по образованию и организации деятельности   комиссий по делам несовершеннолетних</t>
  </si>
  <si>
    <t>Субвенции  на предоставление гражданам субсидий на оплату жилого помещения и коммунальных услуг</t>
  </si>
  <si>
    <t>Субвенции  на реализацию Закона Республики Тыва "О мерах  социальной поддержки реабилитированных лиц и лиц  признанных пострадавшими от политических репрессий</t>
  </si>
  <si>
    <t>Дотации  на выравнивание бюджетной обеспеченности  муниципальных районов (городских округов) Республики Тыва</t>
  </si>
  <si>
    <t>Субвенции на реализацию полномочий по назначению и выплате  компенсации части родительской за содержание ребенка в государственных, муниципальных образовательных организациях, реализующих основную общеобразовательную программу дошкольного образования</t>
  </si>
  <si>
    <t>Субвенции  на осуществление полномочий  первичному воинскому учету на территориях, где отсутствуют военные комиссариаты</t>
  </si>
  <si>
    <t>Субвенции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</si>
  <si>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 на оплату жилищно-коммунальных услуг отдельным категориям граждан</t>
  </si>
  <si>
    <t>Субвенции 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 (прекращением деятельности, полномочий физическими лицами), в соответствии с Федеральным законом от 19 мая 1995 года №-81ФЗ "О государственных пособиях гражданам, имеющим детей"</t>
  </si>
  <si>
    <t>Субсидии на проведение комплексных кадастровых работ</t>
  </si>
  <si>
    <t>Субсидии на реализацию мероприятий по государственной программе "Комплексное развитие сельских территорий</t>
  </si>
  <si>
    <t xml:space="preserve">                                         Приложение № 1</t>
  </si>
  <si>
    <t xml:space="preserve">                                                                         к Решению хурала представителей</t>
  </si>
  <si>
    <t xml:space="preserve">                                                                                          "О бюджете муниципального района</t>
  </si>
  <si>
    <t xml:space="preserve"> НОРМАТИВЫ РАСПРЕДЕЛЕНИЯ ДОХОДОВ МЕЖДУ БЮДЖЕТОМ И БЮДЖЕТАМИ МУНИЦИПАЛЬНЫХ ОБРАЗОВАНИЙ</t>
  </si>
  <si>
    <t>(в процентах)</t>
  </si>
  <si>
    <t>НАИМЕНОВАНИЕ ДОХОДА</t>
  </si>
  <si>
    <t xml:space="preserve">  бюджеты муниципальных районов</t>
  </si>
  <si>
    <t>бюджеты поселений</t>
  </si>
  <si>
    <t>В ЧАСТИ ПОГАШЕНИЯ ЗАДОЛЖЕННОСТИ И ПЕРЕРАСЧЕТОВ ПО ОТМЕНЕННЫМ НАЛОГАМ, СБОРАМ И ИНЫМ ОБЯЗАТЕЛЬНЫМ ПЛАТЕЖАМ</t>
  </si>
  <si>
    <t>Налог с продаж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</si>
  <si>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</si>
  <si>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Прочие местные налоги и сборы, мобилизуемый на территориях муниципальных районов</t>
  </si>
  <si>
    <t xml:space="preserve">ПРОЧИЕ ДОХОДЫ ОТ ОКАЗАНИЯ ПЛАТНЫХ УСЛУГ (РАБОТ) ПОЛУЧАТЕЛЯМИ СРЕДСТВ БЮДЖЕТОВ МУНИЦПАЛЬНЫХ РАЙОНОВ </t>
  </si>
  <si>
    <t xml:space="preserve">Прочие доходы от оказания платных услуг (работ) получателями средств бюджетов муниципальных районов 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</si>
  <si>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</si>
  <si>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</si>
  <si>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В ЧАСТИ ШТРАФОВ, САНКЦИЙ, ВОЗМЕЩЕНИЯ УЩЕРБА</t>
  </si>
  <si>
    <t>В ЧАСТИ ПРОЧИХ НЕНАЛОГОВЫХ ДОХОДОВ</t>
  </si>
  <si>
    <t>Невыясненные поступления, зачисляемые в  бюджеты муниципальных районов</t>
  </si>
  <si>
    <t xml:space="preserve">Невыясненные поступления, зачисляемые в  бюджеты сельских поселений </t>
  </si>
  <si>
    <t>Прочие  неналоговые   доходы   бюджетов муниципальных районов</t>
  </si>
  <si>
    <t>Прочие  неналоговые   доходы   бюджетов сельских поселений</t>
  </si>
  <si>
    <t>Сумма на 2022 год</t>
  </si>
  <si>
    <t>к Решению хурала представителей</t>
  </si>
  <si>
    <t>"Бай-Тайгинский кожуун Республики Тыва"</t>
  </si>
  <si>
    <t>"О бюджете муниципального района</t>
  </si>
  <si>
    <t>Приложение №11</t>
  </si>
  <si>
    <t xml:space="preserve"> муниципального района </t>
  </si>
  <si>
    <t>Распределение</t>
  </si>
  <si>
    <t>(тыс.руб.)</t>
  </si>
  <si>
    <t>№ п/п</t>
  </si>
  <si>
    <t>Наименование сельских поселений</t>
  </si>
  <si>
    <t>сумон Бай-Тал</t>
  </si>
  <si>
    <t>сумон Кызыл-Даг</t>
  </si>
  <si>
    <t>сумон Кара-Хол</t>
  </si>
  <si>
    <t>сумон Хемчик</t>
  </si>
  <si>
    <t>сумон Шуй</t>
  </si>
  <si>
    <t>сумон Ээр-Хавак</t>
  </si>
  <si>
    <t xml:space="preserve">Всего </t>
  </si>
  <si>
    <t>Приложение №12</t>
  </si>
  <si>
    <t>плановый период</t>
  </si>
  <si>
    <t>1.</t>
  </si>
  <si>
    <t>сумон Тээли</t>
  </si>
  <si>
    <t>Приложение №13</t>
  </si>
  <si>
    <t xml:space="preserve">                         </t>
  </si>
  <si>
    <t xml:space="preserve">     Распределение</t>
  </si>
  <si>
    <t>Рапределение</t>
  </si>
  <si>
    <t>Приложение № 15</t>
  </si>
  <si>
    <t xml:space="preserve">                                      </t>
  </si>
  <si>
    <t xml:space="preserve">                                                  от "     " ___________ 2014 года № </t>
  </si>
  <si>
    <t xml:space="preserve">                                                              на 2015 год и на плановый период 2016 и 2017 годов"</t>
  </si>
  <si>
    <t>Приложение №17</t>
  </si>
  <si>
    <t xml:space="preserve">В С Е Г О </t>
  </si>
  <si>
    <t>Приложение №18</t>
  </si>
  <si>
    <t>Приложение №19</t>
  </si>
  <si>
    <t>Приложение №20</t>
  </si>
  <si>
    <t>Бай-Тайгинский кожуун Республики Тыва"</t>
  </si>
  <si>
    <t>Приложение №21</t>
  </si>
  <si>
    <t xml:space="preserve">Верхний предел муниципального долга муниципального района </t>
  </si>
  <si>
    <t>Величина внутрен-него муници-пального долга на 01.01.2014 г.</t>
  </si>
  <si>
    <t>в том числе</t>
  </si>
  <si>
    <t>Величина внутрен-него муници-пального долга на 01.01.2015г.</t>
  </si>
  <si>
    <t>Величина внутрен-него муници-пального долга на 01.01.2019 г.</t>
  </si>
  <si>
    <t>основ-ной долг</t>
  </si>
  <si>
    <t>процен-ты</t>
  </si>
  <si>
    <t>Муниципальный долг по финансовым обязательствам муниципального района</t>
  </si>
  <si>
    <t>Кредитные соглашения и договоры, заключенные от имени муниципального образования</t>
  </si>
  <si>
    <t xml:space="preserve">Соглашение  от 25.11.2015г  №БК-15-11-25/07 </t>
  </si>
  <si>
    <t>Итого</t>
  </si>
  <si>
    <t>Всего</t>
  </si>
  <si>
    <t>Приложение № 22</t>
  </si>
  <si>
    <t xml:space="preserve"> к Решению хурала представителей</t>
  </si>
  <si>
    <t>Перечень</t>
  </si>
  <si>
    <t>Наименование публичного нормативного обязательства</t>
  </si>
  <si>
    <t>Код строки</t>
  </si>
  <si>
    <t>Реквизиты нормативного правового акта</t>
  </si>
  <si>
    <t>Дата втупления в силу</t>
  </si>
  <si>
    <t>Код расходов по БК</t>
  </si>
  <si>
    <t>Сумма</t>
  </si>
  <si>
    <t>вид</t>
  </si>
  <si>
    <t>дата</t>
  </si>
  <si>
    <t>номер</t>
  </si>
  <si>
    <t>название</t>
  </si>
  <si>
    <t>раздел</t>
  </si>
  <si>
    <t>подраздел</t>
  </si>
  <si>
    <t>целевая статья</t>
  </si>
  <si>
    <t>вид расходов</t>
  </si>
  <si>
    <t>Материальная поддержка материнства, отцовства и детства</t>
  </si>
  <si>
    <t>Закон Республики Тыва</t>
  </si>
  <si>
    <t>1049 ВХ-1</t>
  </si>
  <si>
    <t>"О порядке назначения и выплаты ежемесячного пособия на ребенка"</t>
  </si>
  <si>
    <t>313</t>
  </si>
  <si>
    <t>Меры социальной поддержки ветеранов труда и Великой Отечественной Войны, проработавших в тылу в период с 22 июня 1941 года по май 1945 года не менее шести месяцев, исключая период раброты на временно оккупированных территориях СССР, либо лиц, награжденных орденами и медалями СССР за самоотверженный труд в период Великой Отечественной Войны</t>
  </si>
  <si>
    <t>003</t>
  </si>
  <si>
    <t>1159 ВХ-1</t>
  </si>
  <si>
    <t>"О мерах социальной поддержки ветеранов труда и Великой Отечественной Войны, проработавших в тылу в период с 22 июня 1941 года по май 1945 года не менее шести месяцев, исключая период раброты на временно оккупированных территориях СССР, либо лиц, награжденных орденами и медалями СССР за самоотверженный труд в период Великой Отечественной Войны"</t>
  </si>
  <si>
    <t>Меры социальной поддержки реабилитированных лиц и лиц, признанных пострадавшими от политических репрессий</t>
  </si>
  <si>
    <t>1147 ВХ-1</t>
  </si>
  <si>
    <t>"О мерах социальной поддержки реабилитированных лиц и лиц, признанных пострадавшими от политических репрессий"</t>
  </si>
  <si>
    <t>Меры социальной поддержки отдельных категорий граждан</t>
  </si>
  <si>
    <t>005</t>
  </si>
  <si>
    <t>1560 ВХ-1</t>
  </si>
  <si>
    <t>"О наделении органов местного самоуправления  муниципальных образований отдельными государственными полномочиями РТ в области социальной поддержки отдельных категорий граждан"</t>
  </si>
  <si>
    <t>Предоставление субсидий на оплату жилого помещения и коммунальных услуг</t>
  </si>
  <si>
    <t>Федеральный закон, Постановление Правительства Российской Федерации</t>
  </si>
  <si>
    <t>29.12.2004, 14.12.2005</t>
  </si>
  <si>
    <t>188-ФЗ;   761</t>
  </si>
  <si>
    <t>"Жилищный кодекс РФ", "О предоставлении субсидий на оплату жилого помещения и коммунальных услуг""</t>
  </si>
  <si>
    <t>01.03.2005 , 19.12.2005</t>
  </si>
  <si>
    <t>Социальная поддержка отдельных категорий граждан</t>
  </si>
  <si>
    <t>Постановление Правительства Республики Тыва</t>
  </si>
  <si>
    <t>175</t>
  </si>
  <si>
    <t>"О порядке обеспечения равной доступности услуг общественного транспорта для отдельных категорий граждан на территории Республики Тыва, оказание мер социальной поддержке которых относится к ведению Российской Федерации"</t>
  </si>
  <si>
    <t>10 дней со дня официального опубликования</t>
  </si>
  <si>
    <t xml:space="preserve">10 </t>
  </si>
  <si>
    <t>Социальная поддержка неработающим гражданам</t>
  </si>
  <si>
    <t>Федеральный Закон</t>
  </si>
  <si>
    <t>8</t>
  </si>
  <si>
    <t>"О погребении и похоронном деле"</t>
  </si>
  <si>
    <t>01.01.1997</t>
  </si>
  <si>
    <t>Ежемесячные выплаты компенсации в части родительской платы за содержание ребенка в муниципальных учреждениях</t>
  </si>
  <si>
    <t>009</t>
  </si>
  <si>
    <t>92-ЗХ-2</t>
  </si>
  <si>
    <t>"О порядке предоставления финансовой помощи из бюджета Республики Тыва местным бюджетам в виде субвенции на выплату  компенсации в части родительской платы за содержание ребенка в муниципальных учреждениях, реализующих основную общеобразовательную программу дошкольного образования"</t>
  </si>
  <si>
    <t>17.05.2007</t>
  </si>
  <si>
    <t xml:space="preserve">Предоставление субвенций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</t>
  </si>
  <si>
    <t>010</t>
  </si>
  <si>
    <t>19.05.1995г</t>
  </si>
  <si>
    <t>81-ФЗ</t>
  </si>
  <si>
    <t>"О государственных пособиях, гражданам имеющих детей"</t>
  </si>
  <si>
    <t xml:space="preserve">на 2022 г. </t>
  </si>
  <si>
    <t>на 2022 г.</t>
  </si>
  <si>
    <t>2022г.</t>
  </si>
  <si>
    <t>Выпуск газеты "Бай-Тайга"</t>
  </si>
  <si>
    <t>Освещение в сайте Администрации "Бай-Тайга"</t>
  </si>
  <si>
    <t xml:space="preserve">                           Приложение № 8</t>
  </si>
  <si>
    <t>321</t>
  </si>
  <si>
    <t>ПОСТУПЛЕНИЯ ДОХОДОВ, В ТОМ ЧИСЛЕ БЕЗВОЗМЕЗДНЫЕ ПОСТУПЛЕНИЯ, ПОЛУЧАЕМЫЕ ИЗ РЕСПУБЛИКАНСКОГО БЮДЖЕТА НА 2020 ГОД</t>
  </si>
  <si>
    <t>Подпрограмма "Дополнительного образования детей"</t>
  </si>
  <si>
    <t>02 4 00 00000</t>
  </si>
  <si>
    <t>02 4 01 00590</t>
  </si>
  <si>
    <t>Организация предоставления дополнительного образования детей в учреждениях культуры и досуга</t>
  </si>
  <si>
    <t>2.4 Подпрограмма "Организация предоставления дополнительного образования детей в учреждениях культуры и досуга"</t>
  </si>
  <si>
    <t>05 4 01 70100</t>
  </si>
  <si>
    <t>Содействие развитию доходного потенциала муниципального образования. Поддержка самооблажения граждан в сельских поселениях Бай-Тайгинского кожууна на 2020-2021гг</t>
  </si>
  <si>
    <t>05 4 00 00000</t>
  </si>
  <si>
    <t>Средства самообложения граждан, зачисляемые в бюджеты сельских поселений</t>
  </si>
  <si>
    <t>2 02 45160 05 0000 150</t>
  </si>
  <si>
    <t>2 02 49999 05 0000 150</t>
  </si>
  <si>
    <t>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</si>
  <si>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</si>
  <si>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                                                                         к Решению Хурала представителей муниципального</t>
  </si>
  <si>
    <t xml:space="preserve">                                                       района "Бай-Тайгинский кожуун Республики Тыва"</t>
  </si>
  <si>
    <t>Субсидии на оказание финансовой поддержки при исполнении расходных обязательств, связанных с реализацией губернаторского проекта "Новая жизнь" ("Чаа сорук")</t>
  </si>
  <si>
    <t>2 02 27576 05 0000 150</t>
  </si>
  <si>
    <t>Субсидии на реализацию мероприятий по государственной программе "Комплексное развитие сельских территорий" (финансовая поддержка при исполнении расходных обязательств муниципальных образований по строительству жилья, предоставляемого по договору найма жилого помещения</t>
  </si>
  <si>
    <t>2 02 25304 05 0000 150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</si>
  <si>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</si>
  <si>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на осуществление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</si>
  <si>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2 02 35084 05 0000 150</t>
  </si>
  <si>
    <t>Субвенции на ежемесячную денежную выплату, назначенную в случае рождения третьего ребенка или последующих детей до достижения ребенком возраста трех лет</t>
  </si>
  <si>
    <t>Субвенции 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 (прекращением деятельности, полномочий физическими лицами), в соответствии с Федеральным законом от 19 мая 1995 года №-81ФЗ "О государственных пособиях гражданам, имеющим детей", за счет средств резервного фонда Правительства Российской Федерации</t>
  </si>
  <si>
    <t>Субвенции на осуществление ежемесячных выплат на детей в возрасте от трех до семи лет включительно на 2020 год</t>
  </si>
  <si>
    <t>Субвенции бюджетам муниципальных районов на осуществление ежемесячных выплат на детей в возрасте от трех до семи лет включительно, за счет средств резервного фонда Правительства Российской Федерации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</si>
  <si>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 на 2020 год</t>
  </si>
  <si>
    <t xml:space="preserve"> межбюджетныq трансферт на поощрение муниципальных образований за результаты огородничества 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</si>
  <si>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</si>
  <si>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</si>
  <si>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2 19 35250 05 0000 150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</si>
  <si>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</si>
  <si>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Субвенции  на организацию отдыха и  оздоровления  детей</t>
  </si>
  <si>
    <t>Сумма на 2023 год</t>
  </si>
  <si>
    <t xml:space="preserve">на 2023 г. </t>
  </si>
  <si>
    <t>на 2023 г.</t>
  </si>
  <si>
    <t>Упрощенная система налогообложения</t>
  </si>
  <si>
    <t>Величина внутрен-него муници-пального долга на 01.01.2020 г.</t>
  </si>
  <si>
    <t>2023г.</t>
  </si>
  <si>
    <t>011</t>
  </si>
  <si>
    <t>Предоставление ежемесячной выплаты в связи с рождением (усыновлением) первого ребенка.</t>
  </si>
  <si>
    <t>418-ФЗ</t>
  </si>
  <si>
    <t>"О ежемесячных выплатах семьям, имеющим детей"</t>
  </si>
  <si>
    <t>Предоставление ежемесячной денежной  выплаты в связи с рождением (усыновлением) третьего ребенка или последующих детей до достижения ребенком возраста трех лет</t>
  </si>
  <si>
    <t>496</t>
  </si>
  <si>
    <t>"О ежемесячной денежной  выплаты в связи с рождением (усыновлением) третьего ребенка или последующих детей до достижения ребенком возраста трех лет"</t>
  </si>
  <si>
    <t>04 1 Р1 50840</t>
  </si>
  <si>
    <t>04 1 09 L3020</t>
  </si>
  <si>
    <t>012</t>
  </si>
  <si>
    <t>бюджетных ассигнований на реализацию муниципальных программ НА 2021 ГОД И ПЛАНОВЫЙ ПЕРИОД 2022 И 2023 ГОДОВ</t>
  </si>
  <si>
    <t>Предоставление ежемесячной денежной  выплаты на ребенка в возрасте от 3 до 7 лет включительно</t>
  </si>
  <si>
    <t>Постановление Правительства РФ</t>
  </si>
  <si>
    <t>384</t>
  </si>
  <si>
    <t>"Об утверждении основных требований к порядку назначения и осуществления ежемесячной денежной выплаты на ребенка в возрасте от 3 до 7 лет включительно, примерного перечня документов (сведений), необходимых для назначения указанной ежемесячной выплаты, и типовой формы заявления о ее назначения</t>
  </si>
  <si>
    <t>2.7. Развитие информационного общества и средств массовой информации</t>
  </si>
  <si>
    <t>3.3. Подпрограмма "Обеспечение эпизоотического и ветеринарно-санитарного благополучия"</t>
  </si>
  <si>
    <t>1. Муниципальная программа "Развитие образования на 2021-2023 годы муниципального района "Бай-Тайгинский кожуун Республики Тыва""</t>
  </si>
  <si>
    <t>3. Развитие сельского хозяйства и регулирование рынков сельскохозяйственной продукции в Бай-Тайгинском кожууне на 2021-2023 годы</t>
  </si>
  <si>
    <t>10. Комплексное развитие сельских территорий в муниципальном районе «Бай-Тайгинский кожуун Республики Тыва» на 2021-2023 годы</t>
  </si>
  <si>
    <t>2.6.Предоставление компенсации расходов на оплату жилых помещений, отопления и освещения  работникам культуры и педагогическим работникам, проживающим и работающим в сельской местности</t>
  </si>
  <si>
    <t xml:space="preserve">                          к Решению Хурала представителей муниципального</t>
  </si>
  <si>
    <t>Закупка товаров, работ, услуг в целях капитального ремонта государственного (муниципального) имущеста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</si>
  <si>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</si>
  <si>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</si>
  <si>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Субвенции на осуществление переданных полномочий по организации мероприятий при осуществлении деятельности по обращению с животными без владельцев</t>
  </si>
  <si>
    <t>Субсидии на реализацию программ формирования современной городской среды</t>
  </si>
  <si>
    <t>Подпрограмма "Предоставление компенсации расходов на оплату жилых помещений, отопления и освещения  работникам культуры и педагогическим работникам, проживающим и работающим в сельской местности"</t>
  </si>
  <si>
    <t>02 6 00 76140</t>
  </si>
  <si>
    <t>16 0 01 70200</t>
  </si>
  <si>
    <t>Создание и развитие МБУ "Дом ремесел и туризма Бай-Тайгинского кожууна", как центра развития народных промыслов, ремесел и этнокультурного туризма</t>
  </si>
  <si>
    <t>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( МКДОУ детский сад "Чечек")</t>
  </si>
  <si>
    <t>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( МКДОУ детский сад "Чаптанчыгбай")</t>
  </si>
  <si>
    <t>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(МКДОУ детский сад "Чечек"</t>
  </si>
  <si>
    <t>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(МКДОУ детский сад "Чаптанчыгбай"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</si>
  <si>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</si>
  <si>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(МБОУ Тээлинская СОШ им В.Б.Кара-Сала)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</si>
  <si>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(МБОУ Хемчикская СОШ)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</si>
  <si>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(МБОУ Шуйская СОШ)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</si>
  <si>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(МБОУ  СОШ им.Н.С.Конгара с.Бай-Тал)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</si>
  <si>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(МБОУ  Кызыл-Дагская СОШ)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</si>
  <si>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(МБОУ  Тээлинская ВСОШ (сменная))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</si>
  <si>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(МБОУ  Кара-Хольская СОШ им.К.С.Шойгу)</t>
  </si>
  <si>
    <t>Муниципальная программа "Обеспечение общественного порядка и противодействие преступности в Бай-Тайгинском кожууне на 2019-2021 годы"</t>
  </si>
  <si>
    <t>Развитие отрасли животноводства, переработки и реализации продукции животноводства</t>
  </si>
  <si>
    <t>03 1 02 70200</t>
  </si>
  <si>
    <t>03 1 03 70200</t>
  </si>
  <si>
    <t xml:space="preserve"> Организация мероприятий проведения дня работников сельского хозяйства «Урожай - 2021»;</t>
  </si>
  <si>
    <t>Техническая и технологическая модернизация, инновационное развитие АПК</t>
  </si>
  <si>
    <t>03 1 04 70200</t>
  </si>
  <si>
    <t>Развитие мелиорации земель сельскохозяйственного назначения Бай-Тайгинского кожууна;</t>
  </si>
  <si>
    <t>03 1 05 70200</t>
  </si>
  <si>
    <t xml:space="preserve"> Организация мероприятий проведения праздника животноводов «Наадым"</t>
  </si>
  <si>
    <t>Субсидирование части затрат на уничтожение посевов наркосодержащих растений путем скашивания механизированным способом</t>
  </si>
  <si>
    <t>Подпрограмма "Обеспечение эпизоотического и ветеринарно-санитарного благополучия"</t>
  </si>
  <si>
    <t>Проведение противоэпизоотических мероприятий</t>
  </si>
  <si>
    <t>03 3 01 70200</t>
  </si>
  <si>
    <t>03 3 02 76140</t>
  </si>
  <si>
    <t>03 3 05 70200</t>
  </si>
  <si>
    <t>Регулирование численности волков на территории кожууна;</t>
  </si>
  <si>
    <t>Подпрограмма "Содержание Управления сельского хозяйства"</t>
  </si>
  <si>
    <t>Субсидии на корректировку генеральных планов муниципальных образований</t>
  </si>
  <si>
    <t>01 2 01 00590</t>
  </si>
  <si>
    <t>01 2 02 00590</t>
  </si>
  <si>
    <t>01 2 03 00590</t>
  </si>
  <si>
    <t>01 2 04 00590</t>
  </si>
  <si>
    <t>01 2 05 00590</t>
  </si>
  <si>
    <t>01 2 06 00590</t>
  </si>
  <si>
    <t>01 2 07 00590</t>
  </si>
  <si>
    <t>01 1 01 00590</t>
  </si>
  <si>
    <t>01 1 02 00590</t>
  </si>
  <si>
    <t>01 1 01 76020</t>
  </si>
  <si>
    <t>01 1 02 76020</t>
  </si>
  <si>
    <t>17 0 01 70200</t>
  </si>
  <si>
    <t>Совершенствование системы управления муниципальной службы в Бай-Тайгинском кожууне и повышение эффективности</t>
  </si>
  <si>
    <t>17 0 03 70200</t>
  </si>
  <si>
    <t>Обеспечение мер, способствующих взаимосвязи государственной гражданской и муниципальной службы, проведению единой кадровой политики на территории Бай-Тайгинского кожууна;</t>
  </si>
  <si>
    <t>Муниципальная программа " Предупреждение и ликвидация последствий чрезвычайных ситуаций, реализация мер пожарной безопасности  на территории Бай-Тайгинского кожууна на 2021-2023 годы"</t>
  </si>
  <si>
    <t>09 0 05 70200</t>
  </si>
  <si>
    <t>Создание условий для деятельности добровольных формирований населения по охране общественного порядка</t>
  </si>
  <si>
    <t>14 0 02 70140</t>
  </si>
  <si>
    <t>Муниципальная программа "Создание благоприятных условий  для ведения бизнеса в Бай-Тайгинском кожууне на 2019 – 2021 годы"</t>
  </si>
  <si>
    <t>Муниципальная программа "Комплексное развитие сельских территорий в муниципальном районе «Бай-Тайгинский кожуун Республики Тыва» на 2021-2023 годы</t>
  </si>
  <si>
    <t>10 1 00 00000</t>
  </si>
  <si>
    <t>Подпргорамма "Создание условий для обеспечения доступным и комфортным жильем сельского населения"</t>
  </si>
  <si>
    <t>Муниципальная программа "Комплексное развитие сельских территорий в муниципальном районе «Бай-Тайгинский кожуун Республики Тыва» на 2021-2023 годы"</t>
  </si>
  <si>
    <t>10 2 00 00000</t>
  </si>
  <si>
    <t>Подпрограмма Благоустройство сельских территорий"</t>
  </si>
  <si>
    <t>10 2 01 00000</t>
  </si>
  <si>
    <t>Благоустройство сельских территорий</t>
  </si>
  <si>
    <t>10 2 01 70120</t>
  </si>
  <si>
    <t>Cовершенствование методов выявления, диагностики, лечения туберкулеза, реабилитация больных туберкулезом</t>
  </si>
  <si>
    <t>06  0 01 70200</t>
  </si>
  <si>
    <t>Профилактика и противодействие распространению новой коронавирусной инфекции</t>
  </si>
  <si>
    <t>06  0 03 70200</t>
  </si>
  <si>
    <t>10 1 01 L4970</t>
  </si>
  <si>
    <t>13 0 08 70200</t>
  </si>
  <si>
    <t xml:space="preserve">Повышение статуса семьи, формирование позитивного имиджа семьи </t>
  </si>
  <si>
    <t xml:space="preserve">Муниципальная программа«Реализация муниципальной национальной политики
в Бай-Тайгинском кожууне на 2021-2023 годы»
</t>
  </si>
  <si>
    <t>Обеспечение информационной, консультационной и образовательной  поддержки представителей социально ориентированных некоммерческих организаций</t>
  </si>
  <si>
    <t>15 0 05 70200</t>
  </si>
  <si>
    <t>07 2 01 70200</t>
  </si>
  <si>
    <t>Правовое, организационное и аналитическое обеспечение деятельности субъектов малого и среднего предпринимательства</t>
  </si>
  <si>
    <t>Подпрограмма "Земельно-имущественные отношения"</t>
  </si>
  <si>
    <t>10 3 01 70200</t>
  </si>
  <si>
    <t>10 3 00 00000</t>
  </si>
  <si>
    <t>Совершенствование системы учета объектов муниципальной собственности  Бай-Тайгинского кожууна;</t>
  </si>
  <si>
    <t>Проведение землеустроительных работ на территории Бай-Тайгинского кожууна</t>
  </si>
  <si>
    <t>10 3 02 00000</t>
  </si>
  <si>
    <t>10 3 03 70200</t>
  </si>
  <si>
    <t>Обеспечение градостроительной деятельности на территории Бай-Тайгинского кожууна</t>
  </si>
  <si>
    <t xml:space="preserve">                                                                                                                             от "___" ____________ 2020 года № __</t>
  </si>
  <si>
    <t xml:space="preserve">                                                                                   на 2021 год и плановый приод 2022-2023 годов."</t>
  </si>
  <si>
    <t>бюджетных ассигнований на реализацию муниципальных программ НА ПЛАНОВЫЙ ПЕРИОД 2022 И 2023 ГОДОВ</t>
  </si>
  <si>
    <t>10 3 02 L5110</t>
  </si>
  <si>
    <t xml:space="preserve"> МУНИЦИПАЛЬНОГО РАЙОНА НА 2021 ГОД И ПЛАНОВЫЙ ПЕРИОД 2022-2023 ГОДОВ</t>
  </si>
  <si>
    <t>Условно утвержденный расход</t>
  </si>
  <si>
    <t xml:space="preserve">                                                                                  "О бюджете муниципального района</t>
  </si>
  <si>
    <t xml:space="preserve">                         "О бюджете муниципального района</t>
  </si>
  <si>
    <t xml:space="preserve">                       "О бюджете муниципального района</t>
  </si>
  <si>
    <t xml:space="preserve">                             "О бюджете муниципального района</t>
  </si>
  <si>
    <t xml:space="preserve">                                                      от "___"___________ 2021 года №___</t>
  </si>
  <si>
    <t xml:space="preserve">                                                                                          "О внесении изменений в бюджет муниципального района</t>
  </si>
  <si>
    <t>2 02 20041 050000 150</t>
  </si>
  <si>
    <t>Субсидии на капитальный ремонт и ремонт автомобильных дорог общего пользования населенных пунктов за счет средств Дорожного фонда Республики Тыва</t>
  </si>
  <si>
    <t>Субсидии на реализацию губернаторского проекта "Сорунза" ("Притяжение")</t>
  </si>
  <si>
    <t>2 02 2525 05 0000150</t>
  </si>
  <si>
    <t xml:space="preserve">  Субсидии на мероприятия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</si>
  <si>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Субвенции на осуществление ежемесячной денежной выплаты, назначаемой в случае рождения третьего ребенка и последующих детей до достижения ребенком возраста трех лет за счет резервного фонда Правительства Российской Федерации</t>
  </si>
  <si>
    <t>Иные межбюджетные трансферты на резервный фонд высшего исполнительного органа государственной власти Республики Тыва</t>
  </si>
  <si>
    <t>Иные межбюджетные трансферты на организацию бесплатного питания отдельным категориям учащихся государственных и муниципальных образовательных учреждениях Республики Тыва</t>
  </si>
  <si>
    <t>Иные межбюджетные трансферты на 2021 год из республиканского бюджета на поощрение муниципальных управленческих команд за содействие достижению показателей деятельности органов исполнительной власти Республики Тыва</t>
  </si>
  <si>
    <t>Иные межбюджетные трансферты на поощрение муниципальных образований за результаты огородничества</t>
  </si>
  <si>
    <t>Иные межбюджетные трансферты на обеспечение дорожной деятельности в рамках релизации национального проекта  "Безопасные и качественные автомобильные дороги"</t>
  </si>
  <si>
    <t>иных межбюджетных трансфертов на создание модельных муниципальных библиотек в целях реализации национального проекта "Культура" на 2022 год</t>
  </si>
  <si>
    <t>Сумма на 2024 год</t>
  </si>
  <si>
    <t>межбюджетных трансфертов бюджетам сельских поселений в виде дотаций на выравнивание бюджетной обеспеченности на 2022 год</t>
  </si>
  <si>
    <t>межбюджетных трансфертов бюджетам сельских поселений в виде дотаций на выравнивание бюджетной обеспеченности на плановый период 2023-2024  годов.</t>
  </si>
  <si>
    <t xml:space="preserve">на 2024 г. </t>
  </si>
  <si>
    <t>на 2022 год</t>
  </si>
  <si>
    <t>Дотации бюджетам  муниципальных образований на поддержку мер по обеспечению сбалансированности бюджетов на 2022 год</t>
  </si>
  <si>
    <t>Дотации бюджетам  муниципальных образований на поддержку мер по обеспечению сбалансированности бюджетов на плановый период 2023-2024 годов.</t>
  </si>
  <si>
    <t>на 2024 г.</t>
  </si>
  <si>
    <t>субвенции на осуществление государственных полномочий по установлению запрета на розничную продажу алкогольной продукции в РТ на 2022 год.</t>
  </si>
  <si>
    <t>субвенции на осуществление государственных полномочий по установлению запрета на розничную продажу алкогольной продукции в РТ на плановый период 2023-2024 годов.</t>
  </si>
  <si>
    <t>Распределение межбюджетных трансфертов бюджетам сельских поселений в виде субвенций на осуществление полномочий по первичному воинскому учету на территориях, где отсутствуют военные комиссариаты  на 2022 год.</t>
  </si>
  <si>
    <t>Распределение межбюджетных трансфертов бюджетам сельских поселений в виде субвенций на осуществление полномочий по первичному воинскому учету на территориях, где отсутствуют военные комиссариаты  на плановый период 2023-2024 годов.</t>
  </si>
  <si>
    <t xml:space="preserve"> 2023 г.</t>
  </si>
  <si>
    <t>2024 г.</t>
  </si>
  <si>
    <t>Распределение субсидии на закупку и доставку угля бюджетным учреждениям, расположенным в труднодоступных местах с ограниченными сроками завоза грузов на 2022 год</t>
  </si>
  <si>
    <t>Распределение субсидии на закупку и доставку угля бюджетным учреждениям, расположенным в труднодоступных местах с ограниченными сроками завоза грузов на плановый период 2023-2024 годов.</t>
  </si>
  <si>
    <t>"Бай-Тайгинский кожуун Республики Тыва" на 01.01.2022 г.</t>
  </si>
  <si>
    <t>Величина внутрен-него муници-пального долга на 01.01.2021 г.</t>
  </si>
  <si>
    <t>публичных нормативных обязательств муниципального района "Бай-Тайгинского кожууна Республики Тыва" на 2022 год и плановый период 2023-2024 годов</t>
  </si>
  <si>
    <t>2024г.</t>
  </si>
  <si>
    <t>1 05 01000 01 0000 110</t>
  </si>
  <si>
    <t xml:space="preserve">                           от "__"___________  2021 года №____</t>
  </si>
  <si>
    <t xml:space="preserve">                          "О внесении изменений в бюджет муниципального района</t>
  </si>
  <si>
    <t>Закупка энергетических ресурсов</t>
  </si>
  <si>
    <t>01 2 00 L3030</t>
  </si>
  <si>
    <t>01 2 00 L3040</t>
  </si>
  <si>
    <t>01 2 00 75150</t>
  </si>
  <si>
    <t xml:space="preserve">                                                                                                                             от "___" ____________ 2021 года № __</t>
  </si>
  <si>
    <t xml:space="preserve">                                                                                  "О внесении изменений в бюджет муниципального района</t>
  </si>
  <si>
    <t xml:space="preserve">                                                      от "     " ___________ 2021 года № ____</t>
  </si>
  <si>
    <t xml:space="preserve">                                                                                              на 2022 год и плановый приод 2023-2024 годов"</t>
  </si>
  <si>
    <t xml:space="preserve">                                                                                               на 2022 год и плановый приод 2023-2024 годов"</t>
  </si>
  <si>
    <t xml:space="preserve">                              на 2022 год и плановый приод 2023-2024 годов"</t>
  </si>
  <si>
    <t xml:space="preserve">                             на 2022 год и плановый приод 2023-2024 годов"</t>
  </si>
  <si>
    <t xml:space="preserve">                            на 2022 год и плановый приод 2023-2024 годов"</t>
  </si>
  <si>
    <t xml:space="preserve">   на 2022 год и плановый приод 2023-2024 годов"</t>
  </si>
  <si>
    <t>от "     "  ____________  2021 года № ____</t>
  </si>
  <si>
    <t xml:space="preserve">от "     "  ____________  2021 года № </t>
  </si>
  <si>
    <t>от "    "  ___________2021 года № ____</t>
  </si>
  <si>
    <t>от "    "  ___________2021 года № ___</t>
  </si>
  <si>
    <t>от "    "  ___________2021 года № _____</t>
  </si>
  <si>
    <t xml:space="preserve">                           от "___" __________ 2021 года № __</t>
  </si>
  <si>
    <t>1.9. Подпрограмма "Обеспечение реализации муниципальной программы "Развитие образования на 2020-2022 годы муниципального района "Бай-Тайгинский кожуун РТ"</t>
  </si>
  <si>
    <t>2. Развитие культуры на 2020-2022 годы</t>
  </si>
  <si>
    <t>2.8 Сохранение и развитие народных художественных промыслов и ремесел</t>
  </si>
  <si>
    <t>4.Социальная поддержка граждан в Бай-Тайгинском кожууне на 2022-2024 годы</t>
  </si>
  <si>
    <t>5. Управление муниципальными финансами муниципального района "Бай-Тайгинский кожуун РТ" на 2020-2022 годы</t>
  </si>
  <si>
    <t>5.1  Управление бюджетным процессом и его совершенствование</t>
  </si>
  <si>
    <t>5.2 Управление муниципальным долгом</t>
  </si>
  <si>
    <t>5.3. Подпрограмма "Обеспечение реализации муниципальной программы "Управление муниципальными финансами муниципального района "Бай-Тайгинский кожуун РТ" на 2020-2022 годы""</t>
  </si>
  <si>
    <t>5.4 Содействие развитию доходного потенциала муниципального образования. Поддержка самооблажения граждан в сельских поселениях Бай-Тайгинского кожууна на 2020-2022гг</t>
  </si>
  <si>
    <t>6. Сохранение и формирование здорового образа жизни населения в Бай-Тайгинском кожууне на 2021-2023 гг</t>
  </si>
  <si>
    <t>7. Создание благоприятных условий для ведения бизнеса в Бай-Тайгинском кожууне  на 2022-2023 годы</t>
  </si>
  <si>
    <t>8.  Предупреждение и ликвидация последствий чрезвычайных ситуаций, реализация мер пожарной безопасности  на территории Бай-Тайгинского кожууна на 2021-2023 годы</t>
  </si>
  <si>
    <t>9. Обеспечение общественного порядка и противодействие преступности на территории муниципального района "Бай-Тайгинский кожуун республики Тыва" на 2022-2024гг.</t>
  </si>
  <si>
    <t xml:space="preserve">10.1. Создание условий для обеспечения доступным и комфортным жильем сельского населения </t>
  </si>
  <si>
    <t>10.2. Благоустройство сельских территорий</t>
  </si>
  <si>
    <t>10.3. земельно-имущественные отношения</t>
  </si>
  <si>
    <t>11. Реализация молодежной политики  муниципального района "Бай-Тайгинский кожуун РТ" на 2022-2024 гг</t>
  </si>
  <si>
    <t>12. Развитие физической культуры и спорта в муниципальном районе "Бай-Тайгинский кожуун Республики Тыва на 2022-2024 годы"</t>
  </si>
  <si>
    <t xml:space="preserve">13. Социальная защита семьи и детей в Бай-Тайгинском кожууне на 2022-2024 годы </t>
  </si>
  <si>
    <t>14. Развитие и функционирование дорожно-транспортного хозяйства муниципального района "Бай-Тайгинский кожуун РТ" на 2022-2024 годы</t>
  </si>
  <si>
    <t xml:space="preserve">15. «Реализация муниципальной национальной политики
в Бай-Тайгинском кожууне на 2021-2023 годы»
</t>
  </si>
  <si>
    <t>16. Развитие туризма в Бай-Тайгинском кожууне на 2021-2023 годы</t>
  </si>
  <si>
    <t>17. Муниципальное управление  муниципального района «Бай-Тайгинский кожуун Республики Тыва» на 2022 – 2024 годы</t>
  </si>
  <si>
    <t>19.  Формирование современной комфортной городской  среды  в Бай-Тайгинском кожууне на 2022 -2024 годы</t>
  </si>
  <si>
    <t xml:space="preserve">18.  Энергосбережение и повышение энергетической эффективности на 2022 – 2024 годы </t>
  </si>
  <si>
    <t>02 1 А1 54540</t>
  </si>
  <si>
    <t>Создание модельных муниципальных библиотек в целях реализации национального проекта "Культура" на 2022 год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</si>
  <si>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</si>
  <si>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</si>
  <si>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05 2 00 00000</t>
  </si>
  <si>
    <t>Управление муниципальным долгом</t>
  </si>
  <si>
    <t>Обслуживание государственного (муниципального) долга</t>
  </si>
  <si>
    <t>Обслуживание внутреннего долга</t>
  </si>
  <si>
    <t>05 2 03 70030</t>
  </si>
  <si>
    <t xml:space="preserve"> Муниципальная программа "Развитие туризма в Бай-Тайгинском кожууне на 2021-2023 годы"</t>
  </si>
  <si>
    <t>02 8 00 00590</t>
  </si>
  <si>
    <t>ВЕДОМСТВЕННАЯ СТРУКТУРА РАСХОДОВ БЮДЖЕТА НА 2022 ГОД</t>
  </si>
  <si>
    <t xml:space="preserve">                                                                                   на 2022 год и плановый приод 2023-2024 годов."</t>
  </si>
  <si>
    <t xml:space="preserve"> СТАТЬЯМ И ВИДАМ РАСХОДОВ КЛАССИФИКАЦИИ РАСХОДОВ БЮДЖЕТА НА 2022 ГОД </t>
  </si>
  <si>
    <t xml:space="preserve"> СТАТЬЯМ И ВИДАМ РАСХОДОВ КЛАССИФИКАЦИИ РАСХОДОВ БЮДЖЕТА НА  ПЛАНОВЫЙ ПЕРИОД 2023 И 2024 ГОДОВ</t>
  </si>
  <si>
    <t>ВЕДОМСТВЕННАЯ СТРУКТУРА РАСХОДОВ БЮДЖЕТА НА 2023-2024гг</t>
  </si>
  <si>
    <t xml:space="preserve">                           на 2022 год и плановый приод 2023-2024 годов."</t>
  </si>
  <si>
    <t>19  0 F2 55550</t>
  </si>
  <si>
    <t>19 0 00 00000</t>
  </si>
  <si>
    <t xml:space="preserve"> Формирование современной комфортной городской  среды  в Бай-Тайгинском кожууне на 2022 -2024 годы</t>
  </si>
  <si>
    <t xml:space="preserve">                                                                                                                                        Приложение № 3</t>
  </si>
  <si>
    <t xml:space="preserve">                                                                                   Приложение № 4</t>
  </si>
  <si>
    <t xml:space="preserve">                           Приложение № 5</t>
  </si>
  <si>
    <t xml:space="preserve">                                                                                   Приложение № 6</t>
  </si>
  <si>
    <t xml:space="preserve">                           Приложение № 7</t>
  </si>
  <si>
    <t xml:space="preserve">                           Приложение №9</t>
  </si>
  <si>
    <t>Приложение №10</t>
  </si>
  <si>
    <t>Приложение № 14</t>
  </si>
  <si>
    <t>Приложение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</si>
</sst>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[$-F800]dddd\,\ mmmm\ dd\,\ yyyy"/>
    <numFmt numFmtId="165" formatCode="#,##0.0"/>
    <numFmt numFmtId="166" formatCode="_(* #,##0.00_);_(* \(#,##0.00\);_(* &quot;-&quot;??_);_(@_)"/>
    <numFmt numFmtId="167" formatCode="0.0"/>
    <numFmt numFmtId="168" formatCode="#,##0.00000"/>
    <numFmt numFmtId="169" formatCode="#,##0.000"/>
    <numFmt numFmtId="170" formatCode="0.00000"/>
    <numFmt numFmtId="171" formatCode="#,##0.0000"/>
    <numFmt numFmtId="172" formatCode="0.0000"/>
    <numFmt numFmtId="173" formatCode="0.000"/>
  </numFmts>
  <fonts count="45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7"/>
      <name val="Arial"/>
      <family val="2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u/>
      <sz val="10"/>
      <color theme="10"/>
      <name val="Arial"/>
      <family val="2"/>
      <charset val="204"/>
    </font>
    <font>
      <b/>
      <i/>
      <sz val="8"/>
      <color rgb="FF00000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Courier New"/>
      <family val="3"/>
      <charset val="204"/>
    </font>
    <font>
      <b/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8"/>
      <name val="Arial Cyr"/>
      <charset val="204"/>
    </font>
    <font>
      <sz val="7"/>
      <name val="Arial Cyr"/>
      <charset val="204"/>
    </font>
    <font>
      <sz val="5"/>
      <name val="Arial Cyr"/>
      <charset val="204"/>
    </font>
    <font>
      <sz val="8"/>
      <name val="Arial Cyr"/>
      <charset val="204"/>
    </font>
    <font>
      <sz val="6"/>
      <name val="Arial Cyr"/>
      <charset val="204"/>
    </font>
    <font>
      <b/>
      <sz val="10"/>
      <name val="Arial"/>
      <family val="2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166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28" fillId="0" borderId="0" applyNumberFormat="0" applyFill="0" applyBorder="0" applyAlignment="0" applyProtection="0"/>
    <xf numFmtId="0" fontId="4" fillId="0" borderId="0"/>
  </cellStyleXfs>
  <cellXfs count="500">
    <xf numFmtId="0" fontId="0" fillId="0" borderId="0" xfId="0"/>
    <xf numFmtId="0" fontId="2" fillId="0" borderId="0" xfId="2" applyFont="1" applyFill="1"/>
    <xf numFmtId="164" fontId="2" fillId="0" borderId="0" xfId="2" applyNumberFormat="1" applyFont="1" applyFill="1"/>
    <xf numFmtId="0" fontId="3" fillId="0" borderId="0" xfId="2" applyFont="1" applyFill="1"/>
    <xf numFmtId="0" fontId="7" fillId="0" borderId="0" xfId="2" applyFont="1" applyFill="1"/>
    <xf numFmtId="0" fontId="6" fillId="0" borderId="0" xfId="2" applyFont="1" applyFill="1"/>
    <xf numFmtId="0" fontId="8" fillId="0" borderId="0" xfId="2" applyFont="1" applyFill="1"/>
    <xf numFmtId="0" fontId="6" fillId="0" borderId="1" xfId="2" applyFont="1" applyFill="1" applyBorder="1" applyAlignment="1">
      <alignment horizontal="center" vertical="top" wrapText="1"/>
    </xf>
    <xf numFmtId="0" fontId="6" fillId="0" borderId="1" xfId="2" applyFont="1" applyFill="1" applyBorder="1" applyAlignment="1">
      <alignment vertical="top" wrapText="1"/>
    </xf>
    <xf numFmtId="0" fontId="3" fillId="0" borderId="1" xfId="2" applyFont="1" applyFill="1" applyBorder="1" applyAlignment="1">
      <alignment horizontal="center" vertical="top" wrapText="1"/>
    </xf>
    <xf numFmtId="0" fontId="3" fillId="0" borderId="1" xfId="2" applyFont="1" applyFill="1" applyBorder="1" applyAlignment="1">
      <alignment vertical="top" wrapText="1"/>
    </xf>
    <xf numFmtId="3" fontId="6" fillId="0" borderId="1" xfId="2" applyNumberFormat="1" applyFont="1" applyFill="1" applyBorder="1" applyAlignment="1">
      <alignment horizontal="center" vertical="top" wrapText="1"/>
    </xf>
    <xf numFmtId="0" fontId="9" fillId="0" borderId="1" xfId="2" applyFont="1" applyFill="1" applyBorder="1" applyAlignment="1">
      <alignment vertical="top" wrapText="1"/>
    </xf>
    <xf numFmtId="0" fontId="11" fillId="0" borderId="1" xfId="2" applyFont="1" applyFill="1" applyBorder="1" applyAlignment="1">
      <alignment vertical="top" wrapText="1"/>
    </xf>
    <xf numFmtId="0" fontId="7" fillId="0" borderId="0" xfId="0" applyFont="1" applyFill="1"/>
    <xf numFmtId="0" fontId="2" fillId="0" borderId="0" xfId="0" applyFont="1" applyFill="1"/>
    <xf numFmtId="0" fontId="13" fillId="0" borderId="0" xfId="0" applyFont="1" applyFill="1"/>
    <xf numFmtId="0" fontId="3" fillId="0" borderId="0" xfId="0" applyFont="1"/>
    <xf numFmtId="0" fontId="9" fillId="0" borderId="1" xfId="0" applyFont="1" applyFill="1" applyBorder="1" applyAlignment="1">
      <alignment horizontal="justify" vertical="top" wrapText="1"/>
    </xf>
    <xf numFmtId="0" fontId="11" fillId="0" borderId="1" xfId="0" applyFont="1" applyFill="1" applyBorder="1" applyAlignment="1">
      <alignment vertical="top" wrapText="1"/>
    </xf>
    <xf numFmtId="0" fontId="14" fillId="0" borderId="1" xfId="2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1" xfId="4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5" applyFont="1" applyFill="1" applyBorder="1" applyAlignment="1">
      <alignment vertical="top" wrapText="1"/>
    </xf>
    <xf numFmtId="0" fontId="17" fillId="0" borderId="1" xfId="0" applyFont="1" applyBorder="1" applyAlignment="1">
      <alignment horizontal="center" vertical="justify"/>
    </xf>
    <xf numFmtId="0" fontId="11" fillId="0" borderId="1" xfId="4" applyFont="1" applyFill="1" applyBorder="1" applyAlignment="1">
      <alignment wrapText="1"/>
    </xf>
    <xf numFmtId="0" fontId="3" fillId="2" borderId="1" xfId="2" applyFont="1" applyFill="1" applyBorder="1" applyAlignment="1">
      <alignment horizontal="center" vertical="top" wrapText="1"/>
    </xf>
    <xf numFmtId="0" fontId="14" fillId="0" borderId="1" xfId="5" applyFont="1" applyFill="1" applyBorder="1" applyAlignment="1">
      <alignment vertical="top" wrapText="1"/>
    </xf>
    <xf numFmtId="0" fontId="7" fillId="0" borderId="1" xfId="2" applyFont="1" applyFill="1" applyBorder="1" applyAlignment="1">
      <alignment horizontal="center" vertical="top" wrapText="1"/>
    </xf>
    <xf numFmtId="0" fontId="9" fillId="0" borderId="1" xfId="2" applyFont="1" applyFill="1" applyBorder="1" applyAlignment="1">
      <alignment horizontal="justify" vertical="top" wrapText="1"/>
    </xf>
    <xf numFmtId="0" fontId="3" fillId="0" borderId="0" xfId="2" applyFont="1" applyFill="1" applyAlignment="1">
      <alignment horizontal="justify"/>
    </xf>
    <xf numFmtId="165" fontId="2" fillId="0" borderId="0" xfId="2" applyNumberFormat="1" applyFont="1" applyFill="1" applyAlignment="1">
      <alignment horizontal="center"/>
    </xf>
    <xf numFmtId="0" fontId="18" fillId="2" borderId="0" xfId="0" applyFont="1" applyFill="1" applyAlignment="1"/>
    <xf numFmtId="0" fontId="3" fillId="2" borderId="0" xfId="0" applyFont="1" applyFill="1"/>
    <xf numFmtId="0" fontId="19" fillId="2" borderId="0" xfId="0" applyFont="1" applyFill="1" applyAlignment="1"/>
    <xf numFmtId="0" fontId="19" fillId="2" borderId="0" xfId="0" applyNumberFormat="1" applyFont="1" applyFill="1" applyBorder="1" applyAlignment="1">
      <alignment horizontal="right" wrapText="1"/>
    </xf>
    <xf numFmtId="0" fontId="18" fillId="2" borderId="0" xfId="0" applyFont="1" applyFill="1"/>
    <xf numFmtId="49" fontId="19" fillId="2" borderId="0" xfId="0" applyNumberFormat="1" applyFont="1" applyFill="1" applyAlignment="1">
      <alignment horizontal="center"/>
    </xf>
    <xf numFmtId="0" fontId="19" fillId="2" borderId="0" xfId="0" applyNumberFormat="1" applyFont="1" applyFill="1" applyBorder="1" applyAlignment="1">
      <alignment horizontal="center" wrapText="1"/>
    </xf>
    <xf numFmtId="49" fontId="19" fillId="2" borderId="0" xfId="0" applyNumberFormat="1" applyFont="1" applyFill="1" applyBorder="1" applyAlignment="1">
      <alignment horizontal="center" wrapText="1"/>
    </xf>
    <xf numFmtId="0" fontId="19" fillId="2" borderId="0" xfId="0" applyFont="1" applyFill="1"/>
    <xf numFmtId="0" fontId="19" fillId="2" borderId="0" xfId="0" applyFont="1" applyFill="1" applyAlignment="1">
      <alignment horizontal="center"/>
    </xf>
    <xf numFmtId="0" fontId="20" fillId="2" borderId="1" xfId="0" applyNumberFormat="1" applyFont="1" applyFill="1" applyBorder="1" applyAlignment="1">
      <alignment vertical="center" wrapText="1"/>
    </xf>
    <xf numFmtId="49" fontId="19" fillId="2" borderId="1" xfId="0" applyNumberFormat="1" applyFont="1" applyFill="1" applyBorder="1" applyAlignment="1">
      <alignment horizontal="center"/>
    </xf>
    <xf numFmtId="0" fontId="19" fillId="2" borderId="1" xfId="0" applyNumberFormat="1" applyFont="1" applyFill="1" applyBorder="1" applyAlignment="1">
      <alignment vertical="center" wrapText="1"/>
    </xf>
    <xf numFmtId="49" fontId="19" fillId="2" borderId="1" xfId="0" applyNumberFormat="1" applyFont="1" applyFill="1" applyBorder="1" applyAlignment="1">
      <alignment horizontal="center" wrapText="1"/>
    </xf>
    <xf numFmtId="0" fontId="19" fillId="2" borderId="1" xfId="0" applyNumberFormat="1" applyFont="1" applyFill="1" applyBorder="1" applyAlignment="1">
      <alignment horizontal="center" wrapText="1"/>
    </xf>
    <xf numFmtId="0" fontId="19" fillId="2" borderId="1" xfId="0" applyFont="1" applyFill="1" applyBorder="1" applyAlignment="1">
      <alignment wrapText="1"/>
    </xf>
    <xf numFmtId="0" fontId="19" fillId="2" borderId="1" xfId="4" applyNumberFormat="1" applyFont="1" applyFill="1" applyBorder="1" applyAlignment="1">
      <alignment horizontal="center" wrapText="1"/>
    </xf>
    <xf numFmtId="49" fontId="19" fillId="2" borderId="1" xfId="4" applyNumberFormat="1" applyFont="1" applyFill="1" applyBorder="1" applyAlignment="1">
      <alignment horizontal="center" wrapText="1"/>
    </xf>
    <xf numFmtId="0" fontId="3" fillId="2" borderId="0" xfId="4" applyFont="1" applyFill="1"/>
    <xf numFmtId="3" fontId="19" fillId="2" borderId="1" xfId="4" applyNumberFormat="1" applyFont="1" applyFill="1" applyBorder="1" applyAlignment="1">
      <alignment horizontal="center" wrapText="1"/>
    </xf>
    <xf numFmtId="0" fontId="19" fillId="2" borderId="0" xfId="4" applyFont="1" applyFill="1"/>
    <xf numFmtId="0" fontId="21" fillId="2" borderId="0" xfId="4" applyFont="1" applyFill="1"/>
    <xf numFmtId="0" fontId="19" fillId="2" borderId="1" xfId="0" applyNumberFormat="1" applyFont="1" applyFill="1" applyBorder="1" applyAlignment="1">
      <alignment horizontal="left" vertical="center" wrapText="1"/>
    </xf>
    <xf numFmtId="0" fontId="19" fillId="2" borderId="1" xfId="5" applyFont="1" applyFill="1" applyBorder="1" applyAlignment="1">
      <alignment vertical="top" wrapText="1"/>
    </xf>
    <xf numFmtId="0" fontId="22" fillId="2" borderId="0" xfId="4" applyFont="1" applyFill="1"/>
    <xf numFmtId="49" fontId="19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19" fillId="2" borderId="1" xfId="4" applyNumberFormat="1" applyFont="1" applyFill="1" applyBorder="1" applyAlignment="1">
      <alignment horizontal="center" vertical="center" wrapText="1"/>
    </xf>
    <xf numFmtId="0" fontId="23" fillId="2" borderId="0" xfId="4" applyFont="1" applyFill="1"/>
    <xf numFmtId="49" fontId="19" fillId="2" borderId="1" xfId="4" applyNumberFormat="1" applyFont="1" applyFill="1" applyBorder="1" applyAlignment="1">
      <alignment horizontal="center"/>
    </xf>
    <xf numFmtId="49" fontId="20" fillId="2" borderId="1" xfId="0" applyNumberFormat="1" applyFont="1" applyFill="1" applyBorder="1" applyAlignment="1">
      <alignment horizontal="center" wrapText="1"/>
    </xf>
    <xf numFmtId="49" fontId="20" fillId="2" borderId="1" xfId="0" applyNumberFormat="1" applyFont="1" applyFill="1" applyBorder="1" applyAlignment="1">
      <alignment horizontal="center"/>
    </xf>
    <xf numFmtId="0" fontId="20" fillId="2" borderId="1" xfId="0" applyNumberFormat="1" applyFont="1" applyFill="1" applyBorder="1" applyAlignment="1">
      <alignment horizontal="center" wrapText="1"/>
    </xf>
    <xf numFmtId="0" fontId="20" fillId="2" borderId="1" xfId="0" applyNumberFormat="1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left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wrapText="1"/>
    </xf>
    <xf numFmtId="0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NumberFormat="1" applyFont="1" applyFill="1" applyBorder="1" applyAlignment="1">
      <alignment horizont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/>
    </xf>
    <xf numFmtId="49" fontId="20" fillId="2" borderId="1" xfId="0" applyNumberFormat="1" applyFont="1" applyFill="1" applyBorder="1" applyAlignment="1">
      <alignment horizontal="center" vertical="center"/>
    </xf>
    <xf numFmtId="49" fontId="21" fillId="2" borderId="1" xfId="0" applyNumberFormat="1" applyFont="1" applyFill="1" applyBorder="1" applyAlignment="1">
      <alignment horizontal="center"/>
    </xf>
    <xf numFmtId="49" fontId="21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 wrapText="1"/>
    </xf>
    <xf numFmtId="49" fontId="19" fillId="2" borderId="1" xfId="4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left" vertical="center" wrapText="1"/>
    </xf>
    <xf numFmtId="0" fontId="25" fillId="0" borderId="1" xfId="0" applyNumberFormat="1" applyFont="1" applyFill="1" applyBorder="1" applyAlignment="1">
      <alignment horizontal="left" vertical="center" wrapText="1"/>
    </xf>
    <xf numFmtId="0" fontId="17" fillId="0" borderId="0" xfId="0" applyFont="1" applyFill="1" applyAlignment="1">
      <alignment wrapText="1"/>
    </xf>
    <xf numFmtId="0" fontId="24" fillId="0" borderId="0" xfId="7" applyFont="1" applyFill="1" applyAlignment="1">
      <alignment horizontal="center" vertical="center" wrapText="1"/>
    </xf>
    <xf numFmtId="0" fontId="24" fillId="0" borderId="0" xfId="0" applyFont="1" applyFill="1" applyAlignment="1">
      <alignment wrapText="1"/>
    </xf>
    <xf numFmtId="0" fontId="19" fillId="0" borderId="1" xfId="7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center" wrapText="1"/>
    </xf>
    <xf numFmtId="165" fontId="17" fillId="0" borderId="0" xfId="0" applyNumberFormat="1" applyFont="1" applyFill="1" applyAlignment="1">
      <alignment horizontal="center" wrapText="1"/>
    </xf>
    <xf numFmtId="49" fontId="20" fillId="2" borderId="1" xfId="4" applyNumberFormat="1" applyFont="1" applyFill="1" applyBorder="1" applyAlignment="1">
      <alignment horizontal="center" wrapText="1"/>
    </xf>
    <xf numFmtId="3" fontId="20" fillId="2" borderId="1" xfId="4" applyNumberFormat="1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/>
    </xf>
    <xf numFmtId="49" fontId="21" fillId="2" borderId="1" xfId="4" applyNumberFormat="1" applyFont="1" applyFill="1" applyBorder="1" applyAlignment="1">
      <alignment horizontal="center" vertical="center" wrapText="1"/>
    </xf>
    <xf numFmtId="0" fontId="21" fillId="2" borderId="1" xfId="0" applyNumberFormat="1" applyFont="1" applyFill="1" applyBorder="1" applyAlignment="1">
      <alignment vertical="center" wrapText="1"/>
    </xf>
    <xf numFmtId="0" fontId="1" fillId="2" borderId="0" xfId="0" applyFont="1" applyFill="1" applyBorder="1"/>
    <xf numFmtId="0" fontId="1" fillId="2" borderId="0" xfId="0" applyFont="1" applyFill="1"/>
    <xf numFmtId="165" fontId="19" fillId="2" borderId="1" xfId="0" applyNumberFormat="1" applyFont="1" applyFill="1" applyBorder="1" applyAlignment="1">
      <alignment horizont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0" fontId="3" fillId="2" borderId="1" xfId="4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27" fillId="2" borderId="0" xfId="0" applyFont="1" applyFill="1"/>
    <xf numFmtId="0" fontId="26" fillId="0" borderId="1" xfId="0" applyFont="1" applyBorder="1" applyAlignment="1">
      <alignment vertical="center" wrapText="1"/>
    </xf>
    <xf numFmtId="16" fontId="19" fillId="0" borderId="1" xfId="0" applyNumberFormat="1" applyFont="1" applyFill="1" applyBorder="1" applyAlignment="1">
      <alignment horizontal="left" vertical="center" wrapText="1"/>
    </xf>
    <xf numFmtId="0" fontId="26" fillId="0" borderId="1" xfId="0" applyFont="1" applyBorder="1"/>
    <xf numFmtId="0" fontId="29" fillId="0" borderId="1" xfId="0" applyFont="1" applyBorder="1" applyAlignment="1">
      <alignment horizontal="left" vertical="center" wrapText="1"/>
    </xf>
    <xf numFmtId="0" fontId="30" fillId="0" borderId="1" xfId="0" applyNumberFormat="1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wrapText="1"/>
    </xf>
    <xf numFmtId="0" fontId="31" fillId="0" borderId="1" xfId="0" applyNumberFormat="1" applyFont="1" applyFill="1" applyBorder="1" applyAlignment="1">
      <alignment horizontal="left" vertical="center" wrapText="1"/>
    </xf>
    <xf numFmtId="0" fontId="32" fillId="0" borderId="1" xfId="0" applyNumberFormat="1" applyFont="1" applyFill="1" applyBorder="1" applyAlignment="1">
      <alignment horizontal="left" vertical="center" wrapText="1"/>
    </xf>
    <xf numFmtId="0" fontId="32" fillId="2" borderId="1" xfId="0" applyNumberFormat="1" applyFont="1" applyFill="1" applyBorder="1" applyAlignment="1">
      <alignment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wrapText="1"/>
    </xf>
    <xf numFmtId="0" fontId="3" fillId="2" borderId="0" xfId="0" applyFont="1" applyFill="1" applyAlignment="1">
      <alignment vertical="center"/>
    </xf>
    <xf numFmtId="165" fontId="24" fillId="2" borderId="1" xfId="7" applyNumberFormat="1" applyFont="1" applyFill="1" applyBorder="1" applyAlignment="1">
      <alignment horizontal="center" vertical="center" wrapText="1"/>
    </xf>
    <xf numFmtId="165" fontId="30" fillId="2" borderId="1" xfId="7" applyNumberFormat="1" applyFont="1" applyFill="1" applyBorder="1" applyAlignment="1">
      <alignment horizontal="center" vertical="center" wrapText="1"/>
    </xf>
    <xf numFmtId="165" fontId="17" fillId="2" borderId="1" xfId="7" applyNumberFormat="1" applyFont="1" applyFill="1" applyBorder="1" applyAlignment="1">
      <alignment horizontal="center" vertical="center" wrapText="1"/>
    </xf>
    <xf numFmtId="4" fontId="30" fillId="2" borderId="1" xfId="1" applyNumberFormat="1" applyFont="1" applyFill="1" applyBorder="1" applyAlignment="1">
      <alignment horizontal="center" vertical="center" wrapText="1"/>
    </xf>
    <xf numFmtId="4" fontId="17" fillId="2" borderId="1" xfId="1" applyNumberFormat="1" applyFont="1" applyFill="1" applyBorder="1" applyAlignment="1">
      <alignment horizontal="center" vertical="center" wrapText="1"/>
    </xf>
    <xf numFmtId="4" fontId="30" fillId="2" borderId="1" xfId="0" applyNumberFormat="1" applyFont="1" applyFill="1" applyBorder="1" applyAlignment="1">
      <alignment horizontal="center" wrapText="1"/>
    </xf>
    <xf numFmtId="4" fontId="17" fillId="2" borderId="1" xfId="0" applyNumberFormat="1" applyFont="1" applyFill="1" applyBorder="1" applyAlignment="1">
      <alignment horizontal="center" wrapText="1"/>
    </xf>
    <xf numFmtId="4" fontId="24" fillId="2" borderId="1" xfId="0" applyNumberFormat="1" applyFont="1" applyFill="1" applyBorder="1" applyAlignment="1">
      <alignment horizontal="center" wrapText="1"/>
    </xf>
    <xf numFmtId="4" fontId="24" fillId="2" borderId="1" xfId="1" applyNumberFormat="1" applyFont="1" applyFill="1" applyBorder="1" applyAlignment="1">
      <alignment horizontal="center" vertical="center" wrapText="1"/>
    </xf>
    <xf numFmtId="165" fontId="17" fillId="2" borderId="1" xfId="0" applyNumberFormat="1" applyFont="1" applyFill="1" applyBorder="1" applyAlignment="1">
      <alignment horizontal="center" wrapText="1"/>
    </xf>
    <xf numFmtId="165" fontId="17" fillId="2" borderId="0" xfId="0" applyNumberFormat="1" applyFont="1" applyFill="1" applyAlignment="1">
      <alignment horizontal="center" wrapText="1"/>
    </xf>
    <xf numFmtId="0" fontId="19" fillId="2" borderId="1" xfId="8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left" vertical="center" wrapText="1"/>
    </xf>
    <xf numFmtId="0" fontId="6" fillId="2" borderId="0" xfId="0" applyFont="1" applyFill="1"/>
    <xf numFmtId="49" fontId="17" fillId="2" borderId="1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/>
    <xf numFmtId="0" fontId="17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6" fillId="0" borderId="0" xfId="0" applyFont="1" applyAlignment="1"/>
    <xf numFmtId="0" fontId="2" fillId="0" borderId="0" xfId="0" applyFont="1"/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4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wrapText="1"/>
    </xf>
    <xf numFmtId="0" fontId="17" fillId="0" borderId="1" xfId="0" applyFont="1" applyBorder="1" applyAlignment="1">
      <alignment wrapText="1"/>
    </xf>
    <xf numFmtId="0" fontId="24" fillId="0" borderId="1" xfId="0" applyFont="1" applyFill="1" applyBorder="1" applyAlignment="1">
      <alignment horizontal="left" vertical="center"/>
    </xf>
    <xf numFmtId="0" fontId="3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3" applyFont="1"/>
    <xf numFmtId="0" fontId="3" fillId="0" borderId="0" xfId="0" applyFont="1" applyFill="1" applyAlignment="1"/>
    <xf numFmtId="0" fontId="3" fillId="0" borderId="0" xfId="3" applyFont="1" applyAlignment="1">
      <alignment horizontal="left"/>
    </xf>
    <xf numFmtId="0" fontId="3" fillId="0" borderId="0" xfId="3" applyFont="1" applyAlignment="1">
      <alignment wrapText="1"/>
    </xf>
    <xf numFmtId="0" fontId="3" fillId="0" borderId="0" xfId="3" applyFont="1" applyAlignment="1">
      <alignment horizontal="center"/>
    </xf>
    <xf numFmtId="0" fontId="6" fillId="0" borderId="0" xfId="3" applyFont="1"/>
    <xf numFmtId="0" fontId="2" fillId="0" borderId="1" xfId="3" applyFont="1" applyBorder="1" applyAlignment="1">
      <alignment horizontal="center"/>
    </xf>
    <xf numFmtId="0" fontId="7" fillId="0" borderId="1" xfId="3" applyFont="1" applyBorder="1"/>
    <xf numFmtId="167" fontId="3" fillId="0" borderId="0" xfId="3" applyNumberFormat="1" applyFont="1" applyAlignment="1">
      <alignment horizontal="center"/>
    </xf>
    <xf numFmtId="0" fontId="6" fillId="0" borderId="2" xfId="3" applyFont="1" applyBorder="1" applyAlignment="1">
      <alignment horizontal="center" vertical="center" wrapText="1"/>
    </xf>
    <xf numFmtId="0" fontId="3" fillId="0" borderId="4" xfId="3" applyFont="1" applyBorder="1" applyAlignment="1">
      <alignment horizontal="center"/>
    </xf>
    <xf numFmtId="165" fontId="3" fillId="0" borderId="1" xfId="3" applyNumberFormat="1" applyFont="1" applyBorder="1" applyAlignment="1"/>
    <xf numFmtId="0" fontId="3" fillId="0" borderId="1" xfId="3" applyFont="1" applyBorder="1" applyAlignment="1">
      <alignment horizontal="center"/>
    </xf>
    <xf numFmtId="0" fontId="6" fillId="0" borderId="1" xfId="3" applyFont="1" applyBorder="1"/>
    <xf numFmtId="0" fontId="3" fillId="0" borderId="0" xfId="3" applyFont="1" applyAlignment="1">
      <alignment horizontal="right"/>
    </xf>
    <xf numFmtId="0" fontId="3" fillId="0" borderId="0" xfId="3" applyFont="1" applyAlignment="1"/>
    <xf numFmtId="0" fontId="35" fillId="0" borderId="0" xfId="0" applyFont="1" applyAlignment="1"/>
    <xf numFmtId="0" fontId="35" fillId="0" borderId="0" xfId="0" applyFont="1" applyAlignment="1">
      <alignment wrapText="1"/>
    </xf>
    <xf numFmtId="0" fontId="35" fillId="0" borderId="1" xfId="3" applyFont="1" applyBorder="1" applyAlignment="1">
      <alignment horizontal="center" vertical="center" wrapText="1"/>
    </xf>
    <xf numFmtId="0" fontId="35" fillId="0" borderId="1" xfId="3" applyFont="1" applyBorder="1"/>
    <xf numFmtId="0" fontId="35" fillId="0" borderId="10" xfId="3" applyFont="1" applyBorder="1" applyAlignment="1">
      <alignment horizontal="center" vertical="center" wrapText="1"/>
    </xf>
    <xf numFmtId="167" fontId="36" fillId="0" borderId="1" xfId="0" applyNumberFormat="1" applyFont="1" applyBorder="1" applyAlignment="1">
      <alignment horizontal="center"/>
    </xf>
    <xf numFmtId="0" fontId="1" fillId="0" borderId="0" xfId="0" applyFont="1"/>
    <xf numFmtId="167" fontId="37" fillId="0" borderId="1" xfId="0" applyNumberFormat="1" applyFont="1" applyBorder="1" applyAlignment="1">
      <alignment horizontal="center"/>
    </xf>
    <xf numFmtId="167" fontId="0" fillId="0" borderId="0" xfId="0" applyNumberFormat="1"/>
    <xf numFmtId="0" fontId="6" fillId="0" borderId="1" xfId="3" applyFont="1" applyBorder="1" applyAlignment="1">
      <alignment horizontal="center"/>
    </xf>
    <xf numFmtId="0" fontId="6" fillId="0" borderId="0" xfId="3" applyFont="1" applyAlignment="1">
      <alignment wrapText="1"/>
    </xf>
    <xf numFmtId="49" fontId="3" fillId="0" borderId="0" xfId="0" applyNumberFormat="1" applyFont="1" applyFill="1" applyAlignment="1"/>
    <xf numFmtId="0" fontId="5" fillId="0" borderId="0" xfId="9" applyFont="1"/>
    <xf numFmtId="0" fontId="5" fillId="0" borderId="0" xfId="9" applyFont="1" applyBorder="1"/>
    <xf numFmtId="0" fontId="3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3" fillId="0" borderId="0" xfId="9" applyFont="1"/>
    <xf numFmtId="0" fontId="3" fillId="0" borderId="0" xfId="9" applyFont="1" applyAlignment="1"/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9" fillId="0" borderId="0" xfId="0" applyFont="1"/>
    <xf numFmtId="49" fontId="40" fillId="0" borderId="0" xfId="0" applyNumberFormat="1" applyFont="1" applyAlignment="1">
      <alignment horizontal="center"/>
    </xf>
    <xf numFmtId="0" fontId="41" fillId="0" borderId="0" xfId="0" applyFont="1"/>
    <xf numFmtId="0" fontId="42" fillId="0" borderId="0" xfId="0" applyFont="1"/>
    <xf numFmtId="49" fontId="41" fillId="0" borderId="0" xfId="0" applyNumberFormat="1" applyFont="1"/>
    <xf numFmtId="167" fontId="41" fillId="0" borderId="0" xfId="0" applyNumberFormat="1" applyFont="1"/>
    <xf numFmtId="0" fontId="39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49" fontId="39" fillId="0" borderId="1" xfId="0" applyNumberFormat="1" applyFont="1" applyBorder="1" applyAlignment="1">
      <alignment horizontal="center" vertical="center" wrapText="1"/>
    </xf>
    <xf numFmtId="167" fontId="38" fillId="0" borderId="4" xfId="0" applyNumberFormat="1" applyFont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49" fontId="40" fillId="2" borderId="4" xfId="0" applyNumberFormat="1" applyFont="1" applyFill="1" applyBorder="1" applyAlignment="1">
      <alignment horizontal="center" vertical="center" wrapText="1"/>
    </xf>
    <xf numFmtId="14" fontId="41" fillId="2" borderId="1" xfId="0" applyNumberFormat="1" applyFont="1" applyFill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center" vertical="center" wrapText="1"/>
    </xf>
    <xf numFmtId="14" fontId="42" fillId="2" borderId="1" xfId="0" applyNumberFormat="1" applyFont="1" applyFill="1" applyBorder="1" applyAlignment="1">
      <alignment horizontal="center" vertical="center" wrapText="1"/>
    </xf>
    <xf numFmtId="49" fontId="41" fillId="0" borderId="1" xfId="0" applyNumberFormat="1" applyFont="1" applyFill="1" applyBorder="1" applyAlignment="1">
      <alignment horizontal="center" vertical="center" wrapText="1"/>
    </xf>
    <xf numFmtId="167" fontId="41" fillId="0" borderId="1" xfId="0" applyNumberFormat="1" applyFont="1" applyFill="1" applyBorder="1" applyAlignment="1">
      <alignment horizontal="center" vertical="center" wrapText="1"/>
    </xf>
    <xf numFmtId="49" fontId="41" fillId="2" borderId="1" xfId="0" applyNumberFormat="1" applyFont="1" applyFill="1" applyBorder="1" applyAlignment="1">
      <alignment horizontal="center" vertical="center" wrapText="1"/>
    </xf>
    <xf numFmtId="49" fontId="39" fillId="2" borderId="1" xfId="0" applyNumberFormat="1" applyFont="1" applyFill="1" applyBorder="1" applyAlignment="1">
      <alignment horizontal="center" vertical="center" wrapText="1"/>
    </xf>
    <xf numFmtId="49" fontId="42" fillId="2" borderId="1" xfId="0" applyNumberFormat="1" applyFont="1" applyFill="1" applyBorder="1" applyAlignment="1">
      <alignment horizontal="center" vertical="center" wrapText="1"/>
    </xf>
    <xf numFmtId="2" fontId="39" fillId="2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67" fontId="38" fillId="0" borderId="1" xfId="0" applyNumberFormat="1" applyFont="1" applyBorder="1" applyAlignment="1">
      <alignment horizontal="center" vertical="center"/>
    </xf>
    <xf numFmtId="167" fontId="41" fillId="0" borderId="0" xfId="0" applyNumberFormat="1" applyFont="1" applyFill="1" applyBorder="1" applyAlignment="1">
      <alignment horizontal="center" wrapText="1"/>
    </xf>
    <xf numFmtId="0" fontId="19" fillId="2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wrapText="1"/>
    </xf>
    <xf numFmtId="0" fontId="24" fillId="0" borderId="0" xfId="7" applyFont="1" applyFill="1" applyAlignment="1">
      <alignment horizontal="center" vertical="center" wrapText="1"/>
    </xf>
    <xf numFmtId="0" fontId="17" fillId="0" borderId="0" xfId="0" applyFont="1" applyFill="1" applyBorder="1" applyAlignment="1">
      <alignment horizontal="right" wrapText="1"/>
    </xf>
    <xf numFmtId="4" fontId="24" fillId="0" borderId="0" xfId="0" applyNumberFormat="1" applyFont="1" applyFill="1" applyAlignment="1">
      <alignment wrapText="1"/>
    </xf>
    <xf numFmtId="4" fontId="17" fillId="0" borderId="0" xfId="0" applyNumberFormat="1" applyFont="1" applyFill="1" applyAlignment="1">
      <alignment wrapText="1"/>
    </xf>
    <xf numFmtId="165" fontId="17" fillId="0" borderId="0" xfId="0" applyNumberFormat="1" applyFont="1" applyFill="1" applyAlignment="1">
      <alignment wrapText="1"/>
    </xf>
    <xf numFmtId="0" fontId="3" fillId="2" borderId="3" xfId="0" applyNumberFormat="1" applyFont="1" applyFill="1" applyBorder="1" applyAlignment="1">
      <alignment vertical="center" wrapText="1"/>
    </xf>
    <xf numFmtId="0" fontId="20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9" fontId="40" fillId="2" borderId="4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wrapText="1"/>
    </xf>
    <xf numFmtId="14" fontId="18" fillId="2" borderId="1" xfId="0" applyNumberFormat="1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68" fontId="3" fillId="2" borderId="0" xfId="0" applyNumberFormat="1" applyFont="1" applyFill="1"/>
    <xf numFmtId="0" fontId="26" fillId="0" borderId="1" xfId="0" applyFont="1" applyBorder="1" applyAlignment="1">
      <alignment wrapText="1"/>
    </xf>
    <xf numFmtId="165" fontId="24" fillId="0" borderId="0" xfId="0" applyNumberFormat="1" applyFont="1" applyFill="1" applyAlignment="1">
      <alignment wrapText="1"/>
    </xf>
    <xf numFmtId="0" fontId="19" fillId="0" borderId="1" xfId="0" applyFont="1" applyBorder="1" applyAlignment="1">
      <alignment vertical="center" wrapText="1"/>
    </xf>
    <xf numFmtId="0" fontId="19" fillId="2" borderId="1" xfId="0" applyFont="1" applyFill="1" applyBorder="1" applyAlignment="1">
      <alignment vertical="center"/>
    </xf>
    <xf numFmtId="0" fontId="44" fillId="0" borderId="1" xfId="0" applyFont="1" applyBorder="1" applyAlignment="1">
      <alignment wrapText="1"/>
    </xf>
    <xf numFmtId="0" fontId="18" fillId="2" borderId="1" xfId="0" applyFont="1" applyFill="1" applyBorder="1"/>
    <xf numFmtId="4" fontId="20" fillId="2" borderId="1" xfId="0" applyNumberFormat="1" applyFont="1" applyFill="1" applyBorder="1" applyAlignment="1">
      <alignment horizontal="center" wrapText="1"/>
    </xf>
    <xf numFmtId="4" fontId="21" fillId="2" borderId="1" xfId="0" applyNumberFormat="1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center" wrapText="1"/>
    </xf>
    <xf numFmtId="4" fontId="20" fillId="2" borderId="1" xfId="0" applyNumberFormat="1" applyFont="1" applyFill="1" applyBorder="1" applyAlignment="1">
      <alignment horizontal="center" vertical="center"/>
    </xf>
    <xf numFmtId="4" fontId="21" fillId="2" borderId="1" xfId="0" applyNumberFormat="1" applyFont="1" applyFill="1" applyBorder="1" applyAlignment="1">
      <alignment horizontal="center" vertical="center"/>
    </xf>
    <xf numFmtId="4" fontId="19" fillId="2" borderId="1" xfId="0" applyNumberFormat="1" applyFont="1" applyFill="1" applyBorder="1" applyAlignment="1">
      <alignment horizontal="center" vertical="center"/>
    </xf>
    <xf numFmtId="4" fontId="19" fillId="2" borderId="1" xfId="4" applyNumberFormat="1" applyFont="1" applyFill="1" applyBorder="1" applyAlignment="1">
      <alignment horizontal="center" wrapText="1"/>
    </xf>
    <xf numFmtId="4" fontId="21" fillId="2" borderId="1" xfId="0" applyNumberFormat="1" applyFont="1" applyFill="1" applyBorder="1" applyAlignment="1">
      <alignment horizontal="center" wrapText="1"/>
    </xf>
    <xf numFmtId="4" fontId="20" fillId="2" borderId="1" xfId="0" applyNumberFormat="1" applyFont="1" applyFill="1" applyBorder="1" applyAlignment="1">
      <alignment horizontal="center"/>
    </xf>
    <xf numFmtId="4" fontId="19" fillId="2" borderId="1" xfId="0" applyNumberFormat="1" applyFont="1" applyFill="1" applyBorder="1" applyAlignment="1">
      <alignment horizontal="center"/>
    </xf>
    <xf numFmtId="4" fontId="19" fillId="2" borderId="1" xfId="4" applyNumberFormat="1" applyFont="1" applyFill="1" applyBorder="1" applyAlignment="1">
      <alignment horizontal="center" vertical="center" wrapText="1"/>
    </xf>
    <xf numFmtId="170" fontId="2" fillId="0" borderId="0" xfId="0" applyNumberFormat="1" applyFont="1" applyFill="1"/>
    <xf numFmtId="168" fontId="2" fillId="0" borderId="0" xfId="0" applyNumberFormat="1" applyFont="1" applyFill="1"/>
    <xf numFmtId="168" fontId="5" fillId="0" borderId="0" xfId="0" applyNumberFormat="1" applyFont="1" applyFill="1" applyAlignment="1">
      <alignment horizontal="center"/>
    </xf>
    <xf numFmtId="168" fontId="3" fillId="0" borderId="0" xfId="2" applyNumberFormat="1" applyFont="1" applyFill="1" applyAlignment="1">
      <alignment horizontal="center"/>
    </xf>
    <xf numFmtId="168" fontId="6" fillId="0" borderId="1" xfId="3" applyNumberFormat="1" applyFont="1" applyBorder="1" applyAlignment="1">
      <alignment horizontal="center" vertical="center" wrapText="1"/>
    </xf>
    <xf numFmtId="168" fontId="7" fillId="0" borderId="1" xfId="1" applyNumberFormat="1" applyFont="1" applyFill="1" applyBorder="1" applyAlignment="1">
      <alignment horizontal="center" vertical="center" wrapText="1"/>
    </xf>
    <xf numFmtId="168" fontId="2" fillId="0" borderId="1" xfId="1" applyNumberFormat="1" applyFont="1" applyFill="1" applyBorder="1" applyAlignment="1">
      <alignment horizontal="center" vertical="center" wrapText="1"/>
    </xf>
    <xf numFmtId="168" fontId="10" fillId="0" borderId="1" xfId="1" applyNumberFormat="1" applyFont="1" applyFill="1" applyBorder="1" applyAlignment="1">
      <alignment horizontal="center" vertical="center" wrapText="1"/>
    </xf>
    <xf numFmtId="168" fontId="12" fillId="0" borderId="1" xfId="1" applyNumberFormat="1" applyFont="1" applyFill="1" applyBorder="1" applyAlignment="1">
      <alignment horizontal="center" vertical="center" wrapText="1"/>
    </xf>
    <xf numFmtId="168" fontId="7" fillId="0" borderId="1" xfId="0" applyNumberFormat="1" applyFont="1" applyFill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center" vertical="center"/>
    </xf>
    <xf numFmtId="168" fontId="16" fillId="0" borderId="1" xfId="0" applyNumberFormat="1" applyFont="1" applyFill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center"/>
    </xf>
    <xf numFmtId="168" fontId="13" fillId="0" borderId="1" xfId="0" applyNumberFormat="1" applyFont="1" applyFill="1" applyBorder="1" applyAlignment="1">
      <alignment horizontal="center" vertical="center"/>
    </xf>
    <xf numFmtId="168" fontId="2" fillId="2" borderId="1" xfId="0" applyNumberFormat="1" applyFont="1" applyFill="1" applyBorder="1" applyAlignment="1">
      <alignment horizontal="center" vertical="center"/>
    </xf>
    <xf numFmtId="168" fontId="3" fillId="0" borderId="1" xfId="0" applyNumberFormat="1" applyFont="1" applyFill="1" applyBorder="1" applyAlignment="1">
      <alignment horizontal="center"/>
    </xf>
    <xf numFmtId="168" fontId="13" fillId="2" borderId="1" xfId="0" applyNumberFormat="1" applyFont="1" applyFill="1" applyBorder="1" applyAlignment="1">
      <alignment horizontal="center" vertical="center"/>
    </xf>
    <xf numFmtId="168" fontId="43" fillId="2" borderId="1" xfId="0" applyNumberFormat="1" applyFont="1" applyFill="1" applyBorder="1" applyAlignment="1">
      <alignment vertical="center" wrapText="1"/>
    </xf>
    <xf numFmtId="168" fontId="0" fillId="0" borderId="1" xfId="0" applyNumberFormat="1" applyBorder="1" applyAlignment="1">
      <alignment vertical="center"/>
    </xf>
    <xf numFmtId="168" fontId="2" fillId="0" borderId="0" xfId="2" applyNumberFormat="1" applyFont="1" applyFill="1" applyAlignment="1">
      <alignment horizontal="center"/>
    </xf>
    <xf numFmtId="4" fontId="3" fillId="0" borderId="1" xfId="3" applyNumberFormat="1" applyFont="1" applyBorder="1" applyAlignment="1">
      <alignment horizontal="center"/>
    </xf>
    <xf numFmtId="4" fontId="6" fillId="0" borderId="1" xfId="3" applyNumberFormat="1" applyFont="1" applyBorder="1" applyAlignment="1">
      <alignment horizontal="center"/>
    </xf>
    <xf numFmtId="171" fontId="3" fillId="0" borderId="1" xfId="3" applyNumberFormat="1" applyFont="1" applyBorder="1" applyAlignment="1">
      <alignment horizontal="center"/>
    </xf>
    <xf numFmtId="168" fontId="6" fillId="0" borderId="1" xfId="3" applyNumberFormat="1" applyFont="1" applyBorder="1" applyAlignment="1">
      <alignment horizontal="center"/>
    </xf>
    <xf numFmtId="171" fontId="2" fillId="0" borderId="1" xfId="3" applyNumberFormat="1" applyFont="1" applyBorder="1" applyAlignment="1">
      <alignment horizontal="center"/>
    </xf>
    <xf numFmtId="171" fontId="35" fillId="0" borderId="1" xfId="3" applyNumberFormat="1" applyFont="1" applyBorder="1" applyAlignment="1">
      <alignment horizontal="center"/>
    </xf>
    <xf numFmtId="172" fontId="3" fillId="0" borderId="1" xfId="3" applyNumberFormat="1" applyFont="1" applyBorder="1" applyAlignment="1">
      <alignment horizontal="center"/>
    </xf>
    <xf numFmtId="172" fontId="6" fillId="0" borderId="1" xfId="3" applyNumberFormat="1" applyFont="1" applyBorder="1" applyAlignment="1">
      <alignment horizontal="center"/>
    </xf>
    <xf numFmtId="10" fontId="3" fillId="2" borderId="0" xfId="0" applyNumberFormat="1" applyFont="1" applyFill="1"/>
    <xf numFmtId="173" fontId="3" fillId="2" borderId="0" xfId="0" applyNumberFormat="1" applyFont="1" applyFill="1"/>
    <xf numFmtId="168" fontId="20" fillId="2" borderId="1" xfId="0" applyNumberFormat="1" applyFont="1" applyFill="1" applyBorder="1" applyAlignment="1">
      <alignment horizontal="center" vertical="center" wrapText="1"/>
    </xf>
    <xf numFmtId="168" fontId="20" fillId="2" borderId="1" xfId="4" applyNumberFormat="1" applyFont="1" applyFill="1" applyBorder="1" applyAlignment="1">
      <alignment horizontal="center" wrapText="1"/>
    </xf>
    <xf numFmtId="0" fontId="22" fillId="2" borderId="0" xfId="4" applyFont="1" applyFill="1" applyAlignment="1">
      <alignment vertical="center"/>
    </xf>
    <xf numFmtId="10" fontId="1" fillId="2" borderId="0" xfId="0" applyNumberFormat="1" applyFont="1" applyFill="1"/>
    <xf numFmtId="4" fontId="3" fillId="2" borderId="0" xfId="0" applyNumberFormat="1" applyFont="1" applyFill="1" applyBorder="1"/>
    <xf numFmtId="165" fontId="20" fillId="2" borderId="1" xfId="0" applyNumberFormat="1" applyFont="1" applyFill="1" applyBorder="1" applyAlignment="1">
      <alignment vertical="center" wrapText="1"/>
    </xf>
    <xf numFmtId="165" fontId="20" fillId="2" borderId="1" xfId="0" applyNumberFormat="1" applyFont="1" applyFill="1" applyBorder="1" applyAlignment="1">
      <alignment vertical="center"/>
    </xf>
    <xf numFmtId="165" fontId="19" fillId="2" borderId="1" xfId="0" applyNumberFormat="1" applyFont="1" applyFill="1" applyBorder="1" applyAlignment="1">
      <alignment vertical="center" wrapText="1"/>
    </xf>
    <xf numFmtId="0" fontId="19" fillId="2" borderId="1" xfId="4" applyNumberFormat="1" applyFont="1" applyFill="1" applyBorder="1" applyAlignment="1">
      <alignment vertical="center" wrapText="1"/>
    </xf>
    <xf numFmtId="165" fontId="19" fillId="2" borderId="1" xfId="0" applyNumberFormat="1" applyFont="1" applyFill="1" applyBorder="1" applyAlignment="1">
      <alignment wrapText="1"/>
    </xf>
    <xf numFmtId="165" fontId="20" fillId="2" borderId="1" xfId="0" applyNumberFormat="1" applyFont="1" applyFill="1" applyBorder="1" applyAlignment="1">
      <alignment wrapText="1"/>
    </xf>
    <xf numFmtId="0" fontId="19" fillId="0" borderId="1" xfId="0" applyFont="1" applyBorder="1" applyAlignment="1"/>
    <xf numFmtId="0" fontId="19" fillId="0" borderId="0" xfId="0" applyFont="1" applyAlignment="1"/>
    <xf numFmtId="0" fontId="19" fillId="2" borderId="1" xfId="4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19" fillId="2" borderId="1" xfId="6" applyNumberFormat="1" applyFont="1" applyFill="1" applyBorder="1" applyAlignment="1">
      <alignment vertical="center" wrapText="1"/>
    </xf>
    <xf numFmtId="0" fontId="21" fillId="2" borderId="1" xfId="5" applyFont="1" applyFill="1" applyBorder="1" applyAlignment="1">
      <alignment vertical="center" wrapText="1"/>
    </xf>
    <xf numFmtId="0" fontId="21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/>
    <xf numFmtId="0" fontId="21" fillId="2" borderId="1" xfId="7" applyFont="1" applyFill="1" applyBorder="1" applyAlignment="1">
      <alignment vertical="center" wrapText="1"/>
    </xf>
    <xf numFmtId="0" fontId="20" fillId="2" borderId="1" xfId="5" applyFont="1" applyFill="1" applyBorder="1" applyAlignment="1">
      <alignment vertical="top" wrapText="1"/>
    </xf>
    <xf numFmtId="16" fontId="25" fillId="0" borderId="1" xfId="0" applyNumberFormat="1" applyFont="1" applyFill="1" applyBorder="1" applyAlignment="1">
      <alignment horizontal="left" vertical="center" wrapText="1"/>
    </xf>
    <xf numFmtId="0" fontId="19" fillId="0" borderId="0" xfId="7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wrapText="1"/>
    </xf>
    <xf numFmtId="165" fontId="17" fillId="2" borderId="0" xfId="0" applyNumberFormat="1" applyFont="1" applyFill="1" applyBorder="1" applyAlignment="1">
      <alignment horizontal="center" wrapText="1"/>
    </xf>
    <xf numFmtId="0" fontId="17" fillId="2" borderId="0" xfId="0" applyFont="1" applyFill="1" applyAlignment="1">
      <alignment horizontal="right" vertical="center" wrapText="1"/>
    </xf>
    <xf numFmtId="0" fontId="18" fillId="2" borderId="0" xfId="0" applyFont="1" applyFill="1" applyAlignment="1">
      <alignment horizontal="center"/>
    </xf>
    <xf numFmtId="0" fontId="19" fillId="2" borderId="0" xfId="0" applyNumberFormat="1" applyFont="1" applyFill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/>
    </xf>
    <xf numFmtId="0" fontId="3" fillId="0" borderId="1" xfId="3" applyFont="1" applyBorder="1" applyAlignment="1">
      <alignment horizontal="center"/>
    </xf>
    <xf numFmtId="0" fontId="19" fillId="4" borderId="1" xfId="0" applyNumberFormat="1" applyFont="1" applyFill="1" applyBorder="1" applyAlignment="1">
      <alignment vertical="center" wrapText="1"/>
    </xf>
    <xf numFmtId="169" fontId="19" fillId="2" borderId="1" xfId="0" applyNumberFormat="1" applyFont="1" applyFill="1" applyBorder="1" applyAlignment="1">
      <alignment horizontal="center" wrapText="1"/>
    </xf>
    <xf numFmtId="171" fontId="20" fillId="2" borderId="1" xfId="0" applyNumberFormat="1" applyFont="1" applyFill="1" applyBorder="1" applyAlignment="1">
      <alignment horizontal="center" wrapText="1"/>
    </xf>
    <xf numFmtId="171" fontId="19" fillId="2" borderId="1" xfId="0" applyNumberFormat="1" applyFont="1" applyFill="1" applyBorder="1" applyAlignment="1">
      <alignment horizontal="center" wrapText="1"/>
    </xf>
    <xf numFmtId="171" fontId="20" fillId="2" borderId="1" xfId="0" applyNumberFormat="1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left" vertical="center" wrapText="1"/>
    </xf>
    <xf numFmtId="0" fontId="19" fillId="2" borderId="1" xfId="0" applyNumberFormat="1" applyFont="1" applyFill="1" applyBorder="1" applyAlignment="1">
      <alignment horizontal="left" vertical="top" wrapText="1"/>
    </xf>
    <xf numFmtId="165" fontId="19" fillId="2" borderId="1" xfId="0" applyNumberFormat="1" applyFont="1" applyFill="1" applyBorder="1" applyAlignment="1">
      <alignment horizontal="left" vertical="top" wrapText="1"/>
    </xf>
    <xf numFmtId="4" fontId="3" fillId="2" borderId="0" xfId="0" applyNumberFormat="1" applyFont="1" applyFill="1" applyAlignment="1">
      <alignment horizontal="center"/>
    </xf>
    <xf numFmtId="4" fontId="19" fillId="2" borderId="0" xfId="0" applyNumberFormat="1" applyFont="1" applyFill="1" applyBorder="1" applyAlignment="1">
      <alignment horizontal="center" vertical="center" wrapText="1"/>
    </xf>
    <xf numFmtId="171" fontId="20" fillId="2" borderId="0" xfId="0" applyNumberFormat="1" applyFont="1" applyFill="1" applyBorder="1" applyAlignment="1">
      <alignment horizontal="center" wrapText="1"/>
    </xf>
    <xf numFmtId="168" fontId="20" fillId="2" borderId="0" xfId="0" applyNumberFormat="1" applyFont="1" applyFill="1" applyBorder="1" applyAlignment="1">
      <alignment horizontal="center" vertical="center" wrapText="1"/>
    </xf>
    <xf numFmtId="4" fontId="20" fillId="2" borderId="0" xfId="0" applyNumberFormat="1" applyFont="1" applyFill="1" applyBorder="1" applyAlignment="1">
      <alignment horizontal="center" vertical="center" wrapText="1"/>
    </xf>
    <xf numFmtId="4" fontId="21" fillId="2" borderId="0" xfId="0" applyNumberFormat="1" applyFont="1" applyFill="1" applyBorder="1" applyAlignment="1">
      <alignment horizontal="center" vertical="center" wrapText="1"/>
    </xf>
    <xf numFmtId="4" fontId="19" fillId="2" borderId="0" xfId="0" applyNumberFormat="1" applyFont="1" applyFill="1" applyBorder="1" applyAlignment="1">
      <alignment horizontal="center" wrapText="1"/>
    </xf>
    <xf numFmtId="4" fontId="20" fillId="2" borderId="0" xfId="0" applyNumberFormat="1" applyFont="1" applyFill="1" applyBorder="1" applyAlignment="1">
      <alignment horizontal="center" vertical="center"/>
    </xf>
    <xf numFmtId="4" fontId="21" fillId="2" borderId="0" xfId="0" applyNumberFormat="1" applyFont="1" applyFill="1" applyBorder="1" applyAlignment="1">
      <alignment horizontal="center" vertical="center"/>
    </xf>
    <xf numFmtId="4" fontId="19" fillId="2" borderId="0" xfId="0" applyNumberFormat="1" applyFont="1" applyFill="1" applyBorder="1" applyAlignment="1">
      <alignment horizontal="center" vertical="center"/>
    </xf>
    <xf numFmtId="4" fontId="20" fillId="2" borderId="0" xfId="0" applyNumberFormat="1" applyFont="1" applyFill="1" applyBorder="1" applyAlignment="1">
      <alignment horizontal="center" wrapText="1"/>
    </xf>
    <xf numFmtId="4" fontId="19" fillId="2" borderId="0" xfId="4" applyNumberFormat="1" applyFont="1" applyFill="1" applyBorder="1" applyAlignment="1">
      <alignment horizontal="center" wrapText="1"/>
    </xf>
    <xf numFmtId="168" fontId="20" fillId="2" borderId="0" xfId="4" applyNumberFormat="1" applyFont="1" applyFill="1" applyBorder="1" applyAlignment="1">
      <alignment horizontal="center" wrapText="1"/>
    </xf>
    <xf numFmtId="169" fontId="19" fillId="2" borderId="0" xfId="0" applyNumberFormat="1" applyFont="1" applyFill="1" applyBorder="1" applyAlignment="1">
      <alignment horizontal="center" wrapText="1"/>
    </xf>
    <xf numFmtId="165" fontId="19" fillId="2" borderId="0" xfId="0" applyNumberFormat="1" applyFont="1" applyFill="1" applyBorder="1" applyAlignment="1">
      <alignment horizontal="center" wrapText="1"/>
    </xf>
    <xf numFmtId="4" fontId="21" fillId="2" borderId="0" xfId="0" applyNumberFormat="1" applyFont="1" applyFill="1" applyBorder="1" applyAlignment="1">
      <alignment horizontal="center" wrapText="1"/>
    </xf>
    <xf numFmtId="171" fontId="19" fillId="2" borderId="0" xfId="0" applyNumberFormat="1" applyFont="1" applyFill="1" applyBorder="1" applyAlignment="1">
      <alignment horizontal="center" wrapText="1"/>
    </xf>
    <xf numFmtId="4" fontId="20" fillId="2" borderId="0" xfId="0" applyNumberFormat="1" applyFont="1" applyFill="1" applyBorder="1" applyAlignment="1">
      <alignment horizontal="center"/>
    </xf>
    <xf numFmtId="4" fontId="19" fillId="2" borderId="0" xfId="0" applyNumberFormat="1" applyFont="1" applyFill="1" applyBorder="1" applyAlignment="1">
      <alignment horizontal="center"/>
    </xf>
    <xf numFmtId="171" fontId="20" fillId="2" borderId="0" xfId="0" applyNumberFormat="1" applyFont="1" applyFill="1" applyBorder="1" applyAlignment="1">
      <alignment horizontal="center" vertical="center" wrapText="1"/>
    </xf>
    <xf numFmtId="4" fontId="19" fillId="3" borderId="0" xfId="0" applyNumberFormat="1" applyFont="1" applyFill="1" applyBorder="1" applyAlignment="1">
      <alignment horizontal="center" vertical="center" wrapText="1"/>
    </xf>
    <xf numFmtId="4" fontId="19" fillId="2" borderId="0" xfId="4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/>
    </xf>
    <xf numFmtId="166" fontId="3" fillId="2" borderId="0" xfId="1" applyFont="1" applyFill="1"/>
    <xf numFmtId="4" fontId="3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170" fontId="3" fillId="2" borderId="0" xfId="0" applyNumberFormat="1" applyFont="1" applyFill="1"/>
    <xf numFmtId="169" fontId="19" fillId="2" borderId="0" xfId="0" applyNumberFormat="1" applyFont="1" applyFill="1" applyBorder="1" applyAlignment="1">
      <alignment horizontal="right" wrapText="1"/>
    </xf>
    <xf numFmtId="169" fontId="19" fillId="2" borderId="1" xfId="0" applyNumberFormat="1" applyFont="1" applyFill="1" applyBorder="1" applyAlignment="1">
      <alignment horizontal="center" vertical="center" wrapText="1"/>
    </xf>
    <xf numFmtId="169" fontId="20" fillId="2" borderId="1" xfId="0" applyNumberFormat="1" applyFont="1" applyFill="1" applyBorder="1" applyAlignment="1">
      <alignment horizontal="center" wrapText="1"/>
    </xf>
    <xf numFmtId="169" fontId="20" fillId="2" borderId="1" xfId="0" applyNumberFormat="1" applyFont="1" applyFill="1" applyBorder="1" applyAlignment="1">
      <alignment horizontal="center" vertical="center" wrapText="1"/>
    </xf>
    <xf numFmtId="169" fontId="21" fillId="2" borderId="1" xfId="0" applyNumberFormat="1" applyFont="1" applyFill="1" applyBorder="1" applyAlignment="1">
      <alignment horizontal="center" vertical="center" wrapText="1"/>
    </xf>
    <xf numFmtId="169" fontId="20" fillId="2" borderId="1" xfId="0" applyNumberFormat="1" applyFont="1" applyFill="1" applyBorder="1" applyAlignment="1">
      <alignment horizontal="center" vertical="center"/>
    </xf>
    <xf numFmtId="169" fontId="21" fillId="2" borderId="1" xfId="0" applyNumberFormat="1" applyFont="1" applyFill="1" applyBorder="1" applyAlignment="1">
      <alignment horizontal="center" vertical="center"/>
    </xf>
    <xf numFmtId="169" fontId="19" fillId="2" borderId="1" xfId="0" applyNumberFormat="1" applyFont="1" applyFill="1" applyBorder="1" applyAlignment="1">
      <alignment horizontal="center" vertical="center"/>
    </xf>
    <xf numFmtId="169" fontId="19" fillId="2" borderId="1" xfId="4" applyNumberFormat="1" applyFont="1" applyFill="1" applyBorder="1" applyAlignment="1">
      <alignment horizontal="center" wrapText="1"/>
    </xf>
    <xf numFmtId="169" fontId="20" fillId="2" borderId="1" xfId="4" applyNumberFormat="1" applyFont="1" applyFill="1" applyBorder="1" applyAlignment="1">
      <alignment horizontal="center" wrapText="1"/>
    </xf>
    <xf numFmtId="169" fontId="21" fillId="2" borderId="1" xfId="0" applyNumberFormat="1" applyFont="1" applyFill="1" applyBorder="1" applyAlignment="1">
      <alignment horizontal="center" wrapText="1"/>
    </xf>
    <xf numFmtId="169" fontId="20" fillId="2" borderId="1" xfId="0" applyNumberFormat="1" applyFont="1" applyFill="1" applyBorder="1" applyAlignment="1">
      <alignment horizontal="center"/>
    </xf>
    <xf numFmtId="169" fontId="19" fillId="2" borderId="1" xfId="0" applyNumberFormat="1" applyFont="1" applyFill="1" applyBorder="1" applyAlignment="1">
      <alignment horizontal="center"/>
    </xf>
    <xf numFmtId="169" fontId="19" fillId="2" borderId="1" xfId="4" applyNumberFormat="1" applyFont="1" applyFill="1" applyBorder="1" applyAlignment="1">
      <alignment horizontal="center" vertical="center" wrapText="1"/>
    </xf>
    <xf numFmtId="169" fontId="3" fillId="2" borderId="0" xfId="0" applyNumberFormat="1" applyFont="1" applyFill="1" applyAlignment="1">
      <alignment horizontal="center"/>
    </xf>
    <xf numFmtId="169" fontId="19" fillId="2" borderId="0" xfId="0" applyNumberFormat="1" applyFont="1" applyFill="1" applyAlignment="1"/>
    <xf numFmtId="169" fontId="3" fillId="2" borderId="0" xfId="0" applyNumberFormat="1" applyFont="1" applyFill="1"/>
    <xf numFmtId="169" fontId="1" fillId="2" borderId="0" xfId="0" applyNumberFormat="1" applyFont="1" applyFill="1"/>
    <xf numFmtId="169" fontId="19" fillId="3" borderId="1" xfId="0" applyNumberFormat="1" applyFont="1" applyFill="1" applyBorder="1" applyAlignment="1">
      <alignment horizontal="center" vertical="center" wrapText="1"/>
    </xf>
    <xf numFmtId="169" fontId="3" fillId="2" borderId="0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 vertical="center"/>
    </xf>
    <xf numFmtId="0" fontId="20" fillId="0" borderId="0" xfId="0" applyFont="1" applyAlignment="1">
      <alignment horizontal="center"/>
    </xf>
    <xf numFmtId="0" fontId="6" fillId="0" borderId="0" xfId="2" applyFont="1" applyFill="1" applyAlignment="1">
      <alignment horizontal="center" wrapText="1"/>
    </xf>
    <xf numFmtId="0" fontId="3" fillId="0" borderId="0" xfId="0" applyFont="1" applyFill="1" applyAlignment="1">
      <alignment horizontal="right" vertical="center"/>
    </xf>
    <xf numFmtId="0" fontId="19" fillId="2" borderId="6" xfId="0" applyNumberFormat="1" applyFont="1" applyFill="1" applyBorder="1" applyAlignment="1">
      <alignment horizontal="center" wrapText="1"/>
    </xf>
    <xf numFmtId="0" fontId="19" fillId="2" borderId="0" xfId="0" applyFont="1" applyFill="1" applyAlignment="1">
      <alignment horizontal="right"/>
    </xf>
    <xf numFmtId="0" fontId="20" fillId="2" borderId="0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right" vertical="center" wrapText="1"/>
    </xf>
    <xf numFmtId="0" fontId="18" fillId="2" borderId="0" xfId="0" applyFont="1" applyFill="1" applyAlignment="1">
      <alignment horizontal="center"/>
    </xf>
    <xf numFmtId="0" fontId="19" fillId="2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wrapText="1"/>
    </xf>
    <xf numFmtId="0" fontId="24" fillId="0" borderId="1" xfId="7" applyFont="1" applyFill="1" applyBorder="1" applyAlignment="1">
      <alignment horizontal="center" vertical="center" wrapText="1"/>
    </xf>
    <xf numFmtId="0" fontId="19" fillId="0" borderId="1" xfId="7" applyFont="1" applyFill="1" applyBorder="1" applyAlignment="1">
      <alignment horizontal="center" vertical="center" wrapText="1"/>
    </xf>
    <xf numFmtId="165" fontId="24" fillId="2" borderId="1" xfId="1" applyNumberFormat="1" applyFont="1" applyFill="1" applyBorder="1" applyAlignment="1">
      <alignment horizontal="center" vertical="center" wrapText="1"/>
    </xf>
    <xf numFmtId="0" fontId="24" fillId="0" borderId="0" xfId="7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4" fillId="0" borderId="1" xfId="7" applyFont="1" applyFill="1" applyBorder="1" applyAlignment="1">
      <alignment horizontal="right" vertical="top" wrapText="1"/>
    </xf>
    <xf numFmtId="0" fontId="19" fillId="0" borderId="3" xfId="7" applyFont="1" applyFill="1" applyBorder="1" applyAlignment="1">
      <alignment horizontal="center" vertical="center" wrapText="1"/>
    </xf>
    <xf numFmtId="0" fontId="19" fillId="0" borderId="5" xfId="7" applyFont="1" applyFill="1" applyBorder="1" applyAlignment="1">
      <alignment horizontal="center" vertical="center" wrapText="1"/>
    </xf>
    <xf numFmtId="0" fontId="19" fillId="0" borderId="4" xfId="7" applyFont="1" applyFill="1" applyBorder="1" applyAlignment="1">
      <alignment horizontal="center" vertical="center" wrapText="1"/>
    </xf>
    <xf numFmtId="0" fontId="6" fillId="0" borderId="7" xfId="3" applyFont="1" applyBorder="1" applyAlignment="1">
      <alignment horizontal="center" vertical="center" wrapText="1"/>
    </xf>
    <xf numFmtId="0" fontId="6" fillId="0" borderId="8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3" fillId="0" borderId="0" xfId="3" applyFont="1" applyAlignment="1">
      <alignment horizontal="right"/>
    </xf>
    <xf numFmtId="49" fontId="3" fillId="0" borderId="0" xfId="0" applyNumberFormat="1" applyFont="1" applyFill="1" applyAlignment="1">
      <alignment horizontal="right"/>
    </xf>
    <xf numFmtId="0" fontId="6" fillId="0" borderId="0" xfId="3" applyFont="1" applyAlignment="1">
      <alignment horizontal="center"/>
    </xf>
    <xf numFmtId="0" fontId="6" fillId="0" borderId="0" xfId="3" applyFont="1" applyAlignment="1">
      <alignment horizontal="center" vertical="center" wrapText="1"/>
    </xf>
    <xf numFmtId="0" fontId="3" fillId="0" borderId="6" xfId="3" applyFont="1" applyBorder="1" applyAlignment="1">
      <alignment horizontal="right"/>
    </xf>
    <xf numFmtId="0" fontId="2" fillId="0" borderId="9" xfId="3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171" fontId="2" fillId="0" borderId="9" xfId="3" applyNumberFormat="1" applyFont="1" applyBorder="1" applyAlignment="1">
      <alignment horizontal="center"/>
    </xf>
    <xf numFmtId="171" fontId="2" fillId="0" borderId="2" xfId="3" applyNumberFormat="1" applyFont="1" applyBorder="1" applyAlignment="1">
      <alignment horizontal="center"/>
    </xf>
    <xf numFmtId="0" fontId="7" fillId="0" borderId="1" xfId="3" applyFont="1" applyBorder="1" applyAlignment="1">
      <alignment horizontal="center"/>
    </xf>
    <xf numFmtId="171" fontId="7" fillId="0" borderId="1" xfId="3" applyNumberFormat="1" applyFont="1" applyBorder="1" applyAlignment="1">
      <alignment horizontal="center"/>
    </xf>
    <xf numFmtId="0" fontId="3" fillId="0" borderId="0" xfId="3" applyFont="1" applyAlignment="1">
      <alignment horizontal="center"/>
    </xf>
    <xf numFmtId="0" fontId="3" fillId="0" borderId="9" xfId="3" applyFont="1" applyBorder="1" applyAlignment="1">
      <alignment horizontal="center"/>
    </xf>
    <xf numFmtId="0" fontId="3" fillId="0" borderId="2" xfId="3" applyFont="1" applyBorder="1" applyAlignment="1">
      <alignment horizontal="center"/>
    </xf>
    <xf numFmtId="0" fontId="6" fillId="0" borderId="0" xfId="3" applyFont="1" applyAlignment="1">
      <alignment horizontal="center" wrapText="1"/>
    </xf>
    <xf numFmtId="0" fontId="6" fillId="0" borderId="1" xfId="3" applyFont="1" applyBorder="1" applyAlignment="1">
      <alignment horizontal="center"/>
    </xf>
    <xf numFmtId="0" fontId="6" fillId="0" borderId="9" xfId="3" applyFont="1" applyBorder="1" applyAlignment="1">
      <alignment horizontal="center"/>
    </xf>
    <xf numFmtId="0" fontId="6" fillId="0" borderId="2" xfId="3" applyFont="1" applyBorder="1" applyAlignment="1">
      <alignment horizontal="center"/>
    </xf>
    <xf numFmtId="0" fontId="35" fillId="0" borderId="9" xfId="3" applyFont="1" applyBorder="1" applyAlignment="1">
      <alignment horizontal="center"/>
    </xf>
    <xf numFmtId="0" fontId="35" fillId="0" borderId="2" xfId="3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 vertical="center" wrapText="1"/>
    </xf>
    <xf numFmtId="0" fontId="35" fillId="0" borderId="7" xfId="3" applyFont="1" applyBorder="1" applyAlignment="1">
      <alignment horizontal="center" vertical="center" wrapText="1"/>
    </xf>
    <xf numFmtId="0" fontId="35" fillId="0" borderId="8" xfId="3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7" fillId="0" borderId="0" xfId="6" applyFont="1" applyFill="1" applyAlignment="1">
      <alignment horizontal="right"/>
    </xf>
    <xf numFmtId="0" fontId="3" fillId="0" borderId="0" xfId="6" applyFont="1" applyFill="1" applyAlignment="1">
      <alignment horizontal="right"/>
    </xf>
    <xf numFmtId="0" fontId="35" fillId="0" borderId="1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6" fillId="0" borderId="11" xfId="3" applyFont="1" applyBorder="1" applyAlignment="1">
      <alignment horizontal="center" vertical="center" wrapText="1"/>
    </xf>
    <xf numFmtId="0" fontId="6" fillId="0" borderId="12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9" xfId="3" applyFont="1" applyBorder="1" applyAlignment="1">
      <alignment horizontal="center"/>
    </xf>
    <xf numFmtId="0" fontId="7" fillId="0" borderId="13" xfId="3" applyFont="1" applyBorder="1" applyAlignment="1">
      <alignment horizontal="center"/>
    </xf>
    <xf numFmtId="0" fontId="7" fillId="0" borderId="2" xfId="3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2" borderId="1" xfId="3" applyFont="1" applyFill="1" applyBorder="1" applyAlignment="1">
      <alignment horizontal="center"/>
    </xf>
    <xf numFmtId="0" fontId="6" fillId="0" borderId="7" xfId="3" applyFont="1" applyBorder="1" applyAlignment="1">
      <alignment horizontal="center"/>
    </xf>
    <xf numFmtId="0" fontId="6" fillId="0" borderId="8" xfId="3" applyFont="1" applyBorder="1" applyAlignment="1">
      <alignment horizontal="center"/>
    </xf>
    <xf numFmtId="0" fontId="3" fillId="0" borderId="11" xfId="3" applyFont="1" applyBorder="1" applyAlignment="1">
      <alignment horizontal="center"/>
    </xf>
    <xf numFmtId="0" fontId="3" fillId="0" borderId="1" xfId="3" applyFont="1" applyBorder="1" applyAlignment="1">
      <alignment horizontal="center"/>
    </xf>
    <xf numFmtId="0" fontId="3" fillId="0" borderId="0" xfId="3" applyFont="1" applyBorder="1" applyAlignment="1">
      <alignment horizontal="right"/>
    </xf>
    <xf numFmtId="0" fontId="6" fillId="0" borderId="15" xfId="3" applyFont="1" applyBorder="1" applyAlignment="1">
      <alignment horizontal="center"/>
    </xf>
    <xf numFmtId="0" fontId="6" fillId="0" borderId="14" xfId="3" applyFont="1" applyBorder="1" applyAlignment="1">
      <alignment horizontal="center"/>
    </xf>
    <xf numFmtId="0" fontId="3" fillId="0" borderId="0" xfId="9" applyFont="1" applyAlignment="1">
      <alignment horizontal="right"/>
    </xf>
    <xf numFmtId="0" fontId="6" fillId="0" borderId="1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39" fillId="0" borderId="3" xfId="0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 wrapText="1"/>
    </xf>
    <xf numFmtId="49" fontId="40" fillId="0" borderId="3" xfId="0" applyNumberFormat="1" applyFont="1" applyBorder="1" applyAlignment="1">
      <alignment horizontal="center" vertical="center" wrapText="1"/>
    </xf>
    <xf numFmtId="49" fontId="40" fillId="0" borderId="4" xfId="0" applyNumberFormat="1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  <xf numFmtId="49" fontId="41" fillId="0" borderId="9" xfId="0" applyNumberFormat="1" applyFont="1" applyBorder="1" applyAlignment="1">
      <alignment horizontal="center" vertical="center" wrapText="1"/>
    </xf>
    <xf numFmtId="49" fontId="41" fillId="0" borderId="13" xfId="0" applyNumberFormat="1" applyFont="1" applyBorder="1" applyAlignment="1">
      <alignment horizontal="center" vertical="center" wrapText="1"/>
    </xf>
    <xf numFmtId="49" fontId="41" fillId="0" borderId="2" xfId="0" applyNumberFormat="1" applyFont="1" applyBorder="1" applyAlignment="1">
      <alignment horizontal="center" vertical="center" wrapText="1"/>
    </xf>
    <xf numFmtId="167" fontId="38" fillId="0" borderId="1" xfId="0" applyNumberFormat="1" applyFont="1" applyBorder="1" applyAlignment="1">
      <alignment horizontal="center" vertical="center" wrapText="1"/>
    </xf>
    <xf numFmtId="0" fontId="39" fillId="2" borderId="3" xfId="0" applyFont="1" applyFill="1" applyBorder="1" applyAlignment="1">
      <alignment horizontal="center" vertical="center" wrapText="1"/>
    </xf>
    <xf numFmtId="0" fontId="39" fillId="2" borderId="4" xfId="0" applyFont="1" applyFill="1" applyBorder="1" applyAlignment="1">
      <alignment horizontal="center" vertical="center" wrapText="1"/>
    </xf>
    <xf numFmtId="49" fontId="40" fillId="2" borderId="3" xfId="0" applyNumberFormat="1" applyFont="1" applyFill="1" applyBorder="1" applyAlignment="1">
      <alignment horizontal="center" vertical="center" wrapText="1"/>
    </xf>
    <xf numFmtId="49" fontId="40" fillId="2" borderId="4" xfId="0" applyNumberFormat="1" applyFont="1" applyFill="1" applyBorder="1" applyAlignment="1">
      <alignment horizontal="center" vertical="center" wrapText="1"/>
    </xf>
    <xf numFmtId="14" fontId="41" fillId="2" borderId="3" xfId="0" applyNumberFormat="1" applyFont="1" applyFill="1" applyBorder="1" applyAlignment="1">
      <alignment horizontal="center" vertical="center" wrapText="1"/>
    </xf>
    <xf numFmtId="14" fontId="41" fillId="2" borderId="4" xfId="0" applyNumberFormat="1" applyFont="1" applyFill="1" applyBorder="1" applyAlignment="1">
      <alignment horizontal="center" vertical="center" wrapText="1"/>
    </xf>
    <xf numFmtId="0" fontId="41" fillId="2" borderId="3" xfId="0" applyFont="1" applyFill="1" applyBorder="1" applyAlignment="1">
      <alignment horizontal="center" vertical="center" wrapText="1"/>
    </xf>
    <xf numFmtId="0" fontId="41" fillId="2" borderId="4" xfId="0" applyFont="1" applyFill="1" applyBorder="1" applyAlignment="1">
      <alignment horizontal="center" vertical="center" wrapText="1"/>
    </xf>
    <xf numFmtId="49" fontId="41" fillId="0" borderId="3" xfId="0" applyNumberFormat="1" applyFont="1" applyFill="1" applyBorder="1" applyAlignment="1">
      <alignment horizontal="center" vertical="center" wrapText="1"/>
    </xf>
    <xf numFmtId="49" fontId="41" fillId="0" borderId="4" xfId="0" applyNumberFormat="1" applyFont="1" applyFill="1" applyBorder="1" applyAlignment="1">
      <alignment horizontal="center" vertical="center" wrapText="1"/>
    </xf>
    <xf numFmtId="14" fontId="42" fillId="2" borderId="3" xfId="0" applyNumberFormat="1" applyFont="1" applyFill="1" applyBorder="1" applyAlignment="1">
      <alignment horizontal="center" vertical="center" wrapText="1"/>
    </xf>
    <xf numFmtId="14" fontId="42" fillId="2" borderId="4" xfId="0" applyNumberFormat="1" applyFont="1" applyFill="1" applyBorder="1" applyAlignment="1">
      <alignment horizontal="center" vertical="center" wrapText="1"/>
    </xf>
    <xf numFmtId="167" fontId="41" fillId="0" borderId="3" xfId="0" applyNumberFormat="1" applyFont="1" applyFill="1" applyBorder="1" applyAlignment="1">
      <alignment horizontal="center" vertical="center" wrapText="1"/>
    </xf>
    <xf numFmtId="167" fontId="41" fillId="0" borderId="4" xfId="0" applyNumberFormat="1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49" fontId="41" fillId="2" borderId="3" xfId="0" applyNumberFormat="1" applyFont="1" applyFill="1" applyBorder="1" applyAlignment="1">
      <alignment horizontal="center" vertical="center" wrapText="1"/>
    </xf>
    <xf numFmtId="49" fontId="41" fillId="2" borderId="4" xfId="0" applyNumberFormat="1" applyFont="1" applyFill="1" applyBorder="1" applyAlignment="1">
      <alignment horizontal="center" vertical="center" wrapText="1"/>
    </xf>
    <xf numFmtId="49" fontId="39" fillId="2" borderId="3" xfId="0" applyNumberFormat="1" applyFont="1" applyFill="1" applyBorder="1" applyAlignment="1">
      <alignment horizontal="center" vertical="center" wrapText="1"/>
    </xf>
    <xf numFmtId="49" fontId="39" fillId="2" borderId="4" xfId="0" applyNumberFormat="1" applyFont="1" applyFill="1" applyBorder="1" applyAlignment="1">
      <alignment horizontal="center" vertical="center" wrapText="1"/>
    </xf>
    <xf numFmtId="49" fontId="42" fillId="2" borderId="3" xfId="0" applyNumberFormat="1" applyFont="1" applyFill="1" applyBorder="1" applyAlignment="1">
      <alignment horizontal="center" vertical="center" wrapText="1"/>
    </xf>
    <xf numFmtId="49" fontId="42" fillId="2" borderId="4" xfId="0" applyNumberFormat="1" applyFont="1" applyFill="1" applyBorder="1" applyAlignment="1">
      <alignment horizontal="center" vertical="center" wrapText="1"/>
    </xf>
  </cellXfs>
  <cellStyles count="10">
    <cellStyle name="Гиперссылка" xfId="8" builtinId="8"/>
    <cellStyle name="Обычный" xfId="0" builtinId="0"/>
    <cellStyle name="Обычный 2" xfId="6"/>
    <cellStyle name="Обычный 3" xfId="4"/>
    <cellStyle name="Обычный_Взаимные Москв 9мес2006" xfId="5"/>
    <cellStyle name="Обычный_Инвестиц.программа на 2005г. для Минфина по новой структк" xfId="7"/>
    <cellStyle name="Обычный_прил.финпом" xfId="9"/>
    <cellStyle name="Обычный_Проект бюджета на 2012,2013,2014гг.кож.Приложения" xfId="3"/>
    <cellStyle name="Обычный_республиканский  2005 г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136"/>
  <sheetViews>
    <sheetView view="pageBreakPreview" zoomScale="60" zoomScaleNormal="100" workbookViewId="0">
      <selection activeCell="A8" sqref="A8:C8"/>
    </sheetView>
  </sheetViews>
  <sheetFormatPr defaultRowHeight="12.75" x14ac:dyDescent="0.2"/>
  <cols>
    <col min="1" max="1" width="75.140625" style="138" customWidth="1"/>
    <col min="2" max="2" width="14.85546875" style="142" customWidth="1"/>
    <col min="3" max="3" width="16" style="142" customWidth="1"/>
    <col min="4" max="256" width="9.140625" style="17"/>
    <col min="257" max="257" width="75.140625" style="17" customWidth="1"/>
    <col min="258" max="258" width="14.85546875" style="17" customWidth="1"/>
    <col min="259" max="259" width="16" style="17" customWidth="1"/>
    <col min="260" max="512" width="9.140625" style="17"/>
    <col min="513" max="513" width="75.140625" style="17" customWidth="1"/>
    <col min="514" max="514" width="14.85546875" style="17" customWidth="1"/>
    <col min="515" max="515" width="16" style="17" customWidth="1"/>
    <col min="516" max="768" width="9.140625" style="17"/>
    <col min="769" max="769" width="75.140625" style="17" customWidth="1"/>
    <col min="770" max="770" width="14.85546875" style="17" customWidth="1"/>
    <col min="771" max="771" width="16" style="17" customWidth="1"/>
    <col min="772" max="1024" width="9.140625" style="17"/>
    <col min="1025" max="1025" width="75.140625" style="17" customWidth="1"/>
    <col min="1026" max="1026" width="14.85546875" style="17" customWidth="1"/>
    <col min="1027" max="1027" width="16" style="17" customWidth="1"/>
    <col min="1028" max="1280" width="9.140625" style="17"/>
    <col min="1281" max="1281" width="75.140625" style="17" customWidth="1"/>
    <col min="1282" max="1282" width="14.85546875" style="17" customWidth="1"/>
    <col min="1283" max="1283" width="16" style="17" customWidth="1"/>
    <col min="1284" max="1536" width="9.140625" style="17"/>
    <col min="1537" max="1537" width="75.140625" style="17" customWidth="1"/>
    <col min="1538" max="1538" width="14.85546875" style="17" customWidth="1"/>
    <col min="1539" max="1539" width="16" style="17" customWidth="1"/>
    <col min="1540" max="1792" width="9.140625" style="17"/>
    <col min="1793" max="1793" width="75.140625" style="17" customWidth="1"/>
    <col min="1794" max="1794" width="14.85546875" style="17" customWidth="1"/>
    <col min="1795" max="1795" width="16" style="17" customWidth="1"/>
    <col min="1796" max="2048" width="9.140625" style="17"/>
    <col min="2049" max="2049" width="75.140625" style="17" customWidth="1"/>
    <col min="2050" max="2050" width="14.85546875" style="17" customWidth="1"/>
    <col min="2051" max="2051" width="16" style="17" customWidth="1"/>
    <col min="2052" max="2304" width="9.140625" style="17"/>
    <col min="2305" max="2305" width="75.140625" style="17" customWidth="1"/>
    <col min="2306" max="2306" width="14.85546875" style="17" customWidth="1"/>
    <col min="2307" max="2307" width="16" style="17" customWidth="1"/>
    <col min="2308" max="2560" width="9.140625" style="17"/>
    <col min="2561" max="2561" width="75.140625" style="17" customWidth="1"/>
    <col min="2562" max="2562" width="14.85546875" style="17" customWidth="1"/>
    <col min="2563" max="2563" width="16" style="17" customWidth="1"/>
    <col min="2564" max="2816" width="9.140625" style="17"/>
    <col min="2817" max="2817" width="75.140625" style="17" customWidth="1"/>
    <col min="2818" max="2818" width="14.85546875" style="17" customWidth="1"/>
    <col min="2819" max="2819" width="16" style="17" customWidth="1"/>
    <col min="2820" max="3072" width="9.140625" style="17"/>
    <col min="3073" max="3073" width="75.140625" style="17" customWidth="1"/>
    <col min="3074" max="3074" width="14.85546875" style="17" customWidth="1"/>
    <col min="3075" max="3075" width="16" style="17" customWidth="1"/>
    <col min="3076" max="3328" width="9.140625" style="17"/>
    <col min="3329" max="3329" width="75.140625" style="17" customWidth="1"/>
    <col min="3330" max="3330" width="14.85546875" style="17" customWidth="1"/>
    <col min="3331" max="3331" width="16" style="17" customWidth="1"/>
    <col min="3332" max="3584" width="9.140625" style="17"/>
    <col min="3585" max="3585" width="75.140625" style="17" customWidth="1"/>
    <col min="3586" max="3586" width="14.85546875" style="17" customWidth="1"/>
    <col min="3587" max="3587" width="16" style="17" customWidth="1"/>
    <col min="3588" max="3840" width="9.140625" style="17"/>
    <col min="3841" max="3841" width="75.140625" style="17" customWidth="1"/>
    <col min="3842" max="3842" width="14.85546875" style="17" customWidth="1"/>
    <col min="3843" max="3843" width="16" style="17" customWidth="1"/>
    <col min="3844" max="4096" width="9.140625" style="17"/>
    <col min="4097" max="4097" width="75.140625" style="17" customWidth="1"/>
    <col min="4098" max="4098" width="14.85546875" style="17" customWidth="1"/>
    <col min="4099" max="4099" width="16" style="17" customWidth="1"/>
    <col min="4100" max="4352" width="9.140625" style="17"/>
    <col min="4353" max="4353" width="75.140625" style="17" customWidth="1"/>
    <col min="4354" max="4354" width="14.85546875" style="17" customWidth="1"/>
    <col min="4355" max="4355" width="16" style="17" customWidth="1"/>
    <col min="4356" max="4608" width="9.140625" style="17"/>
    <col min="4609" max="4609" width="75.140625" style="17" customWidth="1"/>
    <col min="4610" max="4610" width="14.85546875" style="17" customWidth="1"/>
    <col min="4611" max="4611" width="16" style="17" customWidth="1"/>
    <col min="4612" max="4864" width="9.140625" style="17"/>
    <col min="4865" max="4865" width="75.140625" style="17" customWidth="1"/>
    <col min="4866" max="4866" width="14.85546875" style="17" customWidth="1"/>
    <col min="4867" max="4867" width="16" style="17" customWidth="1"/>
    <col min="4868" max="5120" width="9.140625" style="17"/>
    <col min="5121" max="5121" width="75.140625" style="17" customWidth="1"/>
    <col min="5122" max="5122" width="14.85546875" style="17" customWidth="1"/>
    <col min="5123" max="5123" width="16" style="17" customWidth="1"/>
    <col min="5124" max="5376" width="9.140625" style="17"/>
    <col min="5377" max="5377" width="75.140625" style="17" customWidth="1"/>
    <col min="5378" max="5378" width="14.85546875" style="17" customWidth="1"/>
    <col min="5379" max="5379" width="16" style="17" customWidth="1"/>
    <col min="5380" max="5632" width="9.140625" style="17"/>
    <col min="5633" max="5633" width="75.140625" style="17" customWidth="1"/>
    <col min="5634" max="5634" width="14.85546875" style="17" customWidth="1"/>
    <col min="5635" max="5635" width="16" style="17" customWidth="1"/>
    <col min="5636" max="5888" width="9.140625" style="17"/>
    <col min="5889" max="5889" width="75.140625" style="17" customWidth="1"/>
    <col min="5890" max="5890" width="14.85546875" style="17" customWidth="1"/>
    <col min="5891" max="5891" width="16" style="17" customWidth="1"/>
    <col min="5892" max="6144" width="9.140625" style="17"/>
    <col min="6145" max="6145" width="75.140625" style="17" customWidth="1"/>
    <col min="6146" max="6146" width="14.85546875" style="17" customWidth="1"/>
    <col min="6147" max="6147" width="16" style="17" customWidth="1"/>
    <col min="6148" max="6400" width="9.140625" style="17"/>
    <col min="6401" max="6401" width="75.140625" style="17" customWidth="1"/>
    <col min="6402" max="6402" width="14.85546875" style="17" customWidth="1"/>
    <col min="6403" max="6403" width="16" style="17" customWidth="1"/>
    <col min="6404" max="6656" width="9.140625" style="17"/>
    <col min="6657" max="6657" width="75.140625" style="17" customWidth="1"/>
    <col min="6658" max="6658" width="14.85546875" style="17" customWidth="1"/>
    <col min="6659" max="6659" width="16" style="17" customWidth="1"/>
    <col min="6660" max="6912" width="9.140625" style="17"/>
    <col min="6913" max="6913" width="75.140625" style="17" customWidth="1"/>
    <col min="6914" max="6914" width="14.85546875" style="17" customWidth="1"/>
    <col min="6915" max="6915" width="16" style="17" customWidth="1"/>
    <col min="6916" max="7168" width="9.140625" style="17"/>
    <col min="7169" max="7169" width="75.140625" style="17" customWidth="1"/>
    <col min="7170" max="7170" width="14.85546875" style="17" customWidth="1"/>
    <col min="7171" max="7171" width="16" style="17" customWidth="1"/>
    <col min="7172" max="7424" width="9.140625" style="17"/>
    <col min="7425" max="7425" width="75.140625" style="17" customWidth="1"/>
    <col min="7426" max="7426" width="14.85546875" style="17" customWidth="1"/>
    <col min="7427" max="7427" width="16" style="17" customWidth="1"/>
    <col min="7428" max="7680" width="9.140625" style="17"/>
    <col min="7681" max="7681" width="75.140625" style="17" customWidth="1"/>
    <col min="7682" max="7682" width="14.85546875" style="17" customWidth="1"/>
    <col min="7683" max="7683" width="16" style="17" customWidth="1"/>
    <col min="7684" max="7936" width="9.140625" style="17"/>
    <col min="7937" max="7937" width="75.140625" style="17" customWidth="1"/>
    <col min="7938" max="7938" width="14.85546875" style="17" customWidth="1"/>
    <col min="7939" max="7939" width="16" style="17" customWidth="1"/>
    <col min="7940" max="8192" width="9.140625" style="17"/>
    <col min="8193" max="8193" width="75.140625" style="17" customWidth="1"/>
    <col min="8194" max="8194" width="14.85546875" style="17" customWidth="1"/>
    <col min="8195" max="8195" width="16" style="17" customWidth="1"/>
    <col min="8196" max="8448" width="9.140625" style="17"/>
    <col min="8449" max="8449" width="75.140625" style="17" customWidth="1"/>
    <col min="8450" max="8450" width="14.85546875" style="17" customWidth="1"/>
    <col min="8451" max="8451" width="16" style="17" customWidth="1"/>
    <col min="8452" max="8704" width="9.140625" style="17"/>
    <col min="8705" max="8705" width="75.140625" style="17" customWidth="1"/>
    <col min="8706" max="8706" width="14.85546875" style="17" customWidth="1"/>
    <col min="8707" max="8707" width="16" style="17" customWidth="1"/>
    <col min="8708" max="8960" width="9.140625" style="17"/>
    <col min="8961" max="8961" width="75.140625" style="17" customWidth="1"/>
    <col min="8962" max="8962" width="14.85546875" style="17" customWidth="1"/>
    <col min="8963" max="8963" width="16" style="17" customWidth="1"/>
    <col min="8964" max="9216" width="9.140625" style="17"/>
    <col min="9217" max="9217" width="75.140625" style="17" customWidth="1"/>
    <col min="9218" max="9218" width="14.85546875" style="17" customWidth="1"/>
    <col min="9219" max="9219" width="16" style="17" customWidth="1"/>
    <col min="9220" max="9472" width="9.140625" style="17"/>
    <col min="9473" max="9473" width="75.140625" style="17" customWidth="1"/>
    <col min="9474" max="9474" width="14.85546875" style="17" customWidth="1"/>
    <col min="9475" max="9475" width="16" style="17" customWidth="1"/>
    <col min="9476" max="9728" width="9.140625" style="17"/>
    <col min="9729" max="9729" width="75.140625" style="17" customWidth="1"/>
    <col min="9730" max="9730" width="14.85546875" style="17" customWidth="1"/>
    <col min="9731" max="9731" width="16" style="17" customWidth="1"/>
    <col min="9732" max="9984" width="9.140625" style="17"/>
    <col min="9985" max="9985" width="75.140625" style="17" customWidth="1"/>
    <col min="9986" max="9986" width="14.85546875" style="17" customWidth="1"/>
    <col min="9987" max="9987" width="16" style="17" customWidth="1"/>
    <col min="9988" max="10240" width="9.140625" style="17"/>
    <col min="10241" max="10241" width="75.140625" style="17" customWidth="1"/>
    <col min="10242" max="10242" width="14.85546875" style="17" customWidth="1"/>
    <col min="10243" max="10243" width="16" style="17" customWidth="1"/>
    <col min="10244" max="10496" width="9.140625" style="17"/>
    <col min="10497" max="10497" width="75.140625" style="17" customWidth="1"/>
    <col min="10498" max="10498" width="14.85546875" style="17" customWidth="1"/>
    <col min="10499" max="10499" width="16" style="17" customWidth="1"/>
    <col min="10500" max="10752" width="9.140625" style="17"/>
    <col min="10753" max="10753" width="75.140625" style="17" customWidth="1"/>
    <col min="10754" max="10754" width="14.85546875" style="17" customWidth="1"/>
    <col min="10755" max="10755" width="16" style="17" customWidth="1"/>
    <col min="10756" max="11008" width="9.140625" style="17"/>
    <col min="11009" max="11009" width="75.140625" style="17" customWidth="1"/>
    <col min="11010" max="11010" width="14.85546875" style="17" customWidth="1"/>
    <col min="11011" max="11011" width="16" style="17" customWidth="1"/>
    <col min="11012" max="11264" width="9.140625" style="17"/>
    <col min="11265" max="11265" width="75.140625" style="17" customWidth="1"/>
    <col min="11266" max="11266" width="14.85546875" style="17" customWidth="1"/>
    <col min="11267" max="11267" width="16" style="17" customWidth="1"/>
    <col min="11268" max="11520" width="9.140625" style="17"/>
    <col min="11521" max="11521" width="75.140625" style="17" customWidth="1"/>
    <col min="11522" max="11522" width="14.85546875" style="17" customWidth="1"/>
    <col min="11523" max="11523" width="16" style="17" customWidth="1"/>
    <col min="11524" max="11776" width="9.140625" style="17"/>
    <col min="11777" max="11777" width="75.140625" style="17" customWidth="1"/>
    <col min="11778" max="11778" width="14.85546875" style="17" customWidth="1"/>
    <col min="11779" max="11779" width="16" style="17" customWidth="1"/>
    <col min="11780" max="12032" width="9.140625" style="17"/>
    <col min="12033" max="12033" width="75.140625" style="17" customWidth="1"/>
    <col min="12034" max="12034" width="14.85546875" style="17" customWidth="1"/>
    <col min="12035" max="12035" width="16" style="17" customWidth="1"/>
    <col min="12036" max="12288" width="9.140625" style="17"/>
    <col min="12289" max="12289" width="75.140625" style="17" customWidth="1"/>
    <col min="12290" max="12290" width="14.85546875" style="17" customWidth="1"/>
    <col min="12291" max="12291" width="16" style="17" customWidth="1"/>
    <col min="12292" max="12544" width="9.140625" style="17"/>
    <col min="12545" max="12545" width="75.140625" style="17" customWidth="1"/>
    <col min="12546" max="12546" width="14.85546875" style="17" customWidth="1"/>
    <col min="12547" max="12547" width="16" style="17" customWidth="1"/>
    <col min="12548" max="12800" width="9.140625" style="17"/>
    <col min="12801" max="12801" width="75.140625" style="17" customWidth="1"/>
    <col min="12802" max="12802" width="14.85546875" style="17" customWidth="1"/>
    <col min="12803" max="12803" width="16" style="17" customWidth="1"/>
    <col min="12804" max="13056" width="9.140625" style="17"/>
    <col min="13057" max="13057" width="75.140625" style="17" customWidth="1"/>
    <col min="13058" max="13058" width="14.85546875" style="17" customWidth="1"/>
    <col min="13059" max="13059" width="16" style="17" customWidth="1"/>
    <col min="13060" max="13312" width="9.140625" style="17"/>
    <col min="13313" max="13313" width="75.140625" style="17" customWidth="1"/>
    <col min="13314" max="13314" width="14.85546875" style="17" customWidth="1"/>
    <col min="13315" max="13315" width="16" style="17" customWidth="1"/>
    <col min="13316" max="13568" width="9.140625" style="17"/>
    <col min="13569" max="13569" width="75.140625" style="17" customWidth="1"/>
    <col min="13570" max="13570" width="14.85546875" style="17" customWidth="1"/>
    <col min="13571" max="13571" width="16" style="17" customWidth="1"/>
    <col min="13572" max="13824" width="9.140625" style="17"/>
    <col min="13825" max="13825" width="75.140625" style="17" customWidth="1"/>
    <col min="13826" max="13826" width="14.85546875" style="17" customWidth="1"/>
    <col min="13827" max="13827" width="16" style="17" customWidth="1"/>
    <col min="13828" max="14080" width="9.140625" style="17"/>
    <col min="14081" max="14081" width="75.140625" style="17" customWidth="1"/>
    <col min="14082" max="14082" width="14.85546875" style="17" customWidth="1"/>
    <col min="14083" max="14083" width="16" style="17" customWidth="1"/>
    <col min="14084" max="14336" width="9.140625" style="17"/>
    <col min="14337" max="14337" width="75.140625" style="17" customWidth="1"/>
    <col min="14338" max="14338" width="14.85546875" style="17" customWidth="1"/>
    <col min="14339" max="14339" width="16" style="17" customWidth="1"/>
    <col min="14340" max="14592" width="9.140625" style="17"/>
    <col min="14593" max="14593" width="75.140625" style="17" customWidth="1"/>
    <col min="14594" max="14594" width="14.85546875" style="17" customWidth="1"/>
    <col min="14595" max="14595" width="16" style="17" customWidth="1"/>
    <col min="14596" max="14848" width="9.140625" style="17"/>
    <col min="14849" max="14849" width="75.140625" style="17" customWidth="1"/>
    <col min="14850" max="14850" width="14.85546875" style="17" customWidth="1"/>
    <col min="14851" max="14851" width="16" style="17" customWidth="1"/>
    <col min="14852" max="15104" width="9.140625" style="17"/>
    <col min="15105" max="15105" width="75.140625" style="17" customWidth="1"/>
    <col min="15106" max="15106" width="14.85546875" style="17" customWidth="1"/>
    <col min="15107" max="15107" width="16" style="17" customWidth="1"/>
    <col min="15108" max="15360" width="9.140625" style="17"/>
    <col min="15361" max="15361" width="75.140625" style="17" customWidth="1"/>
    <col min="15362" max="15362" width="14.85546875" style="17" customWidth="1"/>
    <col min="15363" max="15363" width="16" style="17" customWidth="1"/>
    <col min="15364" max="15616" width="9.140625" style="17"/>
    <col min="15617" max="15617" width="75.140625" style="17" customWidth="1"/>
    <col min="15618" max="15618" width="14.85546875" style="17" customWidth="1"/>
    <col min="15619" max="15619" width="16" style="17" customWidth="1"/>
    <col min="15620" max="15872" width="9.140625" style="17"/>
    <col min="15873" max="15873" width="75.140625" style="17" customWidth="1"/>
    <col min="15874" max="15874" width="14.85546875" style="17" customWidth="1"/>
    <col min="15875" max="15875" width="16" style="17" customWidth="1"/>
    <col min="15876" max="16128" width="9.140625" style="17"/>
    <col min="16129" max="16129" width="75.140625" style="17" customWidth="1"/>
    <col min="16130" max="16130" width="14.85546875" style="17" customWidth="1"/>
    <col min="16131" max="16131" width="16" style="17" customWidth="1"/>
    <col min="16132" max="16384" width="9.140625" style="17"/>
  </cols>
  <sheetData>
    <row r="1" spans="1:8" x14ac:dyDescent="0.2">
      <c r="A1" s="377" t="s">
        <v>546</v>
      </c>
      <c r="B1" s="377"/>
      <c r="C1" s="377"/>
    </row>
    <row r="2" spans="1:8" x14ac:dyDescent="0.2">
      <c r="A2" s="377" t="s">
        <v>547</v>
      </c>
      <c r="B2" s="377"/>
      <c r="C2" s="377"/>
    </row>
    <row r="3" spans="1:8" x14ac:dyDescent="0.2">
      <c r="A3" s="377" t="s">
        <v>0</v>
      </c>
      <c r="B3" s="377"/>
      <c r="C3" s="377"/>
    </row>
    <row r="4" spans="1:8" x14ac:dyDescent="0.2">
      <c r="A4" s="377" t="s">
        <v>1</v>
      </c>
      <c r="B4" s="377"/>
      <c r="C4" s="377"/>
    </row>
    <row r="5" spans="1:8" x14ac:dyDescent="0.2">
      <c r="A5" s="377" t="s">
        <v>887</v>
      </c>
      <c r="B5" s="377"/>
      <c r="C5" s="377"/>
    </row>
    <row r="6" spans="1:8" x14ac:dyDescent="0.2">
      <c r="A6" s="377" t="s">
        <v>548</v>
      </c>
      <c r="B6" s="377"/>
      <c r="C6" s="377"/>
    </row>
    <row r="7" spans="1:8" x14ac:dyDescent="0.2">
      <c r="A7" s="377" t="s">
        <v>2</v>
      </c>
      <c r="B7" s="377"/>
      <c r="C7" s="377"/>
    </row>
    <row r="8" spans="1:8" x14ac:dyDescent="0.2">
      <c r="A8" s="377" t="s">
        <v>888</v>
      </c>
      <c r="B8" s="377"/>
      <c r="C8" s="377"/>
    </row>
    <row r="9" spans="1:8" x14ac:dyDescent="0.2">
      <c r="B9" s="378"/>
      <c r="C9" s="378"/>
      <c r="D9" s="139"/>
      <c r="E9" s="139"/>
      <c r="F9" s="139"/>
      <c r="G9" s="139"/>
      <c r="H9" s="139"/>
    </row>
    <row r="10" spans="1:8" ht="15" x14ac:dyDescent="0.25">
      <c r="A10" s="379" t="s">
        <v>549</v>
      </c>
      <c r="B10" s="379"/>
      <c r="C10" s="379"/>
      <c r="D10" s="140"/>
      <c r="H10" s="141"/>
    </row>
    <row r="11" spans="1:8" ht="15" x14ac:dyDescent="0.25">
      <c r="A11" s="379" t="s">
        <v>838</v>
      </c>
      <c r="B11" s="379"/>
      <c r="C11" s="379"/>
      <c r="D11" s="140"/>
      <c r="E11" s="142"/>
      <c r="H11" s="141"/>
    </row>
    <row r="12" spans="1:8" ht="15.75" x14ac:dyDescent="0.2">
      <c r="B12" s="376" t="s">
        <v>550</v>
      </c>
      <c r="C12" s="376"/>
      <c r="D12" s="143"/>
      <c r="E12" s="143"/>
    </row>
    <row r="13" spans="1:8" ht="31.5" x14ac:dyDescent="0.2">
      <c r="A13" s="144" t="s">
        <v>551</v>
      </c>
      <c r="B13" s="145" t="s">
        <v>552</v>
      </c>
      <c r="C13" s="145" t="s">
        <v>553</v>
      </c>
    </row>
    <row r="14" spans="1:8" ht="24" x14ac:dyDescent="0.25">
      <c r="A14" s="146" t="s">
        <v>554</v>
      </c>
      <c r="B14" s="147"/>
      <c r="C14" s="148"/>
      <c r="D14" s="141"/>
      <c r="E14" s="141"/>
      <c r="F14" s="141"/>
      <c r="G14" s="141"/>
    </row>
    <row r="15" spans="1:8" ht="15" x14ac:dyDescent="0.25">
      <c r="A15" s="149" t="s">
        <v>555</v>
      </c>
      <c r="B15" s="150">
        <v>60</v>
      </c>
      <c r="C15" s="151"/>
      <c r="D15" s="141"/>
      <c r="E15" s="141"/>
      <c r="F15" s="141"/>
      <c r="G15" s="141"/>
    </row>
    <row r="16" spans="1:8" ht="36" x14ac:dyDescent="0.25">
      <c r="A16" s="152" t="s">
        <v>556</v>
      </c>
      <c r="B16" s="150">
        <v>100</v>
      </c>
      <c r="C16" s="150"/>
      <c r="D16" s="141"/>
      <c r="E16" s="141"/>
      <c r="F16" s="141"/>
      <c r="G16" s="141"/>
    </row>
    <row r="17" spans="1:7" ht="15" x14ac:dyDescent="0.25">
      <c r="A17" s="153" t="s">
        <v>557</v>
      </c>
      <c r="B17" s="150">
        <v>100</v>
      </c>
      <c r="C17" s="150"/>
      <c r="D17" s="141"/>
      <c r="E17" s="141"/>
      <c r="F17" s="141"/>
      <c r="G17" s="141"/>
    </row>
    <row r="18" spans="1:7" ht="24" x14ac:dyDescent="0.25">
      <c r="A18" s="146" t="s">
        <v>558</v>
      </c>
      <c r="B18" s="147"/>
      <c r="C18" s="147"/>
      <c r="D18" s="141"/>
      <c r="E18" s="141"/>
      <c r="F18" s="141"/>
      <c r="G18" s="141"/>
    </row>
    <row r="19" spans="1:7" ht="24.75" x14ac:dyDescent="0.25">
      <c r="A19" s="154" t="s">
        <v>559</v>
      </c>
      <c r="B19" s="147">
        <v>100</v>
      </c>
      <c r="C19" s="147"/>
      <c r="D19" s="141"/>
      <c r="E19" s="141"/>
      <c r="F19" s="141"/>
      <c r="G19" s="141"/>
    </row>
    <row r="20" spans="1:7" ht="24.75" x14ac:dyDescent="0.25">
      <c r="A20" s="154" t="s">
        <v>560</v>
      </c>
      <c r="B20" s="147"/>
      <c r="C20" s="147">
        <v>100</v>
      </c>
      <c r="D20" s="141"/>
      <c r="E20" s="141"/>
      <c r="F20" s="141"/>
      <c r="G20" s="141"/>
    </row>
    <row r="21" spans="1:7" ht="15" x14ac:dyDescent="0.25">
      <c r="A21" s="154" t="s">
        <v>44</v>
      </c>
      <c r="B21" s="147">
        <v>100</v>
      </c>
      <c r="C21" s="147"/>
      <c r="D21" s="141"/>
      <c r="E21" s="141"/>
      <c r="F21" s="141"/>
      <c r="G21" s="141"/>
    </row>
    <row r="22" spans="1:7" ht="15" x14ac:dyDescent="0.25">
      <c r="A22" s="154" t="s">
        <v>561</v>
      </c>
      <c r="B22" s="147"/>
      <c r="C22" s="147">
        <v>100</v>
      </c>
      <c r="D22" s="141"/>
      <c r="E22" s="141"/>
      <c r="F22" s="141"/>
      <c r="G22" s="141"/>
    </row>
    <row r="23" spans="1:7" ht="15" x14ac:dyDescent="0.25">
      <c r="A23" s="146" t="s">
        <v>562</v>
      </c>
      <c r="B23" s="147"/>
      <c r="C23" s="147"/>
      <c r="D23" s="141"/>
      <c r="E23" s="141"/>
      <c r="F23" s="141"/>
      <c r="G23" s="141"/>
    </row>
    <row r="24" spans="1:7" ht="15" x14ac:dyDescent="0.25">
      <c r="A24" s="155" t="s">
        <v>563</v>
      </c>
      <c r="B24" s="147"/>
      <c r="C24" s="147"/>
      <c r="D24" s="141"/>
      <c r="E24" s="141"/>
      <c r="F24" s="141"/>
      <c r="G24" s="141"/>
    </row>
    <row r="25" spans="1:7" ht="15" x14ac:dyDescent="0.25">
      <c r="A25" s="152" t="s">
        <v>564</v>
      </c>
      <c r="B25" s="147">
        <v>100</v>
      </c>
      <c r="C25" s="147"/>
      <c r="D25" s="141"/>
      <c r="E25" s="141"/>
      <c r="F25" s="141"/>
      <c r="G25" s="141"/>
    </row>
    <row r="26" spans="1:7" ht="15" x14ac:dyDescent="0.25">
      <c r="A26" s="152" t="s">
        <v>565</v>
      </c>
      <c r="B26" s="147"/>
      <c r="C26" s="147">
        <v>100</v>
      </c>
      <c r="D26" s="141"/>
      <c r="E26" s="141"/>
      <c r="F26" s="141"/>
      <c r="G26" s="141"/>
    </row>
    <row r="27" spans="1:7" ht="15" x14ac:dyDescent="0.25">
      <c r="A27" s="152" t="s">
        <v>692</v>
      </c>
      <c r="B27" s="147"/>
      <c r="C27" s="147">
        <v>100</v>
      </c>
      <c r="D27" s="141"/>
      <c r="E27" s="141"/>
      <c r="F27" s="141"/>
      <c r="G27" s="141"/>
    </row>
    <row r="28" spans="1:7" ht="15" x14ac:dyDescent="0.25">
      <c r="A28" s="152" t="s">
        <v>566</v>
      </c>
      <c r="B28" s="147">
        <v>100</v>
      </c>
      <c r="C28" s="147"/>
      <c r="D28" s="141"/>
      <c r="E28" s="141"/>
      <c r="F28" s="141"/>
      <c r="G28" s="141"/>
    </row>
    <row r="29" spans="1:7" ht="15" x14ac:dyDescent="0.25">
      <c r="A29" s="152" t="s">
        <v>567</v>
      </c>
      <c r="B29" s="147"/>
      <c r="C29" s="147">
        <v>100</v>
      </c>
      <c r="D29" s="141"/>
      <c r="E29" s="141"/>
      <c r="F29" s="141"/>
      <c r="G29" s="141"/>
    </row>
    <row r="30" spans="1:7" ht="15" x14ac:dyDescent="0.25">
      <c r="A30" s="156"/>
      <c r="B30" s="157"/>
      <c r="C30" s="157"/>
      <c r="D30" s="141"/>
      <c r="E30" s="141"/>
      <c r="F30" s="141"/>
      <c r="G30" s="141"/>
    </row>
    <row r="31" spans="1:7" ht="15" x14ac:dyDescent="0.25">
      <c r="A31" s="156"/>
      <c r="B31" s="158"/>
      <c r="C31" s="158"/>
      <c r="D31" s="141"/>
      <c r="E31" s="141"/>
      <c r="F31" s="141"/>
      <c r="G31" s="141"/>
    </row>
    <row r="32" spans="1:7" ht="15" x14ac:dyDescent="0.25">
      <c r="A32" s="156"/>
      <c r="B32" s="158"/>
      <c r="C32" s="158"/>
      <c r="D32" s="141"/>
      <c r="E32" s="141"/>
      <c r="F32" s="141"/>
      <c r="G32" s="141"/>
    </row>
    <row r="33" spans="1:7" ht="15" x14ac:dyDescent="0.25">
      <c r="A33" s="156"/>
      <c r="B33" s="158"/>
      <c r="C33" s="158"/>
      <c r="D33" s="141"/>
      <c r="E33" s="141"/>
      <c r="F33" s="141"/>
      <c r="G33" s="141"/>
    </row>
    <row r="34" spans="1:7" ht="15" x14ac:dyDescent="0.25">
      <c r="A34" s="159"/>
      <c r="B34" s="158"/>
      <c r="C34" s="158"/>
      <c r="D34" s="141"/>
      <c r="E34" s="141"/>
      <c r="F34" s="141"/>
      <c r="G34" s="141"/>
    </row>
    <row r="35" spans="1:7" ht="15" x14ac:dyDescent="0.25">
      <c r="A35" s="159"/>
      <c r="B35" s="158"/>
      <c r="C35" s="158"/>
      <c r="D35" s="141"/>
      <c r="E35" s="141"/>
      <c r="F35" s="141"/>
      <c r="G35" s="141"/>
    </row>
    <row r="36" spans="1:7" ht="15" x14ac:dyDescent="0.25">
      <c r="A36" s="159"/>
      <c r="B36" s="158"/>
      <c r="C36" s="158"/>
      <c r="D36" s="141"/>
      <c r="E36" s="141"/>
      <c r="F36" s="141"/>
      <c r="G36" s="141"/>
    </row>
    <row r="37" spans="1:7" ht="15" x14ac:dyDescent="0.25">
      <c r="B37" s="158"/>
      <c r="C37" s="158"/>
      <c r="D37" s="141"/>
      <c r="E37" s="141"/>
      <c r="F37" s="141"/>
      <c r="G37" s="141"/>
    </row>
    <row r="38" spans="1:7" ht="15" x14ac:dyDescent="0.25">
      <c r="B38" s="158"/>
      <c r="C38" s="158"/>
      <c r="D38" s="141"/>
      <c r="E38" s="141"/>
      <c r="F38" s="141"/>
      <c r="G38" s="141"/>
    </row>
    <row r="39" spans="1:7" ht="15" x14ac:dyDescent="0.25">
      <c r="B39" s="158"/>
      <c r="C39" s="158"/>
      <c r="D39" s="141"/>
      <c r="E39" s="141"/>
      <c r="F39" s="141"/>
      <c r="G39" s="141"/>
    </row>
    <row r="40" spans="1:7" ht="15" x14ac:dyDescent="0.25">
      <c r="B40" s="158"/>
      <c r="C40" s="158"/>
      <c r="D40" s="141"/>
      <c r="E40" s="141"/>
      <c r="F40" s="141"/>
      <c r="G40" s="141"/>
    </row>
    <row r="41" spans="1:7" ht="15" x14ac:dyDescent="0.25">
      <c r="B41" s="158"/>
      <c r="C41" s="158"/>
      <c r="D41" s="141"/>
      <c r="E41" s="141"/>
      <c r="F41" s="141"/>
      <c r="G41" s="141"/>
    </row>
    <row r="42" spans="1:7" ht="15" x14ac:dyDescent="0.25">
      <c r="B42" s="158"/>
      <c r="C42" s="158"/>
      <c r="D42" s="141"/>
      <c r="E42" s="141"/>
      <c r="F42" s="141"/>
      <c r="G42" s="141"/>
    </row>
    <row r="43" spans="1:7" ht="15" x14ac:dyDescent="0.25">
      <c r="B43" s="158"/>
      <c r="C43" s="158"/>
      <c r="D43" s="141"/>
      <c r="E43" s="141"/>
      <c r="F43" s="141"/>
      <c r="G43" s="141"/>
    </row>
    <row r="44" spans="1:7" ht="15" x14ac:dyDescent="0.25">
      <c r="B44" s="158"/>
      <c r="C44" s="158"/>
      <c r="D44" s="141"/>
      <c r="E44" s="141"/>
      <c r="F44" s="141"/>
      <c r="G44" s="141"/>
    </row>
    <row r="45" spans="1:7" ht="15" x14ac:dyDescent="0.25">
      <c r="B45" s="158"/>
      <c r="C45" s="158"/>
      <c r="D45" s="141"/>
      <c r="E45" s="141"/>
      <c r="F45" s="141"/>
      <c r="G45" s="141"/>
    </row>
    <row r="46" spans="1:7" ht="15" x14ac:dyDescent="0.25">
      <c r="B46" s="158"/>
      <c r="C46" s="158"/>
      <c r="D46" s="141"/>
      <c r="E46" s="141"/>
      <c r="F46" s="141"/>
      <c r="G46" s="141"/>
    </row>
    <row r="47" spans="1:7" ht="15" x14ac:dyDescent="0.25">
      <c r="B47" s="158"/>
      <c r="C47" s="158"/>
      <c r="D47" s="141"/>
      <c r="E47" s="141"/>
      <c r="F47" s="141"/>
      <c r="G47" s="141"/>
    </row>
    <row r="48" spans="1:7" ht="15" x14ac:dyDescent="0.25">
      <c r="B48" s="158"/>
      <c r="C48" s="158"/>
      <c r="D48" s="141"/>
      <c r="E48" s="141"/>
      <c r="F48" s="141"/>
      <c r="G48" s="141"/>
    </row>
    <row r="49" spans="2:7" ht="15" x14ac:dyDescent="0.25">
      <c r="B49" s="158"/>
      <c r="C49" s="158"/>
      <c r="D49" s="141"/>
      <c r="E49" s="141"/>
      <c r="F49" s="141"/>
      <c r="G49" s="141"/>
    </row>
    <row r="50" spans="2:7" ht="15" x14ac:dyDescent="0.25">
      <c r="B50" s="158"/>
      <c r="C50" s="158"/>
      <c r="D50" s="141"/>
      <c r="E50" s="141"/>
      <c r="F50" s="141"/>
      <c r="G50" s="141"/>
    </row>
    <row r="51" spans="2:7" ht="15" x14ac:dyDescent="0.25">
      <c r="B51" s="158"/>
      <c r="C51" s="158"/>
      <c r="D51" s="141"/>
      <c r="E51" s="141"/>
      <c r="F51" s="141"/>
      <c r="G51" s="141"/>
    </row>
    <row r="52" spans="2:7" ht="15" x14ac:dyDescent="0.25">
      <c r="B52" s="158"/>
      <c r="C52" s="158"/>
      <c r="D52" s="141"/>
      <c r="E52" s="141"/>
      <c r="F52" s="141"/>
      <c r="G52" s="141"/>
    </row>
    <row r="53" spans="2:7" ht="15" x14ac:dyDescent="0.25">
      <c r="B53" s="158"/>
      <c r="C53" s="158"/>
      <c r="D53" s="141"/>
      <c r="E53" s="141"/>
      <c r="F53" s="141"/>
      <c r="G53" s="141"/>
    </row>
    <row r="54" spans="2:7" ht="15" x14ac:dyDescent="0.25">
      <c r="B54" s="158"/>
      <c r="C54" s="158"/>
      <c r="D54" s="141"/>
      <c r="E54" s="141"/>
      <c r="F54" s="141"/>
      <c r="G54" s="141"/>
    </row>
    <row r="55" spans="2:7" ht="15" x14ac:dyDescent="0.25">
      <c r="B55" s="158"/>
      <c r="C55" s="158"/>
      <c r="D55" s="141"/>
      <c r="E55" s="141"/>
      <c r="F55" s="141"/>
      <c r="G55" s="141"/>
    </row>
    <row r="56" spans="2:7" ht="15" x14ac:dyDescent="0.25">
      <c r="B56" s="158"/>
      <c r="C56" s="158"/>
      <c r="D56" s="141"/>
      <c r="E56" s="141"/>
      <c r="F56" s="141"/>
      <c r="G56" s="141"/>
    </row>
    <row r="57" spans="2:7" ht="15" x14ac:dyDescent="0.25">
      <c r="B57" s="158"/>
      <c r="C57" s="158"/>
      <c r="D57" s="141"/>
      <c r="E57" s="141"/>
      <c r="F57" s="141"/>
      <c r="G57" s="141"/>
    </row>
    <row r="58" spans="2:7" ht="15" x14ac:dyDescent="0.25">
      <c r="B58" s="158"/>
      <c r="C58" s="158"/>
      <c r="D58" s="141"/>
      <c r="E58" s="141"/>
      <c r="F58" s="141"/>
      <c r="G58" s="141"/>
    </row>
    <row r="59" spans="2:7" ht="15" x14ac:dyDescent="0.25">
      <c r="B59" s="158"/>
      <c r="C59" s="158"/>
      <c r="D59" s="141"/>
      <c r="E59" s="141"/>
      <c r="F59" s="141"/>
      <c r="G59" s="141"/>
    </row>
    <row r="60" spans="2:7" ht="15" x14ac:dyDescent="0.25">
      <c r="B60" s="158"/>
      <c r="C60" s="158"/>
      <c r="D60" s="141"/>
      <c r="E60" s="141"/>
      <c r="F60" s="141"/>
      <c r="G60" s="141"/>
    </row>
    <row r="61" spans="2:7" ht="15" x14ac:dyDescent="0.25">
      <c r="B61" s="158"/>
      <c r="C61" s="158"/>
      <c r="D61" s="141"/>
      <c r="E61" s="141"/>
      <c r="F61" s="141"/>
      <c r="G61" s="141"/>
    </row>
    <row r="62" spans="2:7" ht="15" x14ac:dyDescent="0.25">
      <c r="B62" s="158"/>
      <c r="C62" s="158"/>
      <c r="D62" s="141"/>
      <c r="E62" s="141"/>
      <c r="F62" s="141"/>
      <c r="G62" s="141"/>
    </row>
    <row r="63" spans="2:7" ht="15" x14ac:dyDescent="0.25">
      <c r="B63" s="158"/>
      <c r="C63" s="158"/>
      <c r="D63" s="141"/>
      <c r="E63" s="141"/>
      <c r="F63" s="141"/>
      <c r="G63" s="141"/>
    </row>
    <row r="64" spans="2:7" ht="15" x14ac:dyDescent="0.25">
      <c r="B64" s="158"/>
      <c r="C64" s="158"/>
      <c r="D64" s="141"/>
      <c r="E64" s="141"/>
      <c r="F64" s="141"/>
      <c r="G64" s="141"/>
    </row>
    <row r="65" spans="2:7" ht="15" x14ac:dyDescent="0.25">
      <c r="B65" s="158"/>
      <c r="C65" s="158"/>
      <c r="D65" s="141"/>
      <c r="E65" s="141"/>
      <c r="F65" s="141"/>
      <c r="G65" s="141"/>
    </row>
    <row r="66" spans="2:7" ht="15" x14ac:dyDescent="0.25">
      <c r="B66" s="158"/>
      <c r="C66" s="158"/>
      <c r="D66" s="141"/>
      <c r="E66" s="141"/>
      <c r="F66" s="141"/>
      <c r="G66" s="141"/>
    </row>
    <row r="67" spans="2:7" ht="15" x14ac:dyDescent="0.25">
      <c r="B67" s="158"/>
      <c r="C67" s="158"/>
      <c r="D67" s="141"/>
      <c r="E67" s="141"/>
      <c r="F67" s="141"/>
      <c r="G67" s="141"/>
    </row>
    <row r="68" spans="2:7" ht="15" x14ac:dyDescent="0.25">
      <c r="B68" s="158"/>
      <c r="C68" s="158"/>
      <c r="D68" s="141"/>
      <c r="E68" s="141"/>
      <c r="F68" s="141"/>
      <c r="G68" s="141"/>
    </row>
    <row r="69" spans="2:7" ht="15" x14ac:dyDescent="0.25">
      <c r="B69" s="158"/>
      <c r="C69" s="158"/>
      <c r="D69" s="141"/>
      <c r="E69" s="141"/>
      <c r="F69" s="141"/>
      <c r="G69" s="141"/>
    </row>
    <row r="70" spans="2:7" ht="15" x14ac:dyDescent="0.25">
      <c r="B70" s="158"/>
      <c r="C70" s="158"/>
      <c r="D70" s="141"/>
      <c r="E70" s="141"/>
      <c r="F70" s="141"/>
      <c r="G70" s="141"/>
    </row>
    <row r="71" spans="2:7" ht="15" x14ac:dyDescent="0.25">
      <c r="B71" s="158"/>
      <c r="C71" s="158"/>
      <c r="D71" s="141"/>
      <c r="E71" s="141"/>
      <c r="F71" s="141"/>
      <c r="G71" s="141"/>
    </row>
    <row r="72" spans="2:7" ht="15" x14ac:dyDescent="0.25">
      <c r="B72" s="158"/>
      <c r="C72" s="158"/>
      <c r="D72" s="141"/>
      <c r="E72" s="141"/>
      <c r="F72" s="141"/>
      <c r="G72" s="141"/>
    </row>
    <row r="73" spans="2:7" ht="15" x14ac:dyDescent="0.25">
      <c r="B73" s="158"/>
      <c r="C73" s="158"/>
      <c r="D73" s="141"/>
      <c r="E73" s="141"/>
      <c r="F73" s="141"/>
      <c r="G73" s="141"/>
    </row>
    <row r="74" spans="2:7" ht="15" x14ac:dyDescent="0.25">
      <c r="B74" s="158"/>
      <c r="C74" s="158"/>
      <c r="D74" s="141"/>
      <c r="E74" s="141"/>
      <c r="F74" s="141"/>
      <c r="G74" s="141"/>
    </row>
    <row r="75" spans="2:7" ht="15" x14ac:dyDescent="0.25">
      <c r="B75" s="158"/>
      <c r="C75" s="158"/>
      <c r="D75" s="141"/>
      <c r="E75" s="141"/>
      <c r="F75" s="141"/>
      <c r="G75" s="141"/>
    </row>
    <row r="76" spans="2:7" ht="15" x14ac:dyDescent="0.25">
      <c r="B76" s="158"/>
      <c r="C76" s="158"/>
      <c r="D76" s="141"/>
      <c r="E76" s="141"/>
      <c r="F76" s="141"/>
      <c r="G76" s="141"/>
    </row>
    <row r="77" spans="2:7" ht="15" x14ac:dyDescent="0.25">
      <c r="B77" s="158"/>
      <c r="C77" s="158"/>
      <c r="D77" s="141"/>
      <c r="E77" s="141"/>
      <c r="F77" s="141"/>
      <c r="G77" s="141"/>
    </row>
    <row r="78" spans="2:7" ht="15" x14ac:dyDescent="0.25">
      <c r="B78" s="158"/>
      <c r="C78" s="158"/>
      <c r="D78" s="141"/>
      <c r="E78" s="141"/>
      <c r="F78" s="141"/>
      <c r="G78" s="141"/>
    </row>
    <row r="79" spans="2:7" ht="15" x14ac:dyDescent="0.25">
      <c r="B79" s="158"/>
      <c r="C79" s="158"/>
      <c r="D79" s="141"/>
      <c r="E79" s="141"/>
      <c r="F79" s="141"/>
      <c r="G79" s="141"/>
    </row>
    <row r="80" spans="2:7" ht="15" x14ac:dyDescent="0.25">
      <c r="B80" s="158"/>
      <c r="C80" s="158"/>
      <c r="D80" s="141"/>
      <c r="E80" s="141"/>
      <c r="F80" s="141"/>
      <c r="G80" s="141"/>
    </row>
    <row r="81" spans="2:7" ht="15" x14ac:dyDescent="0.25">
      <c r="B81" s="158"/>
      <c r="C81" s="158"/>
      <c r="D81" s="141"/>
      <c r="E81" s="141"/>
      <c r="F81" s="141"/>
      <c r="G81" s="141"/>
    </row>
    <row r="82" spans="2:7" ht="15" x14ac:dyDescent="0.25">
      <c r="B82" s="158"/>
      <c r="C82" s="158"/>
      <c r="D82" s="141"/>
      <c r="E82" s="141"/>
      <c r="F82" s="141"/>
      <c r="G82" s="141"/>
    </row>
    <row r="83" spans="2:7" ht="15" x14ac:dyDescent="0.25">
      <c r="B83" s="158"/>
      <c r="C83" s="158"/>
      <c r="D83" s="141"/>
      <c r="E83" s="141"/>
      <c r="F83" s="141"/>
      <c r="G83" s="141"/>
    </row>
    <row r="84" spans="2:7" ht="15" x14ac:dyDescent="0.25">
      <c r="B84" s="158"/>
      <c r="C84" s="158"/>
      <c r="D84" s="141"/>
      <c r="E84" s="141"/>
      <c r="F84" s="141"/>
      <c r="G84" s="141"/>
    </row>
    <row r="85" spans="2:7" ht="15" x14ac:dyDescent="0.25">
      <c r="B85" s="158"/>
      <c r="C85" s="158"/>
      <c r="D85" s="141"/>
      <c r="E85" s="141"/>
      <c r="F85" s="141"/>
      <c r="G85" s="141"/>
    </row>
    <row r="86" spans="2:7" ht="15" x14ac:dyDescent="0.25">
      <c r="B86" s="158"/>
      <c r="C86" s="158"/>
      <c r="D86" s="141"/>
      <c r="E86" s="141"/>
      <c r="F86" s="141"/>
      <c r="G86" s="141"/>
    </row>
    <row r="87" spans="2:7" ht="15" x14ac:dyDescent="0.25">
      <c r="B87" s="158"/>
      <c r="C87" s="158"/>
      <c r="D87" s="141"/>
      <c r="E87" s="141"/>
      <c r="F87" s="141"/>
      <c r="G87" s="141"/>
    </row>
    <row r="88" spans="2:7" ht="15" x14ac:dyDescent="0.25">
      <c r="B88" s="158"/>
      <c r="C88" s="158"/>
      <c r="D88" s="141"/>
      <c r="E88" s="141"/>
      <c r="F88" s="141"/>
      <c r="G88" s="141"/>
    </row>
    <row r="89" spans="2:7" ht="15" x14ac:dyDescent="0.25">
      <c r="B89" s="158"/>
      <c r="C89" s="158"/>
      <c r="D89" s="141"/>
      <c r="E89" s="141"/>
      <c r="F89" s="141"/>
      <c r="G89" s="141"/>
    </row>
    <row r="90" spans="2:7" ht="15" x14ac:dyDescent="0.25">
      <c r="B90" s="158"/>
      <c r="C90" s="158"/>
      <c r="D90" s="141"/>
      <c r="E90" s="141"/>
      <c r="F90" s="141"/>
      <c r="G90" s="141"/>
    </row>
    <row r="91" spans="2:7" ht="15" x14ac:dyDescent="0.25">
      <c r="B91" s="158"/>
      <c r="C91" s="158"/>
      <c r="D91" s="141"/>
      <c r="E91" s="141"/>
      <c r="F91" s="141"/>
      <c r="G91" s="141"/>
    </row>
    <row r="92" spans="2:7" ht="15" x14ac:dyDescent="0.25">
      <c r="B92" s="158"/>
      <c r="C92" s="158"/>
      <c r="D92" s="141"/>
      <c r="E92" s="141"/>
      <c r="F92" s="141"/>
      <c r="G92" s="141"/>
    </row>
    <row r="93" spans="2:7" ht="15" x14ac:dyDescent="0.25">
      <c r="B93" s="158"/>
      <c r="C93" s="158"/>
      <c r="D93" s="141"/>
      <c r="E93" s="141"/>
      <c r="F93" s="141"/>
      <c r="G93" s="141"/>
    </row>
    <row r="94" spans="2:7" ht="15" x14ac:dyDescent="0.25">
      <c r="B94" s="158"/>
      <c r="C94" s="158"/>
      <c r="D94" s="141"/>
      <c r="E94" s="141"/>
      <c r="F94" s="141"/>
      <c r="G94" s="141"/>
    </row>
    <row r="95" spans="2:7" ht="15" x14ac:dyDescent="0.25">
      <c r="B95" s="158"/>
      <c r="C95" s="158"/>
      <c r="D95" s="141"/>
      <c r="E95" s="141"/>
      <c r="F95" s="141"/>
      <c r="G95" s="141"/>
    </row>
    <row r="96" spans="2:7" ht="15" x14ac:dyDescent="0.25">
      <c r="B96" s="158"/>
      <c r="C96" s="158"/>
      <c r="D96" s="141"/>
      <c r="E96" s="141"/>
      <c r="F96" s="141"/>
      <c r="G96" s="141"/>
    </row>
    <row r="97" spans="2:7" ht="15" x14ac:dyDescent="0.25">
      <c r="B97" s="158"/>
      <c r="C97" s="158"/>
      <c r="D97" s="141"/>
      <c r="E97" s="141"/>
      <c r="F97" s="141"/>
      <c r="G97" s="141"/>
    </row>
    <row r="98" spans="2:7" ht="15" x14ac:dyDescent="0.25">
      <c r="B98" s="158"/>
      <c r="C98" s="158"/>
      <c r="D98" s="141"/>
      <c r="E98" s="141"/>
      <c r="F98" s="141"/>
      <c r="G98" s="141"/>
    </row>
    <row r="99" spans="2:7" ht="15" x14ac:dyDescent="0.25">
      <c r="B99" s="158"/>
      <c r="C99" s="158"/>
      <c r="D99" s="141"/>
      <c r="E99" s="141"/>
      <c r="F99" s="141"/>
      <c r="G99" s="141"/>
    </row>
    <row r="100" spans="2:7" ht="15" x14ac:dyDescent="0.25">
      <c r="B100" s="158"/>
      <c r="C100" s="158"/>
      <c r="D100" s="141"/>
      <c r="E100" s="141"/>
      <c r="F100" s="141"/>
      <c r="G100" s="141"/>
    </row>
    <row r="101" spans="2:7" ht="15" x14ac:dyDescent="0.25">
      <c r="B101" s="158"/>
      <c r="C101" s="158"/>
      <c r="D101" s="141"/>
      <c r="E101" s="141"/>
      <c r="F101" s="141"/>
      <c r="G101" s="141"/>
    </row>
    <row r="102" spans="2:7" ht="15" x14ac:dyDescent="0.25">
      <c r="B102" s="158"/>
      <c r="C102" s="158"/>
      <c r="D102" s="141"/>
      <c r="E102" s="141"/>
      <c r="F102" s="141"/>
      <c r="G102" s="141"/>
    </row>
    <row r="103" spans="2:7" ht="15" x14ac:dyDescent="0.25">
      <c r="B103" s="158"/>
      <c r="C103" s="158"/>
      <c r="D103" s="141"/>
      <c r="E103" s="141"/>
      <c r="F103" s="141"/>
      <c r="G103" s="141"/>
    </row>
    <row r="104" spans="2:7" ht="15" x14ac:dyDescent="0.25">
      <c r="B104" s="158"/>
      <c r="C104" s="158"/>
      <c r="D104" s="141"/>
      <c r="E104" s="141"/>
      <c r="F104" s="141"/>
      <c r="G104" s="141"/>
    </row>
    <row r="105" spans="2:7" ht="15" x14ac:dyDescent="0.25">
      <c r="B105" s="158"/>
      <c r="C105" s="158"/>
      <c r="D105" s="141"/>
      <c r="E105" s="141"/>
      <c r="F105" s="141"/>
      <c r="G105" s="141"/>
    </row>
    <row r="106" spans="2:7" ht="15" x14ac:dyDescent="0.25">
      <c r="B106" s="158"/>
      <c r="C106" s="158"/>
      <c r="D106" s="141"/>
      <c r="E106" s="141"/>
      <c r="F106" s="141"/>
      <c r="G106" s="141"/>
    </row>
    <row r="107" spans="2:7" ht="15" x14ac:dyDescent="0.25">
      <c r="B107" s="158"/>
      <c r="C107" s="158"/>
      <c r="D107" s="141"/>
      <c r="E107" s="141"/>
      <c r="F107" s="141"/>
      <c r="G107" s="141"/>
    </row>
    <row r="108" spans="2:7" ht="15" x14ac:dyDescent="0.25">
      <c r="B108" s="158"/>
      <c r="C108" s="158"/>
      <c r="D108" s="141"/>
      <c r="E108" s="141"/>
      <c r="F108" s="141"/>
      <c r="G108" s="141"/>
    </row>
    <row r="109" spans="2:7" ht="15" x14ac:dyDescent="0.25">
      <c r="B109" s="158"/>
      <c r="C109" s="158"/>
      <c r="D109" s="141"/>
      <c r="E109" s="141"/>
      <c r="F109" s="141"/>
      <c r="G109" s="141"/>
    </row>
    <row r="110" spans="2:7" ht="15" x14ac:dyDescent="0.25">
      <c r="B110" s="158"/>
      <c r="C110" s="158"/>
      <c r="D110" s="141"/>
      <c r="E110" s="141"/>
      <c r="F110" s="141"/>
      <c r="G110" s="141"/>
    </row>
    <row r="111" spans="2:7" ht="15" x14ac:dyDescent="0.25">
      <c r="B111" s="158"/>
      <c r="C111" s="158"/>
      <c r="D111" s="141"/>
      <c r="E111" s="141"/>
      <c r="F111" s="141"/>
      <c r="G111" s="141"/>
    </row>
    <row r="112" spans="2:7" ht="15" x14ac:dyDescent="0.25">
      <c r="B112" s="158"/>
      <c r="C112" s="158"/>
      <c r="D112" s="141"/>
      <c r="E112" s="141"/>
      <c r="F112" s="141"/>
      <c r="G112" s="141"/>
    </row>
    <row r="113" spans="2:7" ht="15" x14ac:dyDescent="0.25">
      <c r="B113" s="158"/>
      <c r="C113" s="158"/>
      <c r="D113" s="141"/>
      <c r="E113" s="141"/>
      <c r="F113" s="141"/>
      <c r="G113" s="141"/>
    </row>
    <row r="114" spans="2:7" ht="15" x14ac:dyDescent="0.25">
      <c r="B114" s="158"/>
      <c r="C114" s="158"/>
      <c r="D114" s="141"/>
      <c r="E114" s="141"/>
      <c r="F114" s="141"/>
      <c r="G114" s="141"/>
    </row>
    <row r="115" spans="2:7" ht="15" x14ac:dyDescent="0.25">
      <c r="B115" s="158"/>
      <c r="C115" s="158"/>
      <c r="D115" s="141"/>
      <c r="E115" s="141"/>
      <c r="F115" s="141"/>
      <c r="G115" s="141"/>
    </row>
    <row r="116" spans="2:7" ht="15" x14ac:dyDescent="0.25">
      <c r="B116" s="158"/>
      <c r="C116" s="158"/>
      <c r="D116" s="141"/>
      <c r="E116" s="141"/>
      <c r="F116" s="141"/>
      <c r="G116" s="141"/>
    </row>
    <row r="117" spans="2:7" ht="15" x14ac:dyDescent="0.25">
      <c r="B117" s="158"/>
      <c r="C117" s="158"/>
      <c r="D117" s="141"/>
      <c r="E117" s="141"/>
      <c r="F117" s="141"/>
      <c r="G117" s="141"/>
    </row>
    <row r="118" spans="2:7" ht="15" x14ac:dyDescent="0.25">
      <c r="B118" s="158"/>
      <c r="C118" s="158"/>
      <c r="D118" s="141"/>
      <c r="E118" s="141"/>
      <c r="F118" s="141"/>
      <c r="G118" s="141"/>
    </row>
    <row r="119" spans="2:7" ht="15" x14ac:dyDescent="0.25">
      <c r="B119" s="158"/>
      <c r="C119" s="158"/>
      <c r="D119" s="141"/>
      <c r="E119" s="141"/>
      <c r="F119" s="141"/>
      <c r="G119" s="141"/>
    </row>
    <row r="120" spans="2:7" ht="15" x14ac:dyDescent="0.25">
      <c r="B120" s="158"/>
      <c r="C120" s="158"/>
      <c r="D120" s="141"/>
      <c r="E120" s="141"/>
      <c r="F120" s="141"/>
      <c r="G120" s="141"/>
    </row>
    <row r="121" spans="2:7" ht="15" x14ac:dyDescent="0.25">
      <c r="B121" s="158"/>
      <c r="C121" s="158"/>
      <c r="D121" s="141"/>
      <c r="E121" s="141"/>
      <c r="F121" s="141"/>
      <c r="G121" s="141"/>
    </row>
    <row r="122" spans="2:7" ht="15" x14ac:dyDescent="0.25">
      <c r="B122" s="158"/>
      <c r="C122" s="158"/>
      <c r="D122" s="141"/>
      <c r="E122" s="141"/>
      <c r="F122" s="141"/>
      <c r="G122" s="141"/>
    </row>
    <row r="123" spans="2:7" ht="15" x14ac:dyDescent="0.25">
      <c r="B123" s="158"/>
      <c r="C123" s="158"/>
      <c r="D123" s="141"/>
      <c r="E123" s="141"/>
      <c r="F123" s="141"/>
      <c r="G123" s="141"/>
    </row>
    <row r="124" spans="2:7" ht="15" x14ac:dyDescent="0.25">
      <c r="B124" s="158"/>
      <c r="C124" s="158"/>
      <c r="D124" s="141"/>
      <c r="E124" s="141"/>
      <c r="F124" s="141"/>
      <c r="G124" s="141"/>
    </row>
    <row r="125" spans="2:7" ht="15" x14ac:dyDescent="0.25">
      <c r="B125" s="158"/>
      <c r="C125" s="158"/>
      <c r="D125" s="141"/>
      <c r="E125" s="141"/>
      <c r="F125" s="141"/>
      <c r="G125" s="141"/>
    </row>
    <row r="126" spans="2:7" ht="15" x14ac:dyDescent="0.25">
      <c r="B126" s="158"/>
      <c r="C126" s="158"/>
      <c r="D126" s="141"/>
      <c r="E126" s="141"/>
      <c r="F126" s="141"/>
      <c r="G126" s="141"/>
    </row>
    <row r="127" spans="2:7" ht="15" x14ac:dyDescent="0.25">
      <c r="B127" s="158"/>
      <c r="C127" s="158"/>
      <c r="D127" s="141"/>
      <c r="E127" s="141"/>
      <c r="F127" s="141"/>
      <c r="G127" s="141"/>
    </row>
    <row r="128" spans="2:7" ht="15" x14ac:dyDescent="0.25">
      <c r="B128" s="158"/>
      <c r="C128" s="158"/>
      <c r="D128" s="141"/>
      <c r="E128" s="141"/>
      <c r="F128" s="141"/>
      <c r="G128" s="141"/>
    </row>
    <row r="129" spans="2:7" ht="15" x14ac:dyDescent="0.25">
      <c r="B129" s="158"/>
      <c r="C129" s="158"/>
      <c r="D129" s="141"/>
      <c r="E129" s="141"/>
      <c r="F129" s="141"/>
      <c r="G129" s="141"/>
    </row>
    <row r="130" spans="2:7" ht="15" x14ac:dyDescent="0.25">
      <c r="B130" s="158"/>
      <c r="C130" s="158"/>
      <c r="D130" s="141"/>
      <c r="E130" s="141"/>
      <c r="F130" s="141"/>
      <c r="G130" s="141"/>
    </row>
    <row r="131" spans="2:7" ht="15" x14ac:dyDescent="0.25">
      <c r="B131" s="158"/>
      <c r="C131" s="158"/>
      <c r="D131" s="141"/>
      <c r="E131" s="141"/>
      <c r="F131" s="141"/>
      <c r="G131" s="141"/>
    </row>
    <row r="132" spans="2:7" ht="15" x14ac:dyDescent="0.25">
      <c r="B132" s="158"/>
      <c r="C132" s="158"/>
      <c r="D132" s="141"/>
      <c r="E132" s="141"/>
      <c r="F132" s="141"/>
      <c r="G132" s="141"/>
    </row>
    <row r="133" spans="2:7" ht="15" x14ac:dyDescent="0.25">
      <c r="B133" s="158"/>
      <c r="C133" s="158"/>
      <c r="D133" s="141"/>
      <c r="E133" s="141"/>
      <c r="F133" s="141"/>
      <c r="G133" s="141"/>
    </row>
    <row r="134" spans="2:7" ht="15" x14ac:dyDescent="0.25">
      <c r="B134" s="158"/>
      <c r="C134" s="158"/>
      <c r="D134" s="141"/>
      <c r="E134" s="141"/>
      <c r="F134" s="141"/>
      <c r="G134" s="141"/>
    </row>
    <row r="135" spans="2:7" ht="15" x14ac:dyDescent="0.25">
      <c r="B135" s="158"/>
      <c r="C135" s="158"/>
      <c r="D135" s="141"/>
      <c r="E135" s="141"/>
      <c r="F135" s="141"/>
      <c r="G135" s="141"/>
    </row>
    <row r="136" spans="2:7" ht="15" x14ac:dyDescent="0.25">
      <c r="B136" s="158"/>
      <c r="C136" s="158"/>
      <c r="D136" s="141"/>
      <c r="E136" s="141"/>
      <c r="F136" s="141"/>
      <c r="G136" s="141"/>
    </row>
  </sheetData>
  <mergeCells count="12">
    <mergeCell ref="B12:C12"/>
    <mergeCell ref="A1:C1"/>
    <mergeCell ref="A2:C2"/>
    <mergeCell ref="A3:C3"/>
    <mergeCell ref="A4:C4"/>
    <mergeCell ref="A5:C5"/>
    <mergeCell ref="A6:C6"/>
    <mergeCell ref="A7:C7"/>
    <mergeCell ref="A8:C8"/>
    <mergeCell ref="B9:C9"/>
    <mergeCell ref="A10:C10"/>
    <mergeCell ref="A11:C11"/>
  </mergeCells>
  <pageMargins left="0.7" right="0.7" top="0.75" bottom="0.75" header="0.3" footer="0.3"/>
  <pageSetup paperSize="9" scale="8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F68"/>
  <sheetViews>
    <sheetView zoomScaleNormal="100" workbookViewId="0">
      <selection activeCell="K14" sqref="K14:K15"/>
    </sheetView>
  </sheetViews>
  <sheetFormatPr defaultRowHeight="12.75" x14ac:dyDescent="0.2"/>
  <cols>
    <col min="1" max="1" width="5.140625" style="161" customWidth="1"/>
    <col min="2" max="2" width="26.5703125" style="161" customWidth="1"/>
    <col min="3" max="3" width="7.5703125" style="161" customWidth="1"/>
    <col min="4" max="4" width="14.140625" style="161" customWidth="1"/>
    <col min="5" max="5" width="14.42578125" style="161" bestFit="1" customWidth="1"/>
    <col min="6" max="256" width="9.140625" style="161"/>
    <col min="257" max="257" width="5.140625" style="161" customWidth="1"/>
    <col min="258" max="258" width="26.5703125" style="161" customWidth="1"/>
    <col min="259" max="259" width="7.5703125" style="161" customWidth="1"/>
    <col min="260" max="260" width="14.140625" style="161" customWidth="1"/>
    <col min="261" max="261" width="14.42578125" style="161" bestFit="1" customWidth="1"/>
    <col min="262" max="512" width="9.140625" style="161"/>
    <col min="513" max="513" width="5.140625" style="161" customWidth="1"/>
    <col min="514" max="514" width="26.5703125" style="161" customWidth="1"/>
    <col min="515" max="515" width="7.5703125" style="161" customWidth="1"/>
    <col min="516" max="516" width="14.140625" style="161" customWidth="1"/>
    <col min="517" max="517" width="14.42578125" style="161" bestFit="1" customWidth="1"/>
    <col min="518" max="768" width="9.140625" style="161"/>
    <col min="769" max="769" width="5.140625" style="161" customWidth="1"/>
    <col min="770" max="770" width="26.5703125" style="161" customWidth="1"/>
    <col min="771" max="771" width="7.5703125" style="161" customWidth="1"/>
    <col min="772" max="772" width="14.140625" style="161" customWidth="1"/>
    <col min="773" max="773" width="14.42578125" style="161" bestFit="1" customWidth="1"/>
    <col min="774" max="1024" width="9.140625" style="161"/>
    <col min="1025" max="1025" width="5.140625" style="161" customWidth="1"/>
    <col min="1026" max="1026" width="26.5703125" style="161" customWidth="1"/>
    <col min="1027" max="1027" width="7.5703125" style="161" customWidth="1"/>
    <col min="1028" max="1028" width="14.140625" style="161" customWidth="1"/>
    <col min="1029" max="1029" width="14.42578125" style="161" bestFit="1" customWidth="1"/>
    <col min="1030" max="1280" width="9.140625" style="161"/>
    <col min="1281" max="1281" width="5.140625" style="161" customWidth="1"/>
    <col min="1282" max="1282" width="26.5703125" style="161" customWidth="1"/>
    <col min="1283" max="1283" width="7.5703125" style="161" customWidth="1"/>
    <col min="1284" max="1284" width="14.140625" style="161" customWidth="1"/>
    <col min="1285" max="1285" width="14.42578125" style="161" bestFit="1" customWidth="1"/>
    <col min="1286" max="1536" width="9.140625" style="161"/>
    <col min="1537" max="1537" width="5.140625" style="161" customWidth="1"/>
    <col min="1538" max="1538" width="26.5703125" style="161" customWidth="1"/>
    <col min="1539" max="1539" width="7.5703125" style="161" customWidth="1"/>
    <col min="1540" max="1540" width="14.140625" style="161" customWidth="1"/>
    <col min="1541" max="1541" width="14.42578125" style="161" bestFit="1" customWidth="1"/>
    <col min="1542" max="1792" width="9.140625" style="161"/>
    <col min="1793" max="1793" width="5.140625" style="161" customWidth="1"/>
    <col min="1794" max="1794" width="26.5703125" style="161" customWidth="1"/>
    <col min="1795" max="1795" width="7.5703125" style="161" customWidth="1"/>
    <col min="1796" max="1796" width="14.140625" style="161" customWidth="1"/>
    <col min="1797" max="1797" width="14.42578125" style="161" bestFit="1" customWidth="1"/>
    <col min="1798" max="2048" width="9.140625" style="161"/>
    <col min="2049" max="2049" width="5.140625" style="161" customWidth="1"/>
    <col min="2050" max="2050" width="26.5703125" style="161" customWidth="1"/>
    <col min="2051" max="2051" width="7.5703125" style="161" customWidth="1"/>
    <col min="2052" max="2052" width="14.140625" style="161" customWidth="1"/>
    <col min="2053" max="2053" width="14.42578125" style="161" bestFit="1" customWidth="1"/>
    <col min="2054" max="2304" width="9.140625" style="161"/>
    <col min="2305" max="2305" width="5.140625" style="161" customWidth="1"/>
    <col min="2306" max="2306" width="26.5703125" style="161" customWidth="1"/>
    <col min="2307" max="2307" width="7.5703125" style="161" customWidth="1"/>
    <col min="2308" max="2308" width="14.140625" style="161" customWidth="1"/>
    <col min="2309" max="2309" width="14.42578125" style="161" bestFit="1" customWidth="1"/>
    <col min="2310" max="2560" width="9.140625" style="161"/>
    <col min="2561" max="2561" width="5.140625" style="161" customWidth="1"/>
    <col min="2562" max="2562" width="26.5703125" style="161" customWidth="1"/>
    <col min="2563" max="2563" width="7.5703125" style="161" customWidth="1"/>
    <col min="2564" max="2564" width="14.140625" style="161" customWidth="1"/>
    <col min="2565" max="2565" width="14.42578125" style="161" bestFit="1" customWidth="1"/>
    <col min="2566" max="2816" width="9.140625" style="161"/>
    <col min="2817" max="2817" width="5.140625" style="161" customWidth="1"/>
    <col min="2818" max="2818" width="26.5703125" style="161" customWidth="1"/>
    <col min="2819" max="2819" width="7.5703125" style="161" customWidth="1"/>
    <col min="2820" max="2820" width="14.140625" style="161" customWidth="1"/>
    <col min="2821" max="2821" width="14.42578125" style="161" bestFit="1" customWidth="1"/>
    <col min="2822" max="3072" width="9.140625" style="161"/>
    <col min="3073" max="3073" width="5.140625" style="161" customWidth="1"/>
    <col min="3074" max="3074" width="26.5703125" style="161" customWidth="1"/>
    <col min="3075" max="3075" width="7.5703125" style="161" customWidth="1"/>
    <col min="3076" max="3076" width="14.140625" style="161" customWidth="1"/>
    <col min="3077" max="3077" width="14.42578125" style="161" bestFit="1" customWidth="1"/>
    <col min="3078" max="3328" width="9.140625" style="161"/>
    <col min="3329" max="3329" width="5.140625" style="161" customWidth="1"/>
    <col min="3330" max="3330" width="26.5703125" style="161" customWidth="1"/>
    <col min="3331" max="3331" width="7.5703125" style="161" customWidth="1"/>
    <col min="3332" max="3332" width="14.140625" style="161" customWidth="1"/>
    <col min="3333" max="3333" width="14.42578125" style="161" bestFit="1" customWidth="1"/>
    <col min="3334" max="3584" width="9.140625" style="161"/>
    <col min="3585" max="3585" width="5.140625" style="161" customWidth="1"/>
    <col min="3586" max="3586" width="26.5703125" style="161" customWidth="1"/>
    <col min="3587" max="3587" width="7.5703125" style="161" customWidth="1"/>
    <col min="3588" max="3588" width="14.140625" style="161" customWidth="1"/>
    <col min="3589" max="3589" width="14.42578125" style="161" bestFit="1" customWidth="1"/>
    <col min="3590" max="3840" width="9.140625" style="161"/>
    <col min="3841" max="3841" width="5.140625" style="161" customWidth="1"/>
    <col min="3842" max="3842" width="26.5703125" style="161" customWidth="1"/>
    <col min="3843" max="3843" width="7.5703125" style="161" customWidth="1"/>
    <col min="3844" max="3844" width="14.140625" style="161" customWidth="1"/>
    <col min="3845" max="3845" width="14.42578125" style="161" bestFit="1" customWidth="1"/>
    <col min="3846" max="4096" width="9.140625" style="161"/>
    <col min="4097" max="4097" width="5.140625" style="161" customWidth="1"/>
    <col min="4098" max="4098" width="26.5703125" style="161" customWidth="1"/>
    <col min="4099" max="4099" width="7.5703125" style="161" customWidth="1"/>
    <col min="4100" max="4100" width="14.140625" style="161" customWidth="1"/>
    <col min="4101" max="4101" width="14.42578125" style="161" bestFit="1" customWidth="1"/>
    <col min="4102" max="4352" width="9.140625" style="161"/>
    <col min="4353" max="4353" width="5.140625" style="161" customWidth="1"/>
    <col min="4354" max="4354" width="26.5703125" style="161" customWidth="1"/>
    <col min="4355" max="4355" width="7.5703125" style="161" customWidth="1"/>
    <col min="4356" max="4356" width="14.140625" style="161" customWidth="1"/>
    <col min="4357" max="4357" width="14.42578125" style="161" bestFit="1" customWidth="1"/>
    <col min="4358" max="4608" width="9.140625" style="161"/>
    <col min="4609" max="4609" width="5.140625" style="161" customWidth="1"/>
    <col min="4610" max="4610" width="26.5703125" style="161" customWidth="1"/>
    <col min="4611" max="4611" width="7.5703125" style="161" customWidth="1"/>
    <col min="4612" max="4612" width="14.140625" style="161" customWidth="1"/>
    <col min="4613" max="4613" width="14.42578125" style="161" bestFit="1" customWidth="1"/>
    <col min="4614" max="4864" width="9.140625" style="161"/>
    <col min="4865" max="4865" width="5.140625" style="161" customWidth="1"/>
    <col min="4866" max="4866" width="26.5703125" style="161" customWidth="1"/>
    <col min="4867" max="4867" width="7.5703125" style="161" customWidth="1"/>
    <col min="4868" max="4868" width="14.140625" style="161" customWidth="1"/>
    <col min="4869" max="4869" width="14.42578125" style="161" bestFit="1" customWidth="1"/>
    <col min="4870" max="5120" width="9.140625" style="161"/>
    <col min="5121" max="5121" width="5.140625" style="161" customWidth="1"/>
    <col min="5122" max="5122" width="26.5703125" style="161" customWidth="1"/>
    <col min="5123" max="5123" width="7.5703125" style="161" customWidth="1"/>
    <col min="5124" max="5124" width="14.140625" style="161" customWidth="1"/>
    <col min="5125" max="5125" width="14.42578125" style="161" bestFit="1" customWidth="1"/>
    <col min="5126" max="5376" width="9.140625" style="161"/>
    <col min="5377" max="5377" width="5.140625" style="161" customWidth="1"/>
    <col min="5378" max="5378" width="26.5703125" style="161" customWidth="1"/>
    <col min="5379" max="5379" width="7.5703125" style="161" customWidth="1"/>
    <col min="5380" max="5380" width="14.140625" style="161" customWidth="1"/>
    <col min="5381" max="5381" width="14.42578125" style="161" bestFit="1" customWidth="1"/>
    <col min="5382" max="5632" width="9.140625" style="161"/>
    <col min="5633" max="5633" width="5.140625" style="161" customWidth="1"/>
    <col min="5634" max="5634" width="26.5703125" style="161" customWidth="1"/>
    <col min="5635" max="5635" width="7.5703125" style="161" customWidth="1"/>
    <col min="5636" max="5636" width="14.140625" style="161" customWidth="1"/>
    <col min="5637" max="5637" width="14.42578125" style="161" bestFit="1" customWidth="1"/>
    <col min="5638" max="5888" width="9.140625" style="161"/>
    <col min="5889" max="5889" width="5.140625" style="161" customWidth="1"/>
    <col min="5890" max="5890" width="26.5703125" style="161" customWidth="1"/>
    <col min="5891" max="5891" width="7.5703125" style="161" customWidth="1"/>
    <col min="5892" max="5892" width="14.140625" style="161" customWidth="1"/>
    <col min="5893" max="5893" width="14.42578125" style="161" bestFit="1" customWidth="1"/>
    <col min="5894" max="6144" width="9.140625" style="161"/>
    <col min="6145" max="6145" width="5.140625" style="161" customWidth="1"/>
    <col min="6146" max="6146" width="26.5703125" style="161" customWidth="1"/>
    <col min="6147" max="6147" width="7.5703125" style="161" customWidth="1"/>
    <col min="6148" max="6148" width="14.140625" style="161" customWidth="1"/>
    <col min="6149" max="6149" width="14.42578125" style="161" bestFit="1" customWidth="1"/>
    <col min="6150" max="6400" width="9.140625" style="161"/>
    <col min="6401" max="6401" width="5.140625" style="161" customWidth="1"/>
    <col min="6402" max="6402" width="26.5703125" style="161" customWidth="1"/>
    <col min="6403" max="6403" width="7.5703125" style="161" customWidth="1"/>
    <col min="6404" max="6404" width="14.140625" style="161" customWidth="1"/>
    <col min="6405" max="6405" width="14.42578125" style="161" bestFit="1" customWidth="1"/>
    <col min="6406" max="6656" width="9.140625" style="161"/>
    <col min="6657" max="6657" width="5.140625" style="161" customWidth="1"/>
    <col min="6658" max="6658" width="26.5703125" style="161" customWidth="1"/>
    <col min="6659" max="6659" width="7.5703125" style="161" customWidth="1"/>
    <col min="6660" max="6660" width="14.140625" style="161" customWidth="1"/>
    <col min="6661" max="6661" width="14.42578125" style="161" bestFit="1" customWidth="1"/>
    <col min="6662" max="6912" width="9.140625" style="161"/>
    <col min="6913" max="6913" width="5.140625" style="161" customWidth="1"/>
    <col min="6914" max="6914" width="26.5703125" style="161" customWidth="1"/>
    <col min="6915" max="6915" width="7.5703125" style="161" customWidth="1"/>
    <col min="6916" max="6916" width="14.140625" style="161" customWidth="1"/>
    <col min="6917" max="6917" width="14.42578125" style="161" bestFit="1" customWidth="1"/>
    <col min="6918" max="7168" width="9.140625" style="161"/>
    <col min="7169" max="7169" width="5.140625" style="161" customWidth="1"/>
    <col min="7170" max="7170" width="26.5703125" style="161" customWidth="1"/>
    <col min="7171" max="7171" width="7.5703125" style="161" customWidth="1"/>
    <col min="7172" max="7172" width="14.140625" style="161" customWidth="1"/>
    <col min="7173" max="7173" width="14.42578125" style="161" bestFit="1" customWidth="1"/>
    <col min="7174" max="7424" width="9.140625" style="161"/>
    <col min="7425" max="7425" width="5.140625" style="161" customWidth="1"/>
    <col min="7426" max="7426" width="26.5703125" style="161" customWidth="1"/>
    <col min="7427" max="7427" width="7.5703125" style="161" customWidth="1"/>
    <col min="7428" max="7428" width="14.140625" style="161" customWidth="1"/>
    <col min="7429" max="7429" width="14.42578125" style="161" bestFit="1" customWidth="1"/>
    <col min="7430" max="7680" width="9.140625" style="161"/>
    <col min="7681" max="7681" width="5.140625" style="161" customWidth="1"/>
    <col min="7682" max="7682" width="26.5703125" style="161" customWidth="1"/>
    <col min="7683" max="7683" width="7.5703125" style="161" customWidth="1"/>
    <col min="7684" max="7684" width="14.140625" style="161" customWidth="1"/>
    <col min="7685" max="7685" width="14.42578125" style="161" bestFit="1" customWidth="1"/>
    <col min="7686" max="7936" width="9.140625" style="161"/>
    <col min="7937" max="7937" width="5.140625" style="161" customWidth="1"/>
    <col min="7938" max="7938" width="26.5703125" style="161" customWidth="1"/>
    <col min="7939" max="7939" width="7.5703125" style="161" customWidth="1"/>
    <col min="7940" max="7940" width="14.140625" style="161" customWidth="1"/>
    <col min="7941" max="7941" width="14.42578125" style="161" bestFit="1" customWidth="1"/>
    <col min="7942" max="8192" width="9.140625" style="161"/>
    <col min="8193" max="8193" width="5.140625" style="161" customWidth="1"/>
    <col min="8194" max="8194" width="26.5703125" style="161" customWidth="1"/>
    <col min="8195" max="8195" width="7.5703125" style="161" customWidth="1"/>
    <col min="8196" max="8196" width="14.140625" style="161" customWidth="1"/>
    <col min="8197" max="8197" width="14.42578125" style="161" bestFit="1" customWidth="1"/>
    <col min="8198" max="8448" width="9.140625" style="161"/>
    <col min="8449" max="8449" width="5.140625" style="161" customWidth="1"/>
    <col min="8450" max="8450" width="26.5703125" style="161" customWidth="1"/>
    <col min="8451" max="8451" width="7.5703125" style="161" customWidth="1"/>
    <col min="8452" max="8452" width="14.140625" style="161" customWidth="1"/>
    <col min="8453" max="8453" width="14.42578125" style="161" bestFit="1" customWidth="1"/>
    <col min="8454" max="8704" width="9.140625" style="161"/>
    <col min="8705" max="8705" width="5.140625" style="161" customWidth="1"/>
    <col min="8706" max="8706" width="26.5703125" style="161" customWidth="1"/>
    <col min="8707" max="8707" width="7.5703125" style="161" customWidth="1"/>
    <col min="8708" max="8708" width="14.140625" style="161" customWidth="1"/>
    <col min="8709" max="8709" width="14.42578125" style="161" bestFit="1" customWidth="1"/>
    <col min="8710" max="8960" width="9.140625" style="161"/>
    <col min="8961" max="8961" width="5.140625" style="161" customWidth="1"/>
    <col min="8962" max="8962" width="26.5703125" style="161" customWidth="1"/>
    <col min="8963" max="8963" width="7.5703125" style="161" customWidth="1"/>
    <col min="8964" max="8964" width="14.140625" style="161" customWidth="1"/>
    <col min="8965" max="8965" width="14.42578125" style="161" bestFit="1" customWidth="1"/>
    <col min="8966" max="9216" width="9.140625" style="161"/>
    <col min="9217" max="9217" width="5.140625" style="161" customWidth="1"/>
    <col min="9218" max="9218" width="26.5703125" style="161" customWidth="1"/>
    <col min="9219" max="9219" width="7.5703125" style="161" customWidth="1"/>
    <col min="9220" max="9220" width="14.140625" style="161" customWidth="1"/>
    <col min="9221" max="9221" width="14.42578125" style="161" bestFit="1" customWidth="1"/>
    <col min="9222" max="9472" width="9.140625" style="161"/>
    <col min="9473" max="9473" width="5.140625" style="161" customWidth="1"/>
    <col min="9474" max="9474" width="26.5703125" style="161" customWidth="1"/>
    <col min="9475" max="9475" width="7.5703125" style="161" customWidth="1"/>
    <col min="9476" max="9476" width="14.140625" style="161" customWidth="1"/>
    <col min="9477" max="9477" width="14.42578125" style="161" bestFit="1" customWidth="1"/>
    <col min="9478" max="9728" width="9.140625" style="161"/>
    <col min="9729" max="9729" width="5.140625" style="161" customWidth="1"/>
    <col min="9730" max="9730" width="26.5703125" style="161" customWidth="1"/>
    <col min="9731" max="9731" width="7.5703125" style="161" customWidth="1"/>
    <col min="9732" max="9732" width="14.140625" style="161" customWidth="1"/>
    <col min="9733" max="9733" width="14.42578125" style="161" bestFit="1" customWidth="1"/>
    <col min="9734" max="9984" width="9.140625" style="161"/>
    <col min="9985" max="9985" width="5.140625" style="161" customWidth="1"/>
    <col min="9986" max="9986" width="26.5703125" style="161" customWidth="1"/>
    <col min="9987" max="9987" width="7.5703125" style="161" customWidth="1"/>
    <col min="9988" max="9988" width="14.140625" style="161" customWidth="1"/>
    <col min="9989" max="9989" width="14.42578125" style="161" bestFit="1" customWidth="1"/>
    <col min="9990" max="10240" width="9.140625" style="161"/>
    <col min="10241" max="10241" width="5.140625" style="161" customWidth="1"/>
    <col min="10242" max="10242" width="26.5703125" style="161" customWidth="1"/>
    <col min="10243" max="10243" width="7.5703125" style="161" customWidth="1"/>
    <col min="10244" max="10244" width="14.140625" style="161" customWidth="1"/>
    <col min="10245" max="10245" width="14.42578125" style="161" bestFit="1" customWidth="1"/>
    <col min="10246" max="10496" width="9.140625" style="161"/>
    <col min="10497" max="10497" width="5.140625" style="161" customWidth="1"/>
    <col min="10498" max="10498" width="26.5703125" style="161" customWidth="1"/>
    <col min="10499" max="10499" width="7.5703125" style="161" customWidth="1"/>
    <col min="10500" max="10500" width="14.140625" style="161" customWidth="1"/>
    <col min="10501" max="10501" width="14.42578125" style="161" bestFit="1" customWidth="1"/>
    <col min="10502" max="10752" width="9.140625" style="161"/>
    <col min="10753" max="10753" width="5.140625" style="161" customWidth="1"/>
    <col min="10754" max="10754" width="26.5703125" style="161" customWidth="1"/>
    <col min="10755" max="10755" width="7.5703125" style="161" customWidth="1"/>
    <col min="10756" max="10756" width="14.140625" style="161" customWidth="1"/>
    <col min="10757" max="10757" width="14.42578125" style="161" bestFit="1" customWidth="1"/>
    <col min="10758" max="11008" width="9.140625" style="161"/>
    <col min="11009" max="11009" width="5.140625" style="161" customWidth="1"/>
    <col min="11010" max="11010" width="26.5703125" style="161" customWidth="1"/>
    <col min="11011" max="11011" width="7.5703125" style="161" customWidth="1"/>
    <col min="11012" max="11012" width="14.140625" style="161" customWidth="1"/>
    <col min="11013" max="11013" width="14.42578125" style="161" bestFit="1" customWidth="1"/>
    <col min="11014" max="11264" width="9.140625" style="161"/>
    <col min="11265" max="11265" width="5.140625" style="161" customWidth="1"/>
    <col min="11266" max="11266" width="26.5703125" style="161" customWidth="1"/>
    <col min="11267" max="11267" width="7.5703125" style="161" customWidth="1"/>
    <col min="11268" max="11268" width="14.140625" style="161" customWidth="1"/>
    <col min="11269" max="11269" width="14.42578125" style="161" bestFit="1" customWidth="1"/>
    <col min="11270" max="11520" width="9.140625" style="161"/>
    <col min="11521" max="11521" width="5.140625" style="161" customWidth="1"/>
    <col min="11522" max="11522" width="26.5703125" style="161" customWidth="1"/>
    <col min="11523" max="11523" width="7.5703125" style="161" customWidth="1"/>
    <col min="11524" max="11524" width="14.140625" style="161" customWidth="1"/>
    <col min="11525" max="11525" width="14.42578125" style="161" bestFit="1" customWidth="1"/>
    <col min="11526" max="11776" width="9.140625" style="161"/>
    <col min="11777" max="11777" width="5.140625" style="161" customWidth="1"/>
    <col min="11778" max="11778" width="26.5703125" style="161" customWidth="1"/>
    <col min="11779" max="11779" width="7.5703125" style="161" customWidth="1"/>
    <col min="11780" max="11780" width="14.140625" style="161" customWidth="1"/>
    <col min="11781" max="11781" width="14.42578125" style="161" bestFit="1" customWidth="1"/>
    <col min="11782" max="12032" width="9.140625" style="161"/>
    <col min="12033" max="12033" width="5.140625" style="161" customWidth="1"/>
    <col min="12034" max="12034" width="26.5703125" style="161" customWidth="1"/>
    <col min="12035" max="12035" width="7.5703125" style="161" customWidth="1"/>
    <col min="12036" max="12036" width="14.140625" style="161" customWidth="1"/>
    <col min="12037" max="12037" width="14.42578125" style="161" bestFit="1" customWidth="1"/>
    <col min="12038" max="12288" width="9.140625" style="161"/>
    <col min="12289" max="12289" width="5.140625" style="161" customWidth="1"/>
    <col min="12290" max="12290" width="26.5703125" style="161" customWidth="1"/>
    <col min="12291" max="12291" width="7.5703125" style="161" customWidth="1"/>
    <col min="12292" max="12292" width="14.140625" style="161" customWidth="1"/>
    <col min="12293" max="12293" width="14.42578125" style="161" bestFit="1" customWidth="1"/>
    <col min="12294" max="12544" width="9.140625" style="161"/>
    <col min="12545" max="12545" width="5.140625" style="161" customWidth="1"/>
    <col min="12546" max="12546" width="26.5703125" style="161" customWidth="1"/>
    <col min="12547" max="12547" width="7.5703125" style="161" customWidth="1"/>
    <col min="12548" max="12548" width="14.140625" style="161" customWidth="1"/>
    <col min="12549" max="12549" width="14.42578125" style="161" bestFit="1" customWidth="1"/>
    <col min="12550" max="12800" width="9.140625" style="161"/>
    <col min="12801" max="12801" width="5.140625" style="161" customWidth="1"/>
    <col min="12802" max="12802" width="26.5703125" style="161" customWidth="1"/>
    <col min="12803" max="12803" width="7.5703125" style="161" customWidth="1"/>
    <col min="12804" max="12804" width="14.140625" style="161" customWidth="1"/>
    <col min="12805" max="12805" width="14.42578125" style="161" bestFit="1" customWidth="1"/>
    <col min="12806" max="13056" width="9.140625" style="161"/>
    <col min="13057" max="13057" width="5.140625" style="161" customWidth="1"/>
    <col min="13058" max="13058" width="26.5703125" style="161" customWidth="1"/>
    <col min="13059" max="13059" width="7.5703125" style="161" customWidth="1"/>
    <col min="13060" max="13060" width="14.140625" style="161" customWidth="1"/>
    <col min="13061" max="13061" width="14.42578125" style="161" bestFit="1" customWidth="1"/>
    <col min="13062" max="13312" width="9.140625" style="161"/>
    <col min="13313" max="13313" width="5.140625" style="161" customWidth="1"/>
    <col min="13314" max="13314" width="26.5703125" style="161" customWidth="1"/>
    <col min="13315" max="13315" width="7.5703125" style="161" customWidth="1"/>
    <col min="13316" max="13316" width="14.140625" style="161" customWidth="1"/>
    <col min="13317" max="13317" width="14.42578125" style="161" bestFit="1" customWidth="1"/>
    <col min="13318" max="13568" width="9.140625" style="161"/>
    <col min="13569" max="13569" width="5.140625" style="161" customWidth="1"/>
    <col min="13570" max="13570" width="26.5703125" style="161" customWidth="1"/>
    <col min="13571" max="13571" width="7.5703125" style="161" customWidth="1"/>
    <col min="13572" max="13572" width="14.140625" style="161" customWidth="1"/>
    <col min="13573" max="13573" width="14.42578125" style="161" bestFit="1" customWidth="1"/>
    <col min="13574" max="13824" width="9.140625" style="161"/>
    <col min="13825" max="13825" width="5.140625" style="161" customWidth="1"/>
    <col min="13826" max="13826" width="26.5703125" style="161" customWidth="1"/>
    <col min="13827" max="13827" width="7.5703125" style="161" customWidth="1"/>
    <col min="13828" max="13828" width="14.140625" style="161" customWidth="1"/>
    <col min="13829" max="13829" width="14.42578125" style="161" bestFit="1" customWidth="1"/>
    <col min="13830" max="14080" width="9.140625" style="161"/>
    <col min="14081" max="14081" width="5.140625" style="161" customWidth="1"/>
    <col min="14082" max="14082" width="26.5703125" style="161" customWidth="1"/>
    <col min="14083" max="14083" width="7.5703125" style="161" customWidth="1"/>
    <col min="14084" max="14084" width="14.140625" style="161" customWidth="1"/>
    <col min="14085" max="14085" width="14.42578125" style="161" bestFit="1" customWidth="1"/>
    <col min="14086" max="14336" width="9.140625" style="161"/>
    <col min="14337" max="14337" width="5.140625" style="161" customWidth="1"/>
    <col min="14338" max="14338" width="26.5703125" style="161" customWidth="1"/>
    <col min="14339" max="14339" width="7.5703125" style="161" customWidth="1"/>
    <col min="14340" max="14340" width="14.140625" style="161" customWidth="1"/>
    <col min="14341" max="14341" width="14.42578125" style="161" bestFit="1" customWidth="1"/>
    <col min="14342" max="14592" width="9.140625" style="161"/>
    <col min="14593" max="14593" width="5.140625" style="161" customWidth="1"/>
    <col min="14594" max="14594" width="26.5703125" style="161" customWidth="1"/>
    <col min="14595" max="14595" width="7.5703125" style="161" customWidth="1"/>
    <col min="14596" max="14596" width="14.140625" style="161" customWidth="1"/>
    <col min="14597" max="14597" width="14.42578125" style="161" bestFit="1" customWidth="1"/>
    <col min="14598" max="14848" width="9.140625" style="161"/>
    <col min="14849" max="14849" width="5.140625" style="161" customWidth="1"/>
    <col min="14850" max="14850" width="26.5703125" style="161" customWidth="1"/>
    <col min="14851" max="14851" width="7.5703125" style="161" customWidth="1"/>
    <col min="14852" max="14852" width="14.140625" style="161" customWidth="1"/>
    <col min="14853" max="14853" width="14.42578125" style="161" bestFit="1" customWidth="1"/>
    <col min="14854" max="15104" width="9.140625" style="161"/>
    <col min="15105" max="15105" width="5.140625" style="161" customWidth="1"/>
    <col min="15106" max="15106" width="26.5703125" style="161" customWidth="1"/>
    <col min="15107" max="15107" width="7.5703125" style="161" customWidth="1"/>
    <col min="15108" max="15108" width="14.140625" style="161" customWidth="1"/>
    <col min="15109" max="15109" width="14.42578125" style="161" bestFit="1" customWidth="1"/>
    <col min="15110" max="15360" width="9.140625" style="161"/>
    <col min="15361" max="15361" width="5.140625" style="161" customWidth="1"/>
    <col min="15362" max="15362" width="26.5703125" style="161" customWidth="1"/>
    <col min="15363" max="15363" width="7.5703125" style="161" customWidth="1"/>
    <col min="15364" max="15364" width="14.140625" style="161" customWidth="1"/>
    <col min="15365" max="15365" width="14.42578125" style="161" bestFit="1" customWidth="1"/>
    <col min="15366" max="15616" width="9.140625" style="161"/>
    <col min="15617" max="15617" width="5.140625" style="161" customWidth="1"/>
    <col min="15618" max="15618" width="26.5703125" style="161" customWidth="1"/>
    <col min="15619" max="15619" width="7.5703125" style="161" customWidth="1"/>
    <col min="15620" max="15620" width="14.140625" style="161" customWidth="1"/>
    <col min="15621" max="15621" width="14.42578125" style="161" bestFit="1" customWidth="1"/>
    <col min="15622" max="15872" width="9.140625" style="161"/>
    <col min="15873" max="15873" width="5.140625" style="161" customWidth="1"/>
    <col min="15874" max="15874" width="26.5703125" style="161" customWidth="1"/>
    <col min="15875" max="15875" width="7.5703125" style="161" customWidth="1"/>
    <col min="15876" max="15876" width="14.140625" style="161" customWidth="1"/>
    <col min="15877" max="15877" width="14.42578125" style="161" bestFit="1" customWidth="1"/>
    <col min="15878" max="16128" width="9.140625" style="161"/>
    <col min="16129" max="16129" width="5.140625" style="161" customWidth="1"/>
    <col min="16130" max="16130" width="26.5703125" style="161" customWidth="1"/>
    <col min="16131" max="16131" width="7.5703125" style="161" customWidth="1"/>
    <col min="16132" max="16132" width="14.140625" style="161" customWidth="1"/>
    <col min="16133" max="16133" width="14.42578125" style="161" bestFit="1" customWidth="1"/>
    <col min="16134" max="16384" width="9.140625" style="161"/>
  </cols>
  <sheetData>
    <row r="1" spans="1:6" x14ac:dyDescent="0.2">
      <c r="B1" s="401" t="s">
        <v>951</v>
      </c>
      <c r="C1" s="401"/>
      <c r="D1" s="401"/>
      <c r="E1" s="401"/>
    </row>
    <row r="2" spans="1:6" x14ac:dyDescent="0.2">
      <c r="B2" s="377" t="s">
        <v>569</v>
      </c>
      <c r="C2" s="377"/>
      <c r="D2" s="377"/>
      <c r="E2" s="377"/>
    </row>
    <row r="3" spans="1:6" x14ac:dyDescent="0.2">
      <c r="B3" s="377" t="s">
        <v>573</v>
      </c>
      <c r="C3" s="377"/>
      <c r="D3" s="377"/>
      <c r="E3" s="377"/>
    </row>
    <row r="4" spans="1:6" x14ac:dyDescent="0.2">
      <c r="B4" s="377" t="s">
        <v>570</v>
      </c>
      <c r="C4" s="377"/>
      <c r="D4" s="377"/>
      <c r="E4" s="377"/>
    </row>
    <row r="5" spans="1:6" x14ac:dyDescent="0.2">
      <c r="B5" s="377" t="s">
        <v>898</v>
      </c>
      <c r="C5" s="377"/>
      <c r="D5" s="377"/>
      <c r="E5" s="377"/>
    </row>
    <row r="6" spans="1:6" ht="12.75" customHeight="1" x14ac:dyDescent="0.2">
      <c r="B6" s="377" t="s">
        <v>571</v>
      </c>
      <c r="C6" s="377"/>
      <c r="D6" s="377"/>
      <c r="E6" s="377"/>
      <c r="F6" s="162"/>
    </row>
    <row r="7" spans="1:6" ht="12.75" customHeight="1" x14ac:dyDescent="0.2">
      <c r="B7" s="402" t="s">
        <v>570</v>
      </c>
      <c r="C7" s="402"/>
      <c r="D7" s="402"/>
      <c r="E7" s="402"/>
      <c r="F7" s="162"/>
    </row>
    <row r="8" spans="1:6" ht="12.75" customHeight="1" x14ac:dyDescent="0.2">
      <c r="A8" s="377" t="s">
        <v>893</v>
      </c>
      <c r="B8" s="377"/>
      <c r="C8" s="377"/>
      <c r="D8" s="377"/>
      <c r="E8" s="377"/>
    </row>
    <row r="9" spans="1:6" x14ac:dyDescent="0.2">
      <c r="C9" s="163"/>
    </row>
    <row r="10" spans="1:6" x14ac:dyDescent="0.2">
      <c r="A10" s="403" t="s">
        <v>574</v>
      </c>
      <c r="B10" s="403"/>
      <c r="C10" s="403"/>
      <c r="D10" s="403"/>
      <c r="E10" s="403"/>
    </row>
    <row r="11" spans="1:6" s="164" customFormat="1" ht="27.75" customHeight="1" x14ac:dyDescent="0.2">
      <c r="A11" s="404" t="s">
        <v>859</v>
      </c>
      <c r="B11" s="404"/>
      <c r="C11" s="404"/>
      <c r="D11" s="404"/>
      <c r="E11" s="404"/>
    </row>
    <row r="12" spans="1:6" x14ac:dyDescent="0.2">
      <c r="C12" s="165"/>
      <c r="D12" s="405" t="s">
        <v>575</v>
      </c>
      <c r="E12" s="405"/>
    </row>
    <row r="13" spans="1:6" s="166" customFormat="1" ht="12.75" customHeight="1" x14ac:dyDescent="0.2">
      <c r="A13" s="106" t="s">
        <v>576</v>
      </c>
      <c r="B13" s="398" t="s">
        <v>577</v>
      </c>
      <c r="C13" s="399"/>
      <c r="D13" s="400" t="s">
        <v>676</v>
      </c>
      <c r="E13" s="400"/>
    </row>
    <row r="14" spans="1:6" ht="15" x14ac:dyDescent="0.25">
      <c r="A14" s="167">
        <v>1</v>
      </c>
      <c r="B14" s="406" t="s">
        <v>578</v>
      </c>
      <c r="C14" s="407"/>
      <c r="D14" s="408">
        <v>4118.3999999999996</v>
      </c>
      <c r="E14" s="409"/>
    </row>
    <row r="15" spans="1:6" ht="15" x14ac:dyDescent="0.25">
      <c r="A15" s="167">
        <v>2</v>
      </c>
      <c r="B15" s="406" t="s">
        <v>579</v>
      </c>
      <c r="C15" s="407"/>
      <c r="D15" s="408">
        <v>3237.1</v>
      </c>
      <c r="E15" s="409"/>
    </row>
    <row r="16" spans="1:6" ht="15" x14ac:dyDescent="0.25">
      <c r="A16" s="167">
        <v>3</v>
      </c>
      <c r="B16" s="406" t="s">
        <v>580</v>
      </c>
      <c r="C16" s="407"/>
      <c r="D16" s="408">
        <v>3671.6</v>
      </c>
      <c r="E16" s="409"/>
    </row>
    <row r="17" spans="1:5" ht="15" x14ac:dyDescent="0.25">
      <c r="A17" s="167">
        <v>4</v>
      </c>
      <c r="B17" s="406" t="s">
        <v>581</v>
      </c>
      <c r="C17" s="407"/>
      <c r="D17" s="408">
        <v>3253.8</v>
      </c>
      <c r="E17" s="409"/>
    </row>
    <row r="18" spans="1:5" ht="15" x14ac:dyDescent="0.25">
      <c r="A18" s="167">
        <v>5</v>
      </c>
      <c r="B18" s="406" t="s">
        <v>582</v>
      </c>
      <c r="C18" s="407"/>
      <c r="D18" s="408">
        <v>4465.1000000000004</v>
      </c>
      <c r="E18" s="409"/>
    </row>
    <row r="19" spans="1:5" ht="15" x14ac:dyDescent="0.25">
      <c r="A19" s="167">
        <v>6</v>
      </c>
      <c r="B19" s="406" t="s">
        <v>583</v>
      </c>
      <c r="C19" s="407"/>
      <c r="D19" s="408">
        <v>2902</v>
      </c>
      <c r="E19" s="409"/>
    </row>
    <row r="20" spans="1:5" ht="14.25" x14ac:dyDescent="0.2">
      <c r="A20" s="168"/>
      <c r="B20" s="410" t="s">
        <v>584</v>
      </c>
      <c r="C20" s="410"/>
      <c r="D20" s="411">
        <f>SUM(D14:D19)</f>
        <v>21648</v>
      </c>
      <c r="E20" s="411"/>
    </row>
    <row r="21" spans="1:5" hidden="1" x14ac:dyDescent="0.2">
      <c r="D21" s="169" t="e">
        <f>+D20/C20%</f>
        <v>#DIV/0!</v>
      </c>
      <c r="E21" s="169">
        <f>+E20/D20%</f>
        <v>0</v>
      </c>
    </row>
    <row r="22" spans="1:5" hidden="1" x14ac:dyDescent="0.2">
      <c r="D22" s="161">
        <f>219+14010</f>
        <v>14229</v>
      </c>
      <c r="E22" s="161">
        <f>14977+180</f>
        <v>15157</v>
      </c>
    </row>
    <row r="23" spans="1:5" hidden="1" x14ac:dyDescent="0.2">
      <c r="D23" s="161">
        <f>+D22-D20</f>
        <v>-7419</v>
      </c>
      <c r="E23" s="161">
        <f>+E22-E20</f>
        <v>15157</v>
      </c>
    </row>
    <row r="24" spans="1:5" x14ac:dyDescent="0.2">
      <c r="D24" s="412"/>
      <c r="E24" s="412"/>
    </row>
    <row r="27" spans="1:5" ht="12.75" customHeight="1" x14ac:dyDescent="0.2"/>
    <row r="49" ht="14.25" customHeight="1" x14ac:dyDescent="0.2"/>
    <row r="59" ht="12.75" customHeight="1" x14ac:dyDescent="0.2"/>
    <row r="68" ht="12.75" customHeight="1" x14ac:dyDescent="0.2"/>
  </sheetData>
  <mergeCells count="28">
    <mergeCell ref="B20:C20"/>
    <mergeCell ref="D20:E20"/>
    <mergeCell ref="D24:E24"/>
    <mergeCell ref="B17:C17"/>
    <mergeCell ref="D17:E17"/>
    <mergeCell ref="B18:C18"/>
    <mergeCell ref="D18:E18"/>
    <mergeCell ref="B19:C19"/>
    <mergeCell ref="D19:E19"/>
    <mergeCell ref="B14:C14"/>
    <mergeCell ref="D14:E14"/>
    <mergeCell ref="B15:C15"/>
    <mergeCell ref="D15:E15"/>
    <mergeCell ref="B16:C16"/>
    <mergeCell ref="D16:E16"/>
    <mergeCell ref="B13:C13"/>
    <mergeCell ref="D13:E13"/>
    <mergeCell ref="B1:E1"/>
    <mergeCell ref="B2:E2"/>
    <mergeCell ref="B3:E3"/>
    <mergeCell ref="B4:E4"/>
    <mergeCell ref="B5:E5"/>
    <mergeCell ref="B6:E6"/>
    <mergeCell ref="B7:E7"/>
    <mergeCell ref="A8:E8"/>
    <mergeCell ref="A10:E10"/>
    <mergeCell ref="A11:E11"/>
    <mergeCell ref="D12:E1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F25"/>
  <sheetViews>
    <sheetView zoomScaleNormal="100" workbookViewId="0">
      <selection activeCell="J27" sqref="J27"/>
    </sheetView>
  </sheetViews>
  <sheetFormatPr defaultRowHeight="12.75" x14ac:dyDescent="0.2"/>
  <cols>
    <col min="1" max="1" width="5.140625" style="161" customWidth="1"/>
    <col min="2" max="2" width="34.85546875" style="161" customWidth="1"/>
    <col min="3" max="3" width="2.28515625" style="161" customWidth="1"/>
    <col min="4" max="4" width="14.140625" style="161" customWidth="1"/>
    <col min="5" max="5" width="14.42578125" style="161" bestFit="1" customWidth="1"/>
    <col min="6" max="248" width="9.140625" style="161"/>
    <col min="249" max="249" width="5.140625" style="161" customWidth="1"/>
    <col min="250" max="250" width="34.85546875" style="161" customWidth="1"/>
    <col min="251" max="251" width="2.28515625" style="161" customWidth="1"/>
    <col min="252" max="252" width="14.140625" style="161" customWidth="1"/>
    <col min="253" max="253" width="14.42578125" style="161" bestFit="1" customWidth="1"/>
    <col min="254" max="504" width="9.140625" style="161"/>
    <col min="505" max="505" width="5.140625" style="161" customWidth="1"/>
    <col min="506" max="506" width="34.85546875" style="161" customWidth="1"/>
    <col min="507" max="507" width="2.28515625" style="161" customWidth="1"/>
    <col min="508" max="508" width="14.140625" style="161" customWidth="1"/>
    <col min="509" max="509" width="14.42578125" style="161" bestFit="1" customWidth="1"/>
    <col min="510" max="760" width="9.140625" style="161"/>
    <col min="761" max="761" width="5.140625" style="161" customWidth="1"/>
    <col min="762" max="762" width="34.85546875" style="161" customWidth="1"/>
    <col min="763" max="763" width="2.28515625" style="161" customWidth="1"/>
    <col min="764" max="764" width="14.140625" style="161" customWidth="1"/>
    <col min="765" max="765" width="14.42578125" style="161" bestFit="1" customWidth="1"/>
    <col min="766" max="1016" width="9.140625" style="161"/>
    <col min="1017" max="1017" width="5.140625" style="161" customWidth="1"/>
    <col min="1018" max="1018" width="34.85546875" style="161" customWidth="1"/>
    <col min="1019" max="1019" width="2.28515625" style="161" customWidth="1"/>
    <col min="1020" max="1020" width="14.140625" style="161" customWidth="1"/>
    <col min="1021" max="1021" width="14.42578125" style="161" bestFit="1" customWidth="1"/>
    <col min="1022" max="1272" width="9.140625" style="161"/>
    <col min="1273" max="1273" width="5.140625" style="161" customWidth="1"/>
    <col min="1274" max="1274" width="34.85546875" style="161" customWidth="1"/>
    <col min="1275" max="1275" width="2.28515625" style="161" customWidth="1"/>
    <col min="1276" max="1276" width="14.140625" style="161" customWidth="1"/>
    <col min="1277" max="1277" width="14.42578125" style="161" bestFit="1" customWidth="1"/>
    <col min="1278" max="1528" width="9.140625" style="161"/>
    <col min="1529" max="1529" width="5.140625" style="161" customWidth="1"/>
    <col min="1530" max="1530" width="34.85546875" style="161" customWidth="1"/>
    <col min="1531" max="1531" width="2.28515625" style="161" customWidth="1"/>
    <col min="1532" max="1532" width="14.140625" style="161" customWidth="1"/>
    <col min="1533" max="1533" width="14.42578125" style="161" bestFit="1" customWidth="1"/>
    <col min="1534" max="1784" width="9.140625" style="161"/>
    <col min="1785" max="1785" width="5.140625" style="161" customWidth="1"/>
    <col min="1786" max="1786" width="34.85546875" style="161" customWidth="1"/>
    <col min="1787" max="1787" width="2.28515625" style="161" customWidth="1"/>
    <col min="1788" max="1788" width="14.140625" style="161" customWidth="1"/>
    <col min="1789" max="1789" width="14.42578125" style="161" bestFit="1" customWidth="1"/>
    <col min="1790" max="2040" width="9.140625" style="161"/>
    <col min="2041" max="2041" width="5.140625" style="161" customWidth="1"/>
    <col min="2042" max="2042" width="34.85546875" style="161" customWidth="1"/>
    <col min="2043" max="2043" width="2.28515625" style="161" customWidth="1"/>
    <col min="2044" max="2044" width="14.140625" style="161" customWidth="1"/>
    <col min="2045" max="2045" width="14.42578125" style="161" bestFit="1" customWidth="1"/>
    <col min="2046" max="2296" width="9.140625" style="161"/>
    <col min="2297" max="2297" width="5.140625" style="161" customWidth="1"/>
    <col min="2298" max="2298" width="34.85546875" style="161" customWidth="1"/>
    <col min="2299" max="2299" width="2.28515625" style="161" customWidth="1"/>
    <col min="2300" max="2300" width="14.140625" style="161" customWidth="1"/>
    <col min="2301" max="2301" width="14.42578125" style="161" bestFit="1" customWidth="1"/>
    <col min="2302" max="2552" width="9.140625" style="161"/>
    <col min="2553" max="2553" width="5.140625" style="161" customWidth="1"/>
    <col min="2554" max="2554" width="34.85546875" style="161" customWidth="1"/>
    <col min="2555" max="2555" width="2.28515625" style="161" customWidth="1"/>
    <col min="2556" max="2556" width="14.140625" style="161" customWidth="1"/>
    <col min="2557" max="2557" width="14.42578125" style="161" bestFit="1" customWidth="1"/>
    <col min="2558" max="2808" width="9.140625" style="161"/>
    <col min="2809" max="2809" width="5.140625" style="161" customWidth="1"/>
    <col min="2810" max="2810" width="34.85546875" style="161" customWidth="1"/>
    <col min="2811" max="2811" width="2.28515625" style="161" customWidth="1"/>
    <col min="2812" max="2812" width="14.140625" style="161" customWidth="1"/>
    <col min="2813" max="2813" width="14.42578125" style="161" bestFit="1" customWidth="1"/>
    <col min="2814" max="3064" width="9.140625" style="161"/>
    <col min="3065" max="3065" width="5.140625" style="161" customWidth="1"/>
    <col min="3066" max="3066" width="34.85546875" style="161" customWidth="1"/>
    <col min="3067" max="3067" width="2.28515625" style="161" customWidth="1"/>
    <col min="3068" max="3068" width="14.140625" style="161" customWidth="1"/>
    <col min="3069" max="3069" width="14.42578125" style="161" bestFit="1" customWidth="1"/>
    <col min="3070" max="3320" width="9.140625" style="161"/>
    <col min="3321" max="3321" width="5.140625" style="161" customWidth="1"/>
    <col min="3322" max="3322" width="34.85546875" style="161" customWidth="1"/>
    <col min="3323" max="3323" width="2.28515625" style="161" customWidth="1"/>
    <col min="3324" max="3324" width="14.140625" style="161" customWidth="1"/>
    <col min="3325" max="3325" width="14.42578125" style="161" bestFit="1" customWidth="1"/>
    <col min="3326" max="3576" width="9.140625" style="161"/>
    <col min="3577" max="3577" width="5.140625" style="161" customWidth="1"/>
    <col min="3578" max="3578" width="34.85546875" style="161" customWidth="1"/>
    <col min="3579" max="3579" width="2.28515625" style="161" customWidth="1"/>
    <col min="3580" max="3580" width="14.140625" style="161" customWidth="1"/>
    <col min="3581" max="3581" width="14.42578125" style="161" bestFit="1" customWidth="1"/>
    <col min="3582" max="3832" width="9.140625" style="161"/>
    <col min="3833" max="3833" width="5.140625" style="161" customWidth="1"/>
    <col min="3834" max="3834" width="34.85546875" style="161" customWidth="1"/>
    <col min="3835" max="3835" width="2.28515625" style="161" customWidth="1"/>
    <col min="3836" max="3836" width="14.140625" style="161" customWidth="1"/>
    <col min="3837" max="3837" width="14.42578125" style="161" bestFit="1" customWidth="1"/>
    <col min="3838" max="4088" width="9.140625" style="161"/>
    <col min="4089" max="4089" width="5.140625" style="161" customWidth="1"/>
    <col min="4090" max="4090" width="34.85546875" style="161" customWidth="1"/>
    <col min="4091" max="4091" width="2.28515625" style="161" customWidth="1"/>
    <col min="4092" max="4092" width="14.140625" style="161" customWidth="1"/>
    <col min="4093" max="4093" width="14.42578125" style="161" bestFit="1" customWidth="1"/>
    <col min="4094" max="4344" width="9.140625" style="161"/>
    <col min="4345" max="4345" width="5.140625" style="161" customWidth="1"/>
    <col min="4346" max="4346" width="34.85546875" style="161" customWidth="1"/>
    <col min="4347" max="4347" width="2.28515625" style="161" customWidth="1"/>
    <col min="4348" max="4348" width="14.140625" style="161" customWidth="1"/>
    <col min="4349" max="4349" width="14.42578125" style="161" bestFit="1" customWidth="1"/>
    <col min="4350" max="4600" width="9.140625" style="161"/>
    <col min="4601" max="4601" width="5.140625" style="161" customWidth="1"/>
    <col min="4602" max="4602" width="34.85546875" style="161" customWidth="1"/>
    <col min="4603" max="4603" width="2.28515625" style="161" customWidth="1"/>
    <col min="4604" max="4604" width="14.140625" style="161" customWidth="1"/>
    <col min="4605" max="4605" width="14.42578125" style="161" bestFit="1" customWidth="1"/>
    <col min="4606" max="4856" width="9.140625" style="161"/>
    <col min="4857" max="4857" width="5.140625" style="161" customWidth="1"/>
    <col min="4858" max="4858" width="34.85546875" style="161" customWidth="1"/>
    <col min="4859" max="4859" width="2.28515625" style="161" customWidth="1"/>
    <col min="4860" max="4860" width="14.140625" style="161" customWidth="1"/>
    <col min="4861" max="4861" width="14.42578125" style="161" bestFit="1" customWidth="1"/>
    <col min="4862" max="5112" width="9.140625" style="161"/>
    <col min="5113" max="5113" width="5.140625" style="161" customWidth="1"/>
    <col min="5114" max="5114" width="34.85546875" style="161" customWidth="1"/>
    <col min="5115" max="5115" width="2.28515625" style="161" customWidth="1"/>
    <col min="5116" max="5116" width="14.140625" style="161" customWidth="1"/>
    <col min="5117" max="5117" width="14.42578125" style="161" bestFit="1" customWidth="1"/>
    <col min="5118" max="5368" width="9.140625" style="161"/>
    <col min="5369" max="5369" width="5.140625" style="161" customWidth="1"/>
    <col min="5370" max="5370" width="34.85546875" style="161" customWidth="1"/>
    <col min="5371" max="5371" width="2.28515625" style="161" customWidth="1"/>
    <col min="5372" max="5372" width="14.140625" style="161" customWidth="1"/>
    <col min="5373" max="5373" width="14.42578125" style="161" bestFit="1" customWidth="1"/>
    <col min="5374" max="5624" width="9.140625" style="161"/>
    <col min="5625" max="5625" width="5.140625" style="161" customWidth="1"/>
    <col min="5626" max="5626" width="34.85546875" style="161" customWidth="1"/>
    <col min="5627" max="5627" width="2.28515625" style="161" customWidth="1"/>
    <col min="5628" max="5628" width="14.140625" style="161" customWidth="1"/>
    <col min="5629" max="5629" width="14.42578125" style="161" bestFit="1" customWidth="1"/>
    <col min="5630" max="5880" width="9.140625" style="161"/>
    <col min="5881" max="5881" width="5.140625" style="161" customWidth="1"/>
    <col min="5882" max="5882" width="34.85546875" style="161" customWidth="1"/>
    <col min="5883" max="5883" width="2.28515625" style="161" customWidth="1"/>
    <col min="5884" max="5884" width="14.140625" style="161" customWidth="1"/>
    <col min="5885" max="5885" width="14.42578125" style="161" bestFit="1" customWidth="1"/>
    <col min="5886" max="6136" width="9.140625" style="161"/>
    <col min="6137" max="6137" width="5.140625" style="161" customWidth="1"/>
    <col min="6138" max="6138" width="34.85546875" style="161" customWidth="1"/>
    <col min="6139" max="6139" width="2.28515625" style="161" customWidth="1"/>
    <col min="6140" max="6140" width="14.140625" style="161" customWidth="1"/>
    <col min="6141" max="6141" width="14.42578125" style="161" bestFit="1" customWidth="1"/>
    <col min="6142" max="6392" width="9.140625" style="161"/>
    <col min="6393" max="6393" width="5.140625" style="161" customWidth="1"/>
    <col min="6394" max="6394" width="34.85546875" style="161" customWidth="1"/>
    <col min="6395" max="6395" width="2.28515625" style="161" customWidth="1"/>
    <col min="6396" max="6396" width="14.140625" style="161" customWidth="1"/>
    <col min="6397" max="6397" width="14.42578125" style="161" bestFit="1" customWidth="1"/>
    <col min="6398" max="6648" width="9.140625" style="161"/>
    <col min="6649" max="6649" width="5.140625" style="161" customWidth="1"/>
    <col min="6650" max="6650" width="34.85546875" style="161" customWidth="1"/>
    <col min="6651" max="6651" width="2.28515625" style="161" customWidth="1"/>
    <col min="6652" max="6652" width="14.140625" style="161" customWidth="1"/>
    <col min="6653" max="6653" width="14.42578125" style="161" bestFit="1" customWidth="1"/>
    <col min="6654" max="6904" width="9.140625" style="161"/>
    <col min="6905" max="6905" width="5.140625" style="161" customWidth="1"/>
    <col min="6906" max="6906" width="34.85546875" style="161" customWidth="1"/>
    <col min="6907" max="6907" width="2.28515625" style="161" customWidth="1"/>
    <col min="6908" max="6908" width="14.140625" style="161" customWidth="1"/>
    <col min="6909" max="6909" width="14.42578125" style="161" bestFit="1" customWidth="1"/>
    <col min="6910" max="7160" width="9.140625" style="161"/>
    <col min="7161" max="7161" width="5.140625" style="161" customWidth="1"/>
    <col min="7162" max="7162" width="34.85546875" style="161" customWidth="1"/>
    <col min="7163" max="7163" width="2.28515625" style="161" customWidth="1"/>
    <col min="7164" max="7164" width="14.140625" style="161" customWidth="1"/>
    <col min="7165" max="7165" width="14.42578125" style="161" bestFit="1" customWidth="1"/>
    <col min="7166" max="7416" width="9.140625" style="161"/>
    <col min="7417" max="7417" width="5.140625" style="161" customWidth="1"/>
    <col min="7418" max="7418" width="34.85546875" style="161" customWidth="1"/>
    <col min="7419" max="7419" width="2.28515625" style="161" customWidth="1"/>
    <col min="7420" max="7420" width="14.140625" style="161" customWidth="1"/>
    <col min="7421" max="7421" width="14.42578125" style="161" bestFit="1" customWidth="1"/>
    <col min="7422" max="7672" width="9.140625" style="161"/>
    <col min="7673" max="7673" width="5.140625" style="161" customWidth="1"/>
    <col min="7674" max="7674" width="34.85546875" style="161" customWidth="1"/>
    <col min="7675" max="7675" width="2.28515625" style="161" customWidth="1"/>
    <col min="7676" max="7676" width="14.140625" style="161" customWidth="1"/>
    <col min="7677" max="7677" width="14.42578125" style="161" bestFit="1" customWidth="1"/>
    <col min="7678" max="7928" width="9.140625" style="161"/>
    <col min="7929" max="7929" width="5.140625" style="161" customWidth="1"/>
    <col min="7930" max="7930" width="34.85546875" style="161" customWidth="1"/>
    <col min="7931" max="7931" width="2.28515625" style="161" customWidth="1"/>
    <col min="7932" max="7932" width="14.140625" style="161" customWidth="1"/>
    <col min="7933" max="7933" width="14.42578125" style="161" bestFit="1" customWidth="1"/>
    <col min="7934" max="8184" width="9.140625" style="161"/>
    <col min="8185" max="8185" width="5.140625" style="161" customWidth="1"/>
    <col min="8186" max="8186" width="34.85546875" style="161" customWidth="1"/>
    <col min="8187" max="8187" width="2.28515625" style="161" customWidth="1"/>
    <col min="8188" max="8188" width="14.140625" style="161" customWidth="1"/>
    <col min="8189" max="8189" width="14.42578125" style="161" bestFit="1" customWidth="1"/>
    <col min="8190" max="8440" width="9.140625" style="161"/>
    <col min="8441" max="8441" width="5.140625" style="161" customWidth="1"/>
    <col min="8442" max="8442" width="34.85546875" style="161" customWidth="1"/>
    <col min="8443" max="8443" width="2.28515625" style="161" customWidth="1"/>
    <col min="8444" max="8444" width="14.140625" style="161" customWidth="1"/>
    <col min="8445" max="8445" width="14.42578125" style="161" bestFit="1" customWidth="1"/>
    <col min="8446" max="8696" width="9.140625" style="161"/>
    <col min="8697" max="8697" width="5.140625" style="161" customWidth="1"/>
    <col min="8698" max="8698" width="34.85546875" style="161" customWidth="1"/>
    <col min="8699" max="8699" width="2.28515625" style="161" customWidth="1"/>
    <col min="8700" max="8700" width="14.140625" style="161" customWidth="1"/>
    <col min="8701" max="8701" width="14.42578125" style="161" bestFit="1" customWidth="1"/>
    <col min="8702" max="8952" width="9.140625" style="161"/>
    <col min="8953" max="8953" width="5.140625" style="161" customWidth="1"/>
    <col min="8954" max="8954" width="34.85546875" style="161" customWidth="1"/>
    <col min="8955" max="8955" width="2.28515625" style="161" customWidth="1"/>
    <col min="8956" max="8956" width="14.140625" style="161" customWidth="1"/>
    <col min="8957" max="8957" width="14.42578125" style="161" bestFit="1" customWidth="1"/>
    <col min="8958" max="9208" width="9.140625" style="161"/>
    <col min="9209" max="9209" width="5.140625" style="161" customWidth="1"/>
    <col min="9210" max="9210" width="34.85546875" style="161" customWidth="1"/>
    <col min="9211" max="9211" width="2.28515625" style="161" customWidth="1"/>
    <col min="9212" max="9212" width="14.140625" style="161" customWidth="1"/>
    <col min="9213" max="9213" width="14.42578125" style="161" bestFit="1" customWidth="1"/>
    <col min="9214" max="9464" width="9.140625" style="161"/>
    <col min="9465" max="9465" width="5.140625" style="161" customWidth="1"/>
    <col min="9466" max="9466" width="34.85546875" style="161" customWidth="1"/>
    <col min="9467" max="9467" width="2.28515625" style="161" customWidth="1"/>
    <col min="9468" max="9468" width="14.140625" style="161" customWidth="1"/>
    <col min="9469" max="9469" width="14.42578125" style="161" bestFit="1" customWidth="1"/>
    <col min="9470" max="9720" width="9.140625" style="161"/>
    <col min="9721" max="9721" width="5.140625" style="161" customWidth="1"/>
    <col min="9722" max="9722" width="34.85546875" style="161" customWidth="1"/>
    <col min="9723" max="9723" width="2.28515625" style="161" customWidth="1"/>
    <col min="9724" max="9724" width="14.140625" style="161" customWidth="1"/>
    <col min="9725" max="9725" width="14.42578125" style="161" bestFit="1" customWidth="1"/>
    <col min="9726" max="9976" width="9.140625" style="161"/>
    <col min="9977" max="9977" width="5.140625" style="161" customWidth="1"/>
    <col min="9978" max="9978" width="34.85546875" style="161" customWidth="1"/>
    <col min="9979" max="9979" width="2.28515625" style="161" customWidth="1"/>
    <col min="9980" max="9980" width="14.140625" style="161" customWidth="1"/>
    <col min="9981" max="9981" width="14.42578125" style="161" bestFit="1" customWidth="1"/>
    <col min="9982" max="10232" width="9.140625" style="161"/>
    <col min="10233" max="10233" width="5.140625" style="161" customWidth="1"/>
    <col min="10234" max="10234" width="34.85546875" style="161" customWidth="1"/>
    <col min="10235" max="10235" width="2.28515625" style="161" customWidth="1"/>
    <col min="10236" max="10236" width="14.140625" style="161" customWidth="1"/>
    <col min="10237" max="10237" width="14.42578125" style="161" bestFit="1" customWidth="1"/>
    <col min="10238" max="10488" width="9.140625" style="161"/>
    <col min="10489" max="10489" width="5.140625" style="161" customWidth="1"/>
    <col min="10490" max="10490" width="34.85546875" style="161" customWidth="1"/>
    <col min="10491" max="10491" width="2.28515625" style="161" customWidth="1"/>
    <col min="10492" max="10492" width="14.140625" style="161" customWidth="1"/>
    <col min="10493" max="10493" width="14.42578125" style="161" bestFit="1" customWidth="1"/>
    <col min="10494" max="10744" width="9.140625" style="161"/>
    <col min="10745" max="10745" width="5.140625" style="161" customWidth="1"/>
    <col min="10746" max="10746" width="34.85546875" style="161" customWidth="1"/>
    <col min="10747" max="10747" width="2.28515625" style="161" customWidth="1"/>
    <col min="10748" max="10748" width="14.140625" style="161" customWidth="1"/>
    <col min="10749" max="10749" width="14.42578125" style="161" bestFit="1" customWidth="1"/>
    <col min="10750" max="11000" width="9.140625" style="161"/>
    <col min="11001" max="11001" width="5.140625" style="161" customWidth="1"/>
    <col min="11002" max="11002" width="34.85546875" style="161" customWidth="1"/>
    <col min="11003" max="11003" width="2.28515625" style="161" customWidth="1"/>
    <col min="11004" max="11004" width="14.140625" style="161" customWidth="1"/>
    <col min="11005" max="11005" width="14.42578125" style="161" bestFit="1" customWidth="1"/>
    <col min="11006" max="11256" width="9.140625" style="161"/>
    <col min="11257" max="11257" width="5.140625" style="161" customWidth="1"/>
    <col min="11258" max="11258" width="34.85546875" style="161" customWidth="1"/>
    <col min="11259" max="11259" width="2.28515625" style="161" customWidth="1"/>
    <col min="11260" max="11260" width="14.140625" style="161" customWidth="1"/>
    <col min="11261" max="11261" width="14.42578125" style="161" bestFit="1" customWidth="1"/>
    <col min="11262" max="11512" width="9.140625" style="161"/>
    <col min="11513" max="11513" width="5.140625" style="161" customWidth="1"/>
    <col min="11514" max="11514" width="34.85546875" style="161" customWidth="1"/>
    <col min="11515" max="11515" width="2.28515625" style="161" customWidth="1"/>
    <col min="11516" max="11516" width="14.140625" style="161" customWidth="1"/>
    <col min="11517" max="11517" width="14.42578125" style="161" bestFit="1" customWidth="1"/>
    <col min="11518" max="11768" width="9.140625" style="161"/>
    <col min="11769" max="11769" width="5.140625" style="161" customWidth="1"/>
    <col min="11770" max="11770" width="34.85546875" style="161" customWidth="1"/>
    <col min="11771" max="11771" width="2.28515625" style="161" customWidth="1"/>
    <col min="11772" max="11772" width="14.140625" style="161" customWidth="1"/>
    <col min="11773" max="11773" width="14.42578125" style="161" bestFit="1" customWidth="1"/>
    <col min="11774" max="12024" width="9.140625" style="161"/>
    <col min="12025" max="12025" width="5.140625" style="161" customWidth="1"/>
    <col min="12026" max="12026" width="34.85546875" style="161" customWidth="1"/>
    <col min="12027" max="12027" width="2.28515625" style="161" customWidth="1"/>
    <col min="12028" max="12028" width="14.140625" style="161" customWidth="1"/>
    <col min="12029" max="12029" width="14.42578125" style="161" bestFit="1" customWidth="1"/>
    <col min="12030" max="12280" width="9.140625" style="161"/>
    <col min="12281" max="12281" width="5.140625" style="161" customWidth="1"/>
    <col min="12282" max="12282" width="34.85546875" style="161" customWidth="1"/>
    <col min="12283" max="12283" width="2.28515625" style="161" customWidth="1"/>
    <col min="12284" max="12284" width="14.140625" style="161" customWidth="1"/>
    <col min="12285" max="12285" width="14.42578125" style="161" bestFit="1" customWidth="1"/>
    <col min="12286" max="12536" width="9.140625" style="161"/>
    <col min="12537" max="12537" width="5.140625" style="161" customWidth="1"/>
    <col min="12538" max="12538" width="34.85546875" style="161" customWidth="1"/>
    <col min="12539" max="12539" width="2.28515625" style="161" customWidth="1"/>
    <col min="12540" max="12540" width="14.140625" style="161" customWidth="1"/>
    <col min="12541" max="12541" width="14.42578125" style="161" bestFit="1" customWidth="1"/>
    <col min="12542" max="12792" width="9.140625" style="161"/>
    <col min="12793" max="12793" width="5.140625" style="161" customWidth="1"/>
    <col min="12794" max="12794" width="34.85546875" style="161" customWidth="1"/>
    <col min="12795" max="12795" width="2.28515625" style="161" customWidth="1"/>
    <col min="12796" max="12796" width="14.140625" style="161" customWidth="1"/>
    <col min="12797" max="12797" width="14.42578125" style="161" bestFit="1" customWidth="1"/>
    <col min="12798" max="13048" width="9.140625" style="161"/>
    <col min="13049" max="13049" width="5.140625" style="161" customWidth="1"/>
    <col min="13050" max="13050" width="34.85546875" style="161" customWidth="1"/>
    <col min="13051" max="13051" width="2.28515625" style="161" customWidth="1"/>
    <col min="13052" max="13052" width="14.140625" style="161" customWidth="1"/>
    <col min="13053" max="13053" width="14.42578125" style="161" bestFit="1" customWidth="1"/>
    <col min="13054" max="13304" width="9.140625" style="161"/>
    <col min="13305" max="13305" width="5.140625" style="161" customWidth="1"/>
    <col min="13306" max="13306" width="34.85546875" style="161" customWidth="1"/>
    <col min="13307" max="13307" width="2.28515625" style="161" customWidth="1"/>
    <col min="13308" max="13308" width="14.140625" style="161" customWidth="1"/>
    <col min="13309" max="13309" width="14.42578125" style="161" bestFit="1" customWidth="1"/>
    <col min="13310" max="13560" width="9.140625" style="161"/>
    <col min="13561" max="13561" width="5.140625" style="161" customWidth="1"/>
    <col min="13562" max="13562" width="34.85546875" style="161" customWidth="1"/>
    <col min="13563" max="13563" width="2.28515625" style="161" customWidth="1"/>
    <col min="13564" max="13564" width="14.140625" style="161" customWidth="1"/>
    <col min="13565" max="13565" width="14.42578125" style="161" bestFit="1" customWidth="1"/>
    <col min="13566" max="13816" width="9.140625" style="161"/>
    <col min="13817" max="13817" width="5.140625" style="161" customWidth="1"/>
    <col min="13818" max="13818" width="34.85546875" style="161" customWidth="1"/>
    <col min="13819" max="13819" width="2.28515625" style="161" customWidth="1"/>
    <col min="13820" max="13820" width="14.140625" style="161" customWidth="1"/>
    <col min="13821" max="13821" width="14.42578125" style="161" bestFit="1" customWidth="1"/>
    <col min="13822" max="14072" width="9.140625" style="161"/>
    <col min="14073" max="14073" width="5.140625" style="161" customWidth="1"/>
    <col min="14074" max="14074" width="34.85546875" style="161" customWidth="1"/>
    <col min="14075" max="14075" width="2.28515625" style="161" customWidth="1"/>
    <col min="14076" max="14076" width="14.140625" style="161" customWidth="1"/>
    <col min="14077" max="14077" width="14.42578125" style="161" bestFit="1" customWidth="1"/>
    <col min="14078" max="14328" width="9.140625" style="161"/>
    <col min="14329" max="14329" width="5.140625" style="161" customWidth="1"/>
    <col min="14330" max="14330" width="34.85546875" style="161" customWidth="1"/>
    <col min="14331" max="14331" width="2.28515625" style="161" customWidth="1"/>
    <col min="14332" max="14332" width="14.140625" style="161" customWidth="1"/>
    <col min="14333" max="14333" width="14.42578125" style="161" bestFit="1" customWidth="1"/>
    <col min="14334" max="14584" width="9.140625" style="161"/>
    <col min="14585" max="14585" width="5.140625" style="161" customWidth="1"/>
    <col min="14586" max="14586" width="34.85546875" style="161" customWidth="1"/>
    <col min="14587" max="14587" width="2.28515625" style="161" customWidth="1"/>
    <col min="14588" max="14588" width="14.140625" style="161" customWidth="1"/>
    <col min="14589" max="14589" width="14.42578125" style="161" bestFit="1" customWidth="1"/>
    <col min="14590" max="14840" width="9.140625" style="161"/>
    <col min="14841" max="14841" width="5.140625" style="161" customWidth="1"/>
    <col min="14842" max="14842" width="34.85546875" style="161" customWidth="1"/>
    <col min="14843" max="14843" width="2.28515625" style="161" customWidth="1"/>
    <col min="14844" max="14844" width="14.140625" style="161" customWidth="1"/>
    <col min="14845" max="14845" width="14.42578125" style="161" bestFit="1" customWidth="1"/>
    <col min="14846" max="15096" width="9.140625" style="161"/>
    <col min="15097" max="15097" width="5.140625" style="161" customWidth="1"/>
    <col min="15098" max="15098" width="34.85546875" style="161" customWidth="1"/>
    <col min="15099" max="15099" width="2.28515625" style="161" customWidth="1"/>
    <col min="15100" max="15100" width="14.140625" style="161" customWidth="1"/>
    <col min="15101" max="15101" width="14.42578125" style="161" bestFit="1" customWidth="1"/>
    <col min="15102" max="15352" width="9.140625" style="161"/>
    <col min="15353" max="15353" width="5.140625" style="161" customWidth="1"/>
    <col min="15354" max="15354" width="34.85546875" style="161" customWidth="1"/>
    <col min="15355" max="15355" width="2.28515625" style="161" customWidth="1"/>
    <col min="15356" max="15356" width="14.140625" style="161" customWidth="1"/>
    <col min="15357" max="15357" width="14.42578125" style="161" bestFit="1" customWidth="1"/>
    <col min="15358" max="15608" width="9.140625" style="161"/>
    <col min="15609" max="15609" width="5.140625" style="161" customWidth="1"/>
    <col min="15610" max="15610" width="34.85546875" style="161" customWidth="1"/>
    <col min="15611" max="15611" width="2.28515625" style="161" customWidth="1"/>
    <col min="15612" max="15612" width="14.140625" style="161" customWidth="1"/>
    <col min="15613" max="15613" width="14.42578125" style="161" bestFit="1" customWidth="1"/>
    <col min="15614" max="15864" width="9.140625" style="161"/>
    <col min="15865" max="15865" width="5.140625" style="161" customWidth="1"/>
    <col min="15866" max="15866" width="34.85546875" style="161" customWidth="1"/>
    <col min="15867" max="15867" width="2.28515625" style="161" customWidth="1"/>
    <col min="15868" max="15868" width="14.140625" style="161" customWidth="1"/>
    <col min="15869" max="15869" width="14.42578125" style="161" bestFit="1" customWidth="1"/>
    <col min="15870" max="16120" width="9.140625" style="161"/>
    <col min="16121" max="16121" width="5.140625" style="161" customWidth="1"/>
    <col min="16122" max="16122" width="34.85546875" style="161" customWidth="1"/>
    <col min="16123" max="16123" width="2.28515625" style="161" customWidth="1"/>
    <col min="16124" max="16124" width="14.140625" style="161" customWidth="1"/>
    <col min="16125" max="16125" width="14.42578125" style="161" bestFit="1" customWidth="1"/>
    <col min="16126" max="16384" width="9.140625" style="161"/>
  </cols>
  <sheetData>
    <row r="1" spans="1:6" x14ac:dyDescent="0.2">
      <c r="B1" s="401" t="s">
        <v>572</v>
      </c>
      <c r="C1" s="401"/>
      <c r="D1" s="401"/>
      <c r="E1" s="401"/>
    </row>
    <row r="2" spans="1:6" x14ac:dyDescent="0.2">
      <c r="C2" s="377" t="s">
        <v>569</v>
      </c>
      <c r="D2" s="377"/>
      <c r="E2" s="377"/>
      <c r="F2" s="377"/>
    </row>
    <row r="3" spans="1:6" x14ac:dyDescent="0.2">
      <c r="C3" s="377" t="s">
        <v>573</v>
      </c>
      <c r="D3" s="377"/>
      <c r="E3" s="377"/>
      <c r="F3" s="377"/>
    </row>
    <row r="4" spans="1:6" x14ac:dyDescent="0.2">
      <c r="C4" s="377" t="s">
        <v>570</v>
      </c>
      <c r="D4" s="377"/>
      <c r="E4" s="377"/>
      <c r="F4" s="377"/>
    </row>
    <row r="5" spans="1:6" x14ac:dyDescent="0.2">
      <c r="C5" s="377" t="s">
        <v>898</v>
      </c>
      <c r="D5" s="377"/>
      <c r="E5" s="377"/>
      <c r="F5" s="377"/>
    </row>
    <row r="6" spans="1:6" ht="12.75" customHeight="1" x14ac:dyDescent="0.2">
      <c r="C6" s="377" t="s">
        <v>571</v>
      </c>
      <c r="D6" s="377"/>
      <c r="E6" s="377"/>
      <c r="F6" s="377"/>
    </row>
    <row r="7" spans="1:6" ht="12.75" customHeight="1" x14ac:dyDescent="0.2">
      <c r="C7" s="402" t="s">
        <v>570</v>
      </c>
      <c r="D7" s="402"/>
      <c r="E7" s="402"/>
      <c r="F7" s="402"/>
    </row>
    <row r="8" spans="1:6" ht="12.75" customHeight="1" x14ac:dyDescent="0.2">
      <c r="B8" s="377" t="s">
        <v>893</v>
      </c>
      <c r="C8" s="377"/>
      <c r="D8" s="377"/>
      <c r="E8" s="377"/>
      <c r="F8" s="377"/>
    </row>
    <row r="9" spans="1:6" x14ac:dyDescent="0.2">
      <c r="B9" s="412"/>
      <c r="C9" s="412"/>
      <c r="D9" s="412"/>
      <c r="E9" s="412"/>
    </row>
    <row r="10" spans="1:6" x14ac:dyDescent="0.2">
      <c r="A10" s="403" t="s">
        <v>574</v>
      </c>
      <c r="B10" s="403"/>
      <c r="C10" s="403"/>
      <c r="D10" s="403"/>
      <c r="E10" s="403"/>
    </row>
    <row r="11" spans="1:6" s="164" customFormat="1" ht="28.5" customHeight="1" x14ac:dyDescent="0.2">
      <c r="A11" s="415" t="s">
        <v>860</v>
      </c>
      <c r="B11" s="415"/>
      <c r="C11" s="415"/>
      <c r="D11" s="415"/>
      <c r="E11" s="415"/>
    </row>
    <row r="12" spans="1:6" x14ac:dyDescent="0.2">
      <c r="C12" s="165"/>
      <c r="D12" s="405" t="s">
        <v>575</v>
      </c>
      <c r="E12" s="405"/>
    </row>
    <row r="13" spans="1:6" x14ac:dyDescent="0.2">
      <c r="A13" s="400" t="s">
        <v>576</v>
      </c>
      <c r="B13" s="400" t="s">
        <v>577</v>
      </c>
      <c r="C13" s="400"/>
      <c r="D13" s="416" t="s">
        <v>586</v>
      </c>
      <c r="E13" s="416"/>
    </row>
    <row r="14" spans="1:6" s="166" customFormat="1" ht="12.75" customHeight="1" x14ac:dyDescent="0.2">
      <c r="A14" s="400"/>
      <c r="B14" s="400"/>
      <c r="C14" s="400"/>
      <c r="D14" s="170" t="s">
        <v>718</v>
      </c>
      <c r="E14" s="170" t="s">
        <v>861</v>
      </c>
    </row>
    <row r="15" spans="1:6" hidden="1" x14ac:dyDescent="0.2">
      <c r="A15" s="171" t="s">
        <v>587</v>
      </c>
      <c r="B15" s="413" t="s">
        <v>588</v>
      </c>
      <c r="C15" s="414"/>
      <c r="D15" s="172">
        <v>0</v>
      </c>
      <c r="E15" s="172">
        <v>0</v>
      </c>
    </row>
    <row r="16" spans="1:6" x14ac:dyDescent="0.2">
      <c r="A16" s="173">
        <v>1</v>
      </c>
      <c r="B16" s="413" t="s">
        <v>578</v>
      </c>
      <c r="C16" s="414"/>
      <c r="D16" s="279">
        <v>3591.9</v>
      </c>
      <c r="E16" s="281">
        <v>3581.34</v>
      </c>
    </row>
    <row r="17" spans="1:5" x14ac:dyDescent="0.2">
      <c r="A17" s="173">
        <v>2</v>
      </c>
      <c r="B17" s="413" t="s">
        <v>579</v>
      </c>
      <c r="C17" s="414"/>
      <c r="D17" s="279">
        <v>2858.91</v>
      </c>
      <c r="E17" s="281">
        <v>2848.3748700000001</v>
      </c>
    </row>
    <row r="18" spans="1:5" x14ac:dyDescent="0.2">
      <c r="A18" s="173">
        <v>3</v>
      </c>
      <c r="B18" s="413" t="s">
        <v>580</v>
      </c>
      <c r="C18" s="414"/>
      <c r="D18" s="279">
        <v>3442.1</v>
      </c>
      <c r="E18" s="281">
        <v>3431.54</v>
      </c>
    </row>
    <row r="19" spans="1:5" x14ac:dyDescent="0.2">
      <c r="A19" s="173">
        <v>4</v>
      </c>
      <c r="B19" s="413" t="s">
        <v>581</v>
      </c>
      <c r="C19" s="414"/>
      <c r="D19" s="279">
        <v>2873.6</v>
      </c>
      <c r="E19" s="281">
        <v>2863.04</v>
      </c>
    </row>
    <row r="20" spans="1:5" x14ac:dyDescent="0.2">
      <c r="A20" s="173">
        <v>5</v>
      </c>
      <c r="B20" s="413" t="s">
        <v>582</v>
      </c>
      <c r="C20" s="414"/>
      <c r="D20" s="279">
        <v>3907.9</v>
      </c>
      <c r="E20" s="281">
        <v>3897.34</v>
      </c>
    </row>
    <row r="21" spans="1:5" x14ac:dyDescent="0.2">
      <c r="A21" s="173">
        <v>6</v>
      </c>
      <c r="B21" s="413" t="s">
        <v>583</v>
      </c>
      <c r="C21" s="414"/>
      <c r="D21" s="279">
        <v>2557.3000000000002</v>
      </c>
      <c r="E21" s="281">
        <v>2546.7399999999998</v>
      </c>
    </row>
    <row r="22" spans="1:5" x14ac:dyDescent="0.2">
      <c r="A22" s="174"/>
      <c r="B22" s="417" t="s">
        <v>584</v>
      </c>
      <c r="C22" s="418"/>
      <c r="D22" s="280">
        <f>SUM(D15:D21)</f>
        <v>19231.71</v>
      </c>
      <c r="E22" s="282">
        <f>SUM(E15:E21)</f>
        <v>19168.37487</v>
      </c>
    </row>
    <row r="23" spans="1:5" hidden="1" x14ac:dyDescent="0.2">
      <c r="D23" s="169" t="e">
        <f>+D22/C22%</f>
        <v>#DIV/0!</v>
      </c>
      <c r="E23" s="169">
        <f>+E22/D22%</f>
        <v>99.670673434655583</v>
      </c>
    </row>
    <row r="24" spans="1:5" hidden="1" x14ac:dyDescent="0.2">
      <c r="D24" s="161">
        <f>219+14010</f>
        <v>14229</v>
      </c>
      <c r="E24" s="161">
        <f>14977+180</f>
        <v>15157</v>
      </c>
    </row>
    <row r="25" spans="1:5" hidden="1" x14ac:dyDescent="0.2">
      <c r="D25" s="161">
        <f>+D24-D22</f>
        <v>-5002.7099999999991</v>
      </c>
      <c r="E25" s="161">
        <f>+E24-E22</f>
        <v>-4011.3748699999996</v>
      </c>
    </row>
  </sheetData>
  <mergeCells count="23">
    <mergeCell ref="B21:C21"/>
    <mergeCell ref="B22:C22"/>
    <mergeCell ref="C5:F5"/>
    <mergeCell ref="C6:F6"/>
    <mergeCell ref="B18:C18"/>
    <mergeCell ref="B19:C19"/>
    <mergeCell ref="B20:C20"/>
    <mergeCell ref="C7:F7"/>
    <mergeCell ref="B8:F8"/>
    <mergeCell ref="B1:E1"/>
    <mergeCell ref="B17:C17"/>
    <mergeCell ref="B9:E9"/>
    <mergeCell ref="A10:E10"/>
    <mergeCell ref="A11:E11"/>
    <mergeCell ref="D12:E12"/>
    <mergeCell ref="A13:A14"/>
    <mergeCell ref="B13:C14"/>
    <mergeCell ref="D13:E13"/>
    <mergeCell ref="B15:C15"/>
    <mergeCell ref="B16:C16"/>
    <mergeCell ref="C2:F2"/>
    <mergeCell ref="C3:F3"/>
    <mergeCell ref="C4:F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1"/>
  <sheetViews>
    <sheetView zoomScaleNormal="100" workbookViewId="0">
      <selection activeCell="F18" sqref="F18"/>
    </sheetView>
  </sheetViews>
  <sheetFormatPr defaultRowHeight="12.75" x14ac:dyDescent="0.2"/>
  <cols>
    <col min="1" max="1" width="5.140625" style="161" customWidth="1"/>
    <col min="2" max="2" width="33.7109375" style="161" customWidth="1"/>
    <col min="3" max="3" width="11.5703125" style="161" customWidth="1"/>
    <col min="4" max="4" width="25.7109375" style="161" customWidth="1"/>
    <col min="5" max="5" width="14.28515625" style="161" customWidth="1"/>
    <col min="6" max="255" width="9.140625" style="161"/>
    <col min="256" max="256" width="5.140625" style="161" customWidth="1"/>
    <col min="257" max="257" width="33.7109375" style="161" customWidth="1"/>
    <col min="258" max="258" width="14.140625" style="161" customWidth="1"/>
    <col min="259" max="259" width="21.140625" style="161" customWidth="1"/>
    <col min="260" max="261" width="14.28515625" style="161" customWidth="1"/>
    <col min="262" max="511" width="9.140625" style="161"/>
    <col min="512" max="512" width="5.140625" style="161" customWidth="1"/>
    <col min="513" max="513" width="33.7109375" style="161" customWidth="1"/>
    <col min="514" max="514" width="14.140625" style="161" customWidth="1"/>
    <col min="515" max="515" width="21.140625" style="161" customWidth="1"/>
    <col min="516" max="517" width="14.28515625" style="161" customWidth="1"/>
    <col min="518" max="767" width="9.140625" style="161"/>
    <col min="768" max="768" width="5.140625" style="161" customWidth="1"/>
    <col min="769" max="769" width="33.7109375" style="161" customWidth="1"/>
    <col min="770" max="770" width="14.140625" style="161" customWidth="1"/>
    <col min="771" max="771" width="21.140625" style="161" customWidth="1"/>
    <col min="772" max="773" width="14.28515625" style="161" customWidth="1"/>
    <col min="774" max="1023" width="9.140625" style="161"/>
    <col min="1024" max="1024" width="5.140625" style="161" customWidth="1"/>
    <col min="1025" max="1025" width="33.7109375" style="161" customWidth="1"/>
    <col min="1026" max="1026" width="14.140625" style="161" customWidth="1"/>
    <col min="1027" max="1027" width="21.140625" style="161" customWidth="1"/>
    <col min="1028" max="1029" width="14.28515625" style="161" customWidth="1"/>
    <col min="1030" max="1279" width="9.140625" style="161"/>
    <col min="1280" max="1280" width="5.140625" style="161" customWidth="1"/>
    <col min="1281" max="1281" width="33.7109375" style="161" customWidth="1"/>
    <col min="1282" max="1282" width="14.140625" style="161" customWidth="1"/>
    <col min="1283" max="1283" width="21.140625" style="161" customWidth="1"/>
    <col min="1284" max="1285" width="14.28515625" style="161" customWidth="1"/>
    <col min="1286" max="1535" width="9.140625" style="161"/>
    <col min="1536" max="1536" width="5.140625" style="161" customWidth="1"/>
    <col min="1537" max="1537" width="33.7109375" style="161" customWidth="1"/>
    <col min="1538" max="1538" width="14.140625" style="161" customWidth="1"/>
    <col min="1539" max="1539" width="21.140625" style="161" customWidth="1"/>
    <col min="1540" max="1541" width="14.28515625" style="161" customWidth="1"/>
    <col min="1542" max="1791" width="9.140625" style="161"/>
    <col min="1792" max="1792" width="5.140625" style="161" customWidth="1"/>
    <col min="1793" max="1793" width="33.7109375" style="161" customWidth="1"/>
    <col min="1794" max="1794" width="14.140625" style="161" customWidth="1"/>
    <col min="1795" max="1795" width="21.140625" style="161" customWidth="1"/>
    <col min="1796" max="1797" width="14.28515625" style="161" customWidth="1"/>
    <col min="1798" max="2047" width="9.140625" style="161"/>
    <col min="2048" max="2048" width="5.140625" style="161" customWidth="1"/>
    <col min="2049" max="2049" width="33.7109375" style="161" customWidth="1"/>
    <col min="2050" max="2050" width="14.140625" style="161" customWidth="1"/>
    <col min="2051" max="2051" width="21.140625" style="161" customWidth="1"/>
    <col min="2052" max="2053" width="14.28515625" style="161" customWidth="1"/>
    <col min="2054" max="2303" width="9.140625" style="161"/>
    <col min="2304" max="2304" width="5.140625" style="161" customWidth="1"/>
    <col min="2305" max="2305" width="33.7109375" style="161" customWidth="1"/>
    <col min="2306" max="2306" width="14.140625" style="161" customWidth="1"/>
    <col min="2307" max="2307" width="21.140625" style="161" customWidth="1"/>
    <col min="2308" max="2309" width="14.28515625" style="161" customWidth="1"/>
    <col min="2310" max="2559" width="9.140625" style="161"/>
    <col min="2560" max="2560" width="5.140625" style="161" customWidth="1"/>
    <col min="2561" max="2561" width="33.7109375" style="161" customWidth="1"/>
    <col min="2562" max="2562" width="14.140625" style="161" customWidth="1"/>
    <col min="2563" max="2563" width="21.140625" style="161" customWidth="1"/>
    <col min="2564" max="2565" width="14.28515625" style="161" customWidth="1"/>
    <col min="2566" max="2815" width="9.140625" style="161"/>
    <col min="2816" max="2816" width="5.140625" style="161" customWidth="1"/>
    <col min="2817" max="2817" width="33.7109375" style="161" customWidth="1"/>
    <col min="2818" max="2818" width="14.140625" style="161" customWidth="1"/>
    <col min="2819" max="2819" width="21.140625" style="161" customWidth="1"/>
    <col min="2820" max="2821" width="14.28515625" style="161" customWidth="1"/>
    <col min="2822" max="3071" width="9.140625" style="161"/>
    <col min="3072" max="3072" width="5.140625" style="161" customWidth="1"/>
    <col min="3073" max="3073" width="33.7109375" style="161" customWidth="1"/>
    <col min="3074" max="3074" width="14.140625" style="161" customWidth="1"/>
    <col min="3075" max="3075" width="21.140625" style="161" customWidth="1"/>
    <col min="3076" max="3077" width="14.28515625" style="161" customWidth="1"/>
    <col min="3078" max="3327" width="9.140625" style="161"/>
    <col min="3328" max="3328" width="5.140625" style="161" customWidth="1"/>
    <col min="3329" max="3329" width="33.7109375" style="161" customWidth="1"/>
    <col min="3330" max="3330" width="14.140625" style="161" customWidth="1"/>
    <col min="3331" max="3331" width="21.140625" style="161" customWidth="1"/>
    <col min="3332" max="3333" width="14.28515625" style="161" customWidth="1"/>
    <col min="3334" max="3583" width="9.140625" style="161"/>
    <col min="3584" max="3584" width="5.140625" style="161" customWidth="1"/>
    <col min="3585" max="3585" width="33.7109375" style="161" customWidth="1"/>
    <col min="3586" max="3586" width="14.140625" style="161" customWidth="1"/>
    <col min="3587" max="3587" width="21.140625" style="161" customWidth="1"/>
    <col min="3588" max="3589" width="14.28515625" style="161" customWidth="1"/>
    <col min="3590" max="3839" width="9.140625" style="161"/>
    <col min="3840" max="3840" width="5.140625" style="161" customWidth="1"/>
    <col min="3841" max="3841" width="33.7109375" style="161" customWidth="1"/>
    <col min="3842" max="3842" width="14.140625" style="161" customWidth="1"/>
    <col min="3843" max="3843" width="21.140625" style="161" customWidth="1"/>
    <col min="3844" max="3845" width="14.28515625" style="161" customWidth="1"/>
    <col min="3846" max="4095" width="9.140625" style="161"/>
    <col min="4096" max="4096" width="5.140625" style="161" customWidth="1"/>
    <col min="4097" max="4097" width="33.7109375" style="161" customWidth="1"/>
    <col min="4098" max="4098" width="14.140625" style="161" customWidth="1"/>
    <col min="4099" max="4099" width="21.140625" style="161" customWidth="1"/>
    <col min="4100" max="4101" width="14.28515625" style="161" customWidth="1"/>
    <col min="4102" max="4351" width="9.140625" style="161"/>
    <col min="4352" max="4352" width="5.140625" style="161" customWidth="1"/>
    <col min="4353" max="4353" width="33.7109375" style="161" customWidth="1"/>
    <col min="4354" max="4354" width="14.140625" style="161" customWidth="1"/>
    <col min="4355" max="4355" width="21.140625" style="161" customWidth="1"/>
    <col min="4356" max="4357" width="14.28515625" style="161" customWidth="1"/>
    <col min="4358" max="4607" width="9.140625" style="161"/>
    <col min="4608" max="4608" width="5.140625" style="161" customWidth="1"/>
    <col min="4609" max="4609" width="33.7109375" style="161" customWidth="1"/>
    <col min="4610" max="4610" width="14.140625" style="161" customWidth="1"/>
    <col min="4611" max="4611" width="21.140625" style="161" customWidth="1"/>
    <col min="4612" max="4613" width="14.28515625" style="161" customWidth="1"/>
    <col min="4614" max="4863" width="9.140625" style="161"/>
    <col min="4864" max="4864" width="5.140625" style="161" customWidth="1"/>
    <col min="4865" max="4865" width="33.7109375" style="161" customWidth="1"/>
    <col min="4866" max="4866" width="14.140625" style="161" customWidth="1"/>
    <col min="4867" max="4867" width="21.140625" style="161" customWidth="1"/>
    <col min="4868" max="4869" width="14.28515625" style="161" customWidth="1"/>
    <col min="4870" max="5119" width="9.140625" style="161"/>
    <col min="5120" max="5120" width="5.140625" style="161" customWidth="1"/>
    <col min="5121" max="5121" width="33.7109375" style="161" customWidth="1"/>
    <col min="5122" max="5122" width="14.140625" style="161" customWidth="1"/>
    <col min="5123" max="5123" width="21.140625" style="161" customWidth="1"/>
    <col min="5124" max="5125" width="14.28515625" style="161" customWidth="1"/>
    <col min="5126" max="5375" width="9.140625" style="161"/>
    <col min="5376" max="5376" width="5.140625" style="161" customWidth="1"/>
    <col min="5377" max="5377" width="33.7109375" style="161" customWidth="1"/>
    <col min="5378" max="5378" width="14.140625" style="161" customWidth="1"/>
    <col min="5379" max="5379" width="21.140625" style="161" customWidth="1"/>
    <col min="5380" max="5381" width="14.28515625" style="161" customWidth="1"/>
    <col min="5382" max="5631" width="9.140625" style="161"/>
    <col min="5632" max="5632" width="5.140625" style="161" customWidth="1"/>
    <col min="5633" max="5633" width="33.7109375" style="161" customWidth="1"/>
    <col min="5634" max="5634" width="14.140625" style="161" customWidth="1"/>
    <col min="5635" max="5635" width="21.140625" style="161" customWidth="1"/>
    <col min="5636" max="5637" width="14.28515625" style="161" customWidth="1"/>
    <col min="5638" max="5887" width="9.140625" style="161"/>
    <col min="5888" max="5888" width="5.140625" style="161" customWidth="1"/>
    <col min="5889" max="5889" width="33.7109375" style="161" customWidth="1"/>
    <col min="5890" max="5890" width="14.140625" style="161" customWidth="1"/>
    <col min="5891" max="5891" width="21.140625" style="161" customWidth="1"/>
    <col min="5892" max="5893" width="14.28515625" style="161" customWidth="1"/>
    <col min="5894" max="6143" width="9.140625" style="161"/>
    <col min="6144" max="6144" width="5.140625" style="161" customWidth="1"/>
    <col min="6145" max="6145" width="33.7109375" style="161" customWidth="1"/>
    <col min="6146" max="6146" width="14.140625" style="161" customWidth="1"/>
    <col min="6147" max="6147" width="21.140625" style="161" customWidth="1"/>
    <col min="6148" max="6149" width="14.28515625" style="161" customWidth="1"/>
    <col min="6150" max="6399" width="9.140625" style="161"/>
    <col min="6400" max="6400" width="5.140625" style="161" customWidth="1"/>
    <col min="6401" max="6401" width="33.7109375" style="161" customWidth="1"/>
    <col min="6402" max="6402" width="14.140625" style="161" customWidth="1"/>
    <col min="6403" max="6403" width="21.140625" style="161" customWidth="1"/>
    <col min="6404" max="6405" width="14.28515625" style="161" customWidth="1"/>
    <col min="6406" max="6655" width="9.140625" style="161"/>
    <col min="6656" max="6656" width="5.140625" style="161" customWidth="1"/>
    <col min="6657" max="6657" width="33.7109375" style="161" customWidth="1"/>
    <col min="6658" max="6658" width="14.140625" style="161" customWidth="1"/>
    <col min="6659" max="6659" width="21.140625" style="161" customWidth="1"/>
    <col min="6660" max="6661" width="14.28515625" style="161" customWidth="1"/>
    <col min="6662" max="6911" width="9.140625" style="161"/>
    <col min="6912" max="6912" width="5.140625" style="161" customWidth="1"/>
    <col min="6913" max="6913" width="33.7109375" style="161" customWidth="1"/>
    <col min="6914" max="6914" width="14.140625" style="161" customWidth="1"/>
    <col min="6915" max="6915" width="21.140625" style="161" customWidth="1"/>
    <col min="6916" max="6917" width="14.28515625" style="161" customWidth="1"/>
    <col min="6918" max="7167" width="9.140625" style="161"/>
    <col min="7168" max="7168" width="5.140625" style="161" customWidth="1"/>
    <col min="7169" max="7169" width="33.7109375" style="161" customWidth="1"/>
    <col min="7170" max="7170" width="14.140625" style="161" customWidth="1"/>
    <col min="7171" max="7171" width="21.140625" style="161" customWidth="1"/>
    <col min="7172" max="7173" width="14.28515625" style="161" customWidth="1"/>
    <col min="7174" max="7423" width="9.140625" style="161"/>
    <col min="7424" max="7424" width="5.140625" style="161" customWidth="1"/>
    <col min="7425" max="7425" width="33.7109375" style="161" customWidth="1"/>
    <col min="7426" max="7426" width="14.140625" style="161" customWidth="1"/>
    <col min="7427" max="7427" width="21.140625" style="161" customWidth="1"/>
    <col min="7428" max="7429" width="14.28515625" style="161" customWidth="1"/>
    <col min="7430" max="7679" width="9.140625" style="161"/>
    <col min="7680" max="7680" width="5.140625" style="161" customWidth="1"/>
    <col min="7681" max="7681" width="33.7109375" style="161" customWidth="1"/>
    <col min="7682" max="7682" width="14.140625" style="161" customWidth="1"/>
    <col min="7683" max="7683" width="21.140625" style="161" customWidth="1"/>
    <col min="7684" max="7685" width="14.28515625" style="161" customWidth="1"/>
    <col min="7686" max="7935" width="9.140625" style="161"/>
    <col min="7936" max="7936" width="5.140625" style="161" customWidth="1"/>
    <col min="7937" max="7937" width="33.7109375" style="161" customWidth="1"/>
    <col min="7938" max="7938" width="14.140625" style="161" customWidth="1"/>
    <col min="7939" max="7939" width="21.140625" style="161" customWidth="1"/>
    <col min="7940" max="7941" width="14.28515625" style="161" customWidth="1"/>
    <col min="7942" max="8191" width="9.140625" style="161"/>
    <col min="8192" max="8192" width="5.140625" style="161" customWidth="1"/>
    <col min="8193" max="8193" width="33.7109375" style="161" customWidth="1"/>
    <col min="8194" max="8194" width="14.140625" style="161" customWidth="1"/>
    <col min="8195" max="8195" width="21.140625" style="161" customWidth="1"/>
    <col min="8196" max="8197" width="14.28515625" style="161" customWidth="1"/>
    <col min="8198" max="8447" width="9.140625" style="161"/>
    <col min="8448" max="8448" width="5.140625" style="161" customWidth="1"/>
    <col min="8449" max="8449" width="33.7109375" style="161" customWidth="1"/>
    <col min="8450" max="8450" width="14.140625" style="161" customWidth="1"/>
    <col min="8451" max="8451" width="21.140625" style="161" customWidth="1"/>
    <col min="8452" max="8453" width="14.28515625" style="161" customWidth="1"/>
    <col min="8454" max="8703" width="9.140625" style="161"/>
    <col min="8704" max="8704" width="5.140625" style="161" customWidth="1"/>
    <col min="8705" max="8705" width="33.7109375" style="161" customWidth="1"/>
    <col min="8706" max="8706" width="14.140625" style="161" customWidth="1"/>
    <col min="8707" max="8707" width="21.140625" style="161" customWidth="1"/>
    <col min="8708" max="8709" width="14.28515625" style="161" customWidth="1"/>
    <col min="8710" max="8959" width="9.140625" style="161"/>
    <col min="8960" max="8960" width="5.140625" style="161" customWidth="1"/>
    <col min="8961" max="8961" width="33.7109375" style="161" customWidth="1"/>
    <col min="8962" max="8962" width="14.140625" style="161" customWidth="1"/>
    <col min="8963" max="8963" width="21.140625" style="161" customWidth="1"/>
    <col min="8964" max="8965" width="14.28515625" style="161" customWidth="1"/>
    <col min="8966" max="9215" width="9.140625" style="161"/>
    <col min="9216" max="9216" width="5.140625" style="161" customWidth="1"/>
    <col min="9217" max="9217" width="33.7109375" style="161" customWidth="1"/>
    <col min="9218" max="9218" width="14.140625" style="161" customWidth="1"/>
    <col min="9219" max="9219" width="21.140625" style="161" customWidth="1"/>
    <col min="9220" max="9221" width="14.28515625" style="161" customWidth="1"/>
    <col min="9222" max="9471" width="9.140625" style="161"/>
    <col min="9472" max="9472" width="5.140625" style="161" customWidth="1"/>
    <col min="9473" max="9473" width="33.7109375" style="161" customWidth="1"/>
    <col min="9474" max="9474" width="14.140625" style="161" customWidth="1"/>
    <col min="9475" max="9475" width="21.140625" style="161" customWidth="1"/>
    <col min="9476" max="9477" width="14.28515625" style="161" customWidth="1"/>
    <col min="9478" max="9727" width="9.140625" style="161"/>
    <col min="9728" max="9728" width="5.140625" style="161" customWidth="1"/>
    <col min="9729" max="9729" width="33.7109375" style="161" customWidth="1"/>
    <col min="9730" max="9730" width="14.140625" style="161" customWidth="1"/>
    <col min="9731" max="9731" width="21.140625" style="161" customWidth="1"/>
    <col min="9732" max="9733" width="14.28515625" style="161" customWidth="1"/>
    <col min="9734" max="9983" width="9.140625" style="161"/>
    <col min="9984" max="9984" width="5.140625" style="161" customWidth="1"/>
    <col min="9985" max="9985" width="33.7109375" style="161" customWidth="1"/>
    <col min="9986" max="9986" width="14.140625" style="161" customWidth="1"/>
    <col min="9987" max="9987" width="21.140625" style="161" customWidth="1"/>
    <col min="9988" max="9989" width="14.28515625" style="161" customWidth="1"/>
    <col min="9990" max="10239" width="9.140625" style="161"/>
    <col min="10240" max="10240" width="5.140625" style="161" customWidth="1"/>
    <col min="10241" max="10241" width="33.7109375" style="161" customWidth="1"/>
    <col min="10242" max="10242" width="14.140625" style="161" customWidth="1"/>
    <col min="10243" max="10243" width="21.140625" style="161" customWidth="1"/>
    <col min="10244" max="10245" width="14.28515625" style="161" customWidth="1"/>
    <col min="10246" max="10495" width="9.140625" style="161"/>
    <col min="10496" max="10496" width="5.140625" style="161" customWidth="1"/>
    <col min="10497" max="10497" width="33.7109375" style="161" customWidth="1"/>
    <col min="10498" max="10498" width="14.140625" style="161" customWidth="1"/>
    <col min="10499" max="10499" width="21.140625" style="161" customWidth="1"/>
    <col min="10500" max="10501" width="14.28515625" style="161" customWidth="1"/>
    <col min="10502" max="10751" width="9.140625" style="161"/>
    <col min="10752" max="10752" width="5.140625" style="161" customWidth="1"/>
    <col min="10753" max="10753" width="33.7109375" style="161" customWidth="1"/>
    <col min="10754" max="10754" width="14.140625" style="161" customWidth="1"/>
    <col min="10755" max="10755" width="21.140625" style="161" customWidth="1"/>
    <col min="10756" max="10757" width="14.28515625" style="161" customWidth="1"/>
    <col min="10758" max="11007" width="9.140625" style="161"/>
    <col min="11008" max="11008" width="5.140625" style="161" customWidth="1"/>
    <col min="11009" max="11009" width="33.7109375" style="161" customWidth="1"/>
    <col min="11010" max="11010" width="14.140625" style="161" customWidth="1"/>
    <col min="11011" max="11011" width="21.140625" style="161" customWidth="1"/>
    <col min="11012" max="11013" width="14.28515625" style="161" customWidth="1"/>
    <col min="11014" max="11263" width="9.140625" style="161"/>
    <col min="11264" max="11264" width="5.140625" style="161" customWidth="1"/>
    <col min="11265" max="11265" width="33.7109375" style="161" customWidth="1"/>
    <col min="11266" max="11266" width="14.140625" style="161" customWidth="1"/>
    <col min="11267" max="11267" width="21.140625" style="161" customWidth="1"/>
    <col min="11268" max="11269" width="14.28515625" style="161" customWidth="1"/>
    <col min="11270" max="11519" width="9.140625" style="161"/>
    <col min="11520" max="11520" width="5.140625" style="161" customWidth="1"/>
    <col min="11521" max="11521" width="33.7109375" style="161" customWidth="1"/>
    <col min="11522" max="11522" width="14.140625" style="161" customWidth="1"/>
    <col min="11523" max="11523" width="21.140625" style="161" customWidth="1"/>
    <col min="11524" max="11525" width="14.28515625" style="161" customWidth="1"/>
    <col min="11526" max="11775" width="9.140625" style="161"/>
    <col min="11776" max="11776" width="5.140625" style="161" customWidth="1"/>
    <col min="11777" max="11777" width="33.7109375" style="161" customWidth="1"/>
    <col min="11778" max="11778" width="14.140625" style="161" customWidth="1"/>
    <col min="11779" max="11779" width="21.140625" style="161" customWidth="1"/>
    <col min="11780" max="11781" width="14.28515625" style="161" customWidth="1"/>
    <col min="11782" max="12031" width="9.140625" style="161"/>
    <col min="12032" max="12032" width="5.140625" style="161" customWidth="1"/>
    <col min="12033" max="12033" width="33.7109375" style="161" customWidth="1"/>
    <col min="12034" max="12034" width="14.140625" style="161" customWidth="1"/>
    <col min="12035" max="12035" width="21.140625" style="161" customWidth="1"/>
    <col min="12036" max="12037" width="14.28515625" style="161" customWidth="1"/>
    <col min="12038" max="12287" width="9.140625" style="161"/>
    <col min="12288" max="12288" width="5.140625" style="161" customWidth="1"/>
    <col min="12289" max="12289" width="33.7109375" style="161" customWidth="1"/>
    <col min="12290" max="12290" width="14.140625" style="161" customWidth="1"/>
    <col min="12291" max="12291" width="21.140625" style="161" customWidth="1"/>
    <col min="12292" max="12293" width="14.28515625" style="161" customWidth="1"/>
    <col min="12294" max="12543" width="9.140625" style="161"/>
    <col min="12544" max="12544" width="5.140625" style="161" customWidth="1"/>
    <col min="12545" max="12545" width="33.7109375" style="161" customWidth="1"/>
    <col min="12546" max="12546" width="14.140625" style="161" customWidth="1"/>
    <col min="12547" max="12547" width="21.140625" style="161" customWidth="1"/>
    <col min="12548" max="12549" width="14.28515625" style="161" customWidth="1"/>
    <col min="12550" max="12799" width="9.140625" style="161"/>
    <col min="12800" max="12800" width="5.140625" style="161" customWidth="1"/>
    <col min="12801" max="12801" width="33.7109375" style="161" customWidth="1"/>
    <col min="12802" max="12802" width="14.140625" style="161" customWidth="1"/>
    <col min="12803" max="12803" width="21.140625" style="161" customWidth="1"/>
    <col min="12804" max="12805" width="14.28515625" style="161" customWidth="1"/>
    <col min="12806" max="13055" width="9.140625" style="161"/>
    <col min="13056" max="13056" width="5.140625" style="161" customWidth="1"/>
    <col min="13057" max="13057" width="33.7109375" style="161" customWidth="1"/>
    <col min="13058" max="13058" width="14.140625" style="161" customWidth="1"/>
    <col min="13059" max="13059" width="21.140625" style="161" customWidth="1"/>
    <col min="13060" max="13061" width="14.28515625" style="161" customWidth="1"/>
    <col min="13062" max="13311" width="9.140625" style="161"/>
    <col min="13312" max="13312" width="5.140625" style="161" customWidth="1"/>
    <col min="13313" max="13313" width="33.7109375" style="161" customWidth="1"/>
    <col min="13314" max="13314" width="14.140625" style="161" customWidth="1"/>
    <col min="13315" max="13315" width="21.140625" style="161" customWidth="1"/>
    <col min="13316" max="13317" width="14.28515625" style="161" customWidth="1"/>
    <col min="13318" max="13567" width="9.140625" style="161"/>
    <col min="13568" max="13568" width="5.140625" style="161" customWidth="1"/>
    <col min="13569" max="13569" width="33.7109375" style="161" customWidth="1"/>
    <col min="13570" max="13570" width="14.140625" style="161" customWidth="1"/>
    <col min="13571" max="13571" width="21.140625" style="161" customWidth="1"/>
    <col min="13572" max="13573" width="14.28515625" style="161" customWidth="1"/>
    <col min="13574" max="13823" width="9.140625" style="161"/>
    <col min="13824" max="13824" width="5.140625" style="161" customWidth="1"/>
    <col min="13825" max="13825" width="33.7109375" style="161" customWidth="1"/>
    <col min="13826" max="13826" width="14.140625" style="161" customWidth="1"/>
    <col min="13827" max="13827" width="21.140625" style="161" customWidth="1"/>
    <col min="13828" max="13829" width="14.28515625" style="161" customWidth="1"/>
    <col min="13830" max="14079" width="9.140625" style="161"/>
    <col min="14080" max="14080" width="5.140625" style="161" customWidth="1"/>
    <col min="14081" max="14081" width="33.7109375" style="161" customWidth="1"/>
    <col min="14082" max="14082" width="14.140625" style="161" customWidth="1"/>
    <col min="14083" max="14083" width="21.140625" style="161" customWidth="1"/>
    <col min="14084" max="14085" width="14.28515625" style="161" customWidth="1"/>
    <col min="14086" max="14335" width="9.140625" style="161"/>
    <col min="14336" max="14336" width="5.140625" style="161" customWidth="1"/>
    <col min="14337" max="14337" width="33.7109375" style="161" customWidth="1"/>
    <col min="14338" max="14338" width="14.140625" style="161" customWidth="1"/>
    <col min="14339" max="14339" width="21.140625" style="161" customWidth="1"/>
    <col min="14340" max="14341" width="14.28515625" style="161" customWidth="1"/>
    <col min="14342" max="14591" width="9.140625" style="161"/>
    <col min="14592" max="14592" width="5.140625" style="161" customWidth="1"/>
    <col min="14593" max="14593" width="33.7109375" style="161" customWidth="1"/>
    <col min="14594" max="14594" width="14.140625" style="161" customWidth="1"/>
    <col min="14595" max="14595" width="21.140625" style="161" customWidth="1"/>
    <col min="14596" max="14597" width="14.28515625" style="161" customWidth="1"/>
    <col min="14598" max="14847" width="9.140625" style="161"/>
    <col min="14848" max="14848" width="5.140625" style="161" customWidth="1"/>
    <col min="14849" max="14849" width="33.7109375" style="161" customWidth="1"/>
    <col min="14850" max="14850" width="14.140625" style="161" customWidth="1"/>
    <col min="14851" max="14851" width="21.140625" style="161" customWidth="1"/>
    <col min="14852" max="14853" width="14.28515625" style="161" customWidth="1"/>
    <col min="14854" max="15103" width="9.140625" style="161"/>
    <col min="15104" max="15104" width="5.140625" style="161" customWidth="1"/>
    <col min="15105" max="15105" width="33.7109375" style="161" customWidth="1"/>
    <col min="15106" max="15106" width="14.140625" style="161" customWidth="1"/>
    <col min="15107" max="15107" width="21.140625" style="161" customWidth="1"/>
    <col min="15108" max="15109" width="14.28515625" style="161" customWidth="1"/>
    <col min="15110" max="15359" width="9.140625" style="161"/>
    <col min="15360" max="15360" width="5.140625" style="161" customWidth="1"/>
    <col min="15361" max="15361" width="33.7109375" style="161" customWidth="1"/>
    <col min="15362" max="15362" width="14.140625" style="161" customWidth="1"/>
    <col min="15363" max="15363" width="21.140625" style="161" customWidth="1"/>
    <col min="15364" max="15365" width="14.28515625" style="161" customWidth="1"/>
    <col min="15366" max="15615" width="9.140625" style="161"/>
    <col min="15616" max="15616" width="5.140625" style="161" customWidth="1"/>
    <col min="15617" max="15617" width="33.7109375" style="161" customWidth="1"/>
    <col min="15618" max="15618" width="14.140625" style="161" customWidth="1"/>
    <col min="15619" max="15619" width="21.140625" style="161" customWidth="1"/>
    <col min="15620" max="15621" width="14.28515625" style="161" customWidth="1"/>
    <col min="15622" max="15871" width="9.140625" style="161"/>
    <col min="15872" max="15872" width="5.140625" style="161" customWidth="1"/>
    <col min="15873" max="15873" width="33.7109375" style="161" customWidth="1"/>
    <col min="15874" max="15874" width="14.140625" style="161" customWidth="1"/>
    <col min="15875" max="15875" width="21.140625" style="161" customWidth="1"/>
    <col min="15876" max="15877" width="14.28515625" style="161" customWidth="1"/>
    <col min="15878" max="16127" width="9.140625" style="161"/>
    <col min="16128" max="16128" width="5.140625" style="161" customWidth="1"/>
    <col min="16129" max="16129" width="33.7109375" style="161" customWidth="1"/>
    <col min="16130" max="16130" width="14.140625" style="161" customWidth="1"/>
    <col min="16131" max="16131" width="21.140625" style="161" customWidth="1"/>
    <col min="16132" max="16133" width="14.28515625" style="161" customWidth="1"/>
    <col min="16134" max="16384" width="9.140625" style="161"/>
  </cols>
  <sheetData>
    <row r="1" spans="1:6" x14ac:dyDescent="0.2">
      <c r="A1" s="175"/>
      <c r="B1" s="401" t="s">
        <v>585</v>
      </c>
      <c r="C1" s="401"/>
      <c r="D1" s="401"/>
      <c r="E1" s="176"/>
    </row>
    <row r="2" spans="1:6" x14ac:dyDescent="0.2">
      <c r="A2" s="175"/>
      <c r="C2" s="162" t="s">
        <v>569</v>
      </c>
      <c r="D2" s="162"/>
      <c r="E2" s="162"/>
      <c r="F2" s="162"/>
    </row>
    <row r="3" spans="1:6" x14ac:dyDescent="0.2">
      <c r="A3" s="175"/>
      <c r="C3" s="162" t="s">
        <v>573</v>
      </c>
      <c r="D3" s="162"/>
      <c r="E3" s="162"/>
      <c r="F3" s="162"/>
    </row>
    <row r="4" spans="1:6" x14ac:dyDescent="0.2">
      <c r="A4" s="175"/>
      <c r="C4" s="162" t="s">
        <v>570</v>
      </c>
      <c r="D4" s="162"/>
      <c r="E4" s="162"/>
      <c r="F4" s="162"/>
    </row>
    <row r="5" spans="1:6" x14ac:dyDescent="0.2">
      <c r="A5" s="175"/>
      <c r="C5" s="162" t="s">
        <v>898</v>
      </c>
      <c r="D5" s="162"/>
      <c r="E5" s="162"/>
      <c r="F5" s="162"/>
    </row>
    <row r="6" spans="1:6" ht="12.75" customHeight="1" x14ac:dyDescent="0.2">
      <c r="A6" s="175"/>
      <c r="C6" s="162" t="s">
        <v>571</v>
      </c>
      <c r="D6" s="162"/>
      <c r="E6" s="162"/>
      <c r="F6" s="162"/>
    </row>
    <row r="7" spans="1:6" ht="12.75" customHeight="1" x14ac:dyDescent="0.2">
      <c r="A7" s="162" t="s">
        <v>590</v>
      </c>
      <c r="C7" s="188" t="s">
        <v>570</v>
      </c>
      <c r="D7" s="188"/>
      <c r="E7" s="188"/>
      <c r="F7" s="188"/>
    </row>
    <row r="8" spans="1:6" ht="12.75" customHeight="1" x14ac:dyDescent="0.2">
      <c r="A8" s="162"/>
      <c r="B8" s="162"/>
      <c r="C8" s="425" t="s">
        <v>893</v>
      </c>
      <c r="D8" s="425"/>
      <c r="E8" s="162"/>
      <c r="F8" s="162"/>
    </row>
    <row r="9" spans="1:6" x14ac:dyDescent="0.2">
      <c r="C9" s="163"/>
    </row>
    <row r="10" spans="1:6" ht="15.75" x14ac:dyDescent="0.25">
      <c r="A10" s="421" t="s">
        <v>591</v>
      </c>
      <c r="B10" s="421"/>
      <c r="C10" s="421"/>
      <c r="D10" s="421"/>
      <c r="E10" s="177"/>
    </row>
    <row r="11" spans="1:6" s="164" customFormat="1" ht="36" customHeight="1" x14ac:dyDescent="0.25">
      <c r="A11" s="422" t="s">
        <v>863</v>
      </c>
      <c r="B11" s="422"/>
      <c r="C11" s="422"/>
      <c r="D11" s="422"/>
      <c r="E11" s="178"/>
    </row>
    <row r="12" spans="1:6" x14ac:dyDescent="0.2">
      <c r="C12" s="165"/>
      <c r="D12" s="165" t="s">
        <v>575</v>
      </c>
      <c r="E12" s="165"/>
    </row>
    <row r="13" spans="1:6" s="166" customFormat="1" ht="31.5" x14ac:dyDescent="0.2">
      <c r="A13" s="179" t="s">
        <v>576</v>
      </c>
      <c r="B13" s="423" t="s">
        <v>577</v>
      </c>
      <c r="C13" s="424"/>
      <c r="D13" s="179" t="s">
        <v>862</v>
      </c>
    </row>
    <row r="14" spans="1:6" ht="15" x14ac:dyDescent="0.25">
      <c r="A14" s="167">
        <v>1</v>
      </c>
      <c r="B14" s="406" t="s">
        <v>578</v>
      </c>
      <c r="C14" s="407"/>
      <c r="D14" s="283">
        <v>54.822589999999998</v>
      </c>
    </row>
    <row r="15" spans="1:6" ht="15" x14ac:dyDescent="0.25">
      <c r="A15" s="167">
        <v>2</v>
      </c>
      <c r="B15" s="406" t="s">
        <v>579</v>
      </c>
      <c r="C15" s="407"/>
      <c r="D15" s="283">
        <v>193.5094</v>
      </c>
    </row>
    <row r="16" spans="1:6" ht="15" x14ac:dyDescent="0.25">
      <c r="A16" s="167">
        <v>3</v>
      </c>
      <c r="B16" s="406" t="s">
        <v>580</v>
      </c>
      <c r="C16" s="407"/>
      <c r="D16" s="283">
        <v>252.39530999999999</v>
      </c>
    </row>
    <row r="17" spans="1:4" ht="15" x14ac:dyDescent="0.25">
      <c r="A17" s="167">
        <v>4</v>
      </c>
      <c r="B17" s="406" t="s">
        <v>581</v>
      </c>
      <c r="C17" s="407"/>
      <c r="D17" s="283">
        <v>188.64766</v>
      </c>
    </row>
    <row r="18" spans="1:4" ht="15" x14ac:dyDescent="0.25">
      <c r="A18" s="167">
        <v>5</v>
      </c>
      <c r="B18" s="406" t="s">
        <v>582</v>
      </c>
      <c r="C18" s="407"/>
      <c r="D18" s="283">
        <v>35.545430000000003</v>
      </c>
    </row>
    <row r="19" spans="1:4" ht="15" x14ac:dyDescent="0.25">
      <c r="A19" s="167">
        <v>6</v>
      </c>
      <c r="B19" s="406" t="s">
        <v>583</v>
      </c>
      <c r="C19" s="407"/>
      <c r="D19" s="283">
        <v>158.96381</v>
      </c>
    </row>
    <row r="20" spans="1:4" ht="15.75" x14ac:dyDescent="0.25">
      <c r="A20" s="180"/>
      <c r="B20" s="419" t="s">
        <v>584</v>
      </c>
      <c r="C20" s="420"/>
      <c r="D20" s="284">
        <f>SUM(D14:D19)</f>
        <v>883.88419999999996</v>
      </c>
    </row>
    <row r="21" spans="1:4" x14ac:dyDescent="0.2">
      <c r="D21" s="169"/>
    </row>
  </sheetData>
  <mergeCells count="12">
    <mergeCell ref="B1:D1"/>
    <mergeCell ref="B19:C19"/>
    <mergeCell ref="B20:C20"/>
    <mergeCell ref="A10:D10"/>
    <mergeCell ref="A11:D11"/>
    <mergeCell ref="B13:C13"/>
    <mergeCell ref="B14:C14"/>
    <mergeCell ref="C8:D8"/>
    <mergeCell ref="B15:C15"/>
    <mergeCell ref="B16:C16"/>
    <mergeCell ref="B17:C17"/>
    <mergeCell ref="B18:C18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22"/>
  <sheetViews>
    <sheetView topLeftCell="B1" zoomScaleNormal="100" workbookViewId="0">
      <selection activeCell="H12" sqref="H12:H13"/>
    </sheetView>
  </sheetViews>
  <sheetFormatPr defaultRowHeight="12.75" x14ac:dyDescent="0.2"/>
  <cols>
    <col min="1" max="1" width="5.140625" style="161" customWidth="1"/>
    <col min="2" max="2" width="33.7109375" style="161" customWidth="1"/>
    <col min="3" max="3" width="14.140625" style="161" customWidth="1"/>
    <col min="4" max="5" width="14.28515625" style="161" customWidth="1"/>
    <col min="6" max="251" width="9.140625" style="161"/>
    <col min="252" max="252" width="5.140625" style="161" customWidth="1"/>
    <col min="253" max="253" width="33.7109375" style="161" customWidth="1"/>
    <col min="254" max="254" width="14.140625" style="161" customWidth="1"/>
    <col min="255" max="257" width="14.28515625" style="161" customWidth="1"/>
    <col min="258" max="507" width="9.140625" style="161"/>
    <col min="508" max="508" width="5.140625" style="161" customWidth="1"/>
    <col min="509" max="509" width="33.7109375" style="161" customWidth="1"/>
    <col min="510" max="510" width="14.140625" style="161" customWidth="1"/>
    <col min="511" max="513" width="14.28515625" style="161" customWidth="1"/>
    <col min="514" max="763" width="9.140625" style="161"/>
    <col min="764" max="764" width="5.140625" style="161" customWidth="1"/>
    <col min="765" max="765" width="33.7109375" style="161" customWidth="1"/>
    <col min="766" max="766" width="14.140625" style="161" customWidth="1"/>
    <col min="767" max="769" width="14.28515625" style="161" customWidth="1"/>
    <col min="770" max="1019" width="9.140625" style="161"/>
    <col min="1020" max="1020" width="5.140625" style="161" customWidth="1"/>
    <col min="1021" max="1021" width="33.7109375" style="161" customWidth="1"/>
    <col min="1022" max="1022" width="14.140625" style="161" customWidth="1"/>
    <col min="1023" max="1025" width="14.28515625" style="161" customWidth="1"/>
    <col min="1026" max="1275" width="9.140625" style="161"/>
    <col min="1276" max="1276" width="5.140625" style="161" customWidth="1"/>
    <col min="1277" max="1277" width="33.7109375" style="161" customWidth="1"/>
    <col min="1278" max="1278" width="14.140625" style="161" customWidth="1"/>
    <col min="1279" max="1281" width="14.28515625" style="161" customWidth="1"/>
    <col min="1282" max="1531" width="9.140625" style="161"/>
    <col min="1532" max="1532" width="5.140625" style="161" customWidth="1"/>
    <col min="1533" max="1533" width="33.7109375" style="161" customWidth="1"/>
    <col min="1534" max="1534" width="14.140625" style="161" customWidth="1"/>
    <col min="1535" max="1537" width="14.28515625" style="161" customWidth="1"/>
    <col min="1538" max="1787" width="9.140625" style="161"/>
    <col min="1788" max="1788" width="5.140625" style="161" customWidth="1"/>
    <col min="1789" max="1789" width="33.7109375" style="161" customWidth="1"/>
    <col min="1790" max="1790" width="14.140625" style="161" customWidth="1"/>
    <col min="1791" max="1793" width="14.28515625" style="161" customWidth="1"/>
    <col min="1794" max="2043" width="9.140625" style="161"/>
    <col min="2044" max="2044" width="5.140625" style="161" customWidth="1"/>
    <col min="2045" max="2045" width="33.7109375" style="161" customWidth="1"/>
    <col min="2046" max="2046" width="14.140625" style="161" customWidth="1"/>
    <col min="2047" max="2049" width="14.28515625" style="161" customWidth="1"/>
    <col min="2050" max="2299" width="9.140625" style="161"/>
    <col min="2300" max="2300" width="5.140625" style="161" customWidth="1"/>
    <col min="2301" max="2301" width="33.7109375" style="161" customWidth="1"/>
    <col min="2302" max="2302" width="14.140625" style="161" customWidth="1"/>
    <col min="2303" max="2305" width="14.28515625" style="161" customWidth="1"/>
    <col min="2306" max="2555" width="9.140625" style="161"/>
    <col min="2556" max="2556" width="5.140625" style="161" customWidth="1"/>
    <col min="2557" max="2557" width="33.7109375" style="161" customWidth="1"/>
    <col min="2558" max="2558" width="14.140625" style="161" customWidth="1"/>
    <col min="2559" max="2561" width="14.28515625" style="161" customWidth="1"/>
    <col min="2562" max="2811" width="9.140625" style="161"/>
    <col min="2812" max="2812" width="5.140625" style="161" customWidth="1"/>
    <col min="2813" max="2813" width="33.7109375" style="161" customWidth="1"/>
    <col min="2814" max="2814" width="14.140625" style="161" customWidth="1"/>
    <col min="2815" max="2817" width="14.28515625" style="161" customWidth="1"/>
    <col min="2818" max="3067" width="9.140625" style="161"/>
    <col min="3068" max="3068" width="5.140625" style="161" customWidth="1"/>
    <col min="3069" max="3069" width="33.7109375" style="161" customWidth="1"/>
    <col min="3070" max="3070" width="14.140625" style="161" customWidth="1"/>
    <col min="3071" max="3073" width="14.28515625" style="161" customWidth="1"/>
    <col min="3074" max="3323" width="9.140625" style="161"/>
    <col min="3324" max="3324" width="5.140625" style="161" customWidth="1"/>
    <col min="3325" max="3325" width="33.7109375" style="161" customWidth="1"/>
    <col min="3326" max="3326" width="14.140625" style="161" customWidth="1"/>
    <col min="3327" max="3329" width="14.28515625" style="161" customWidth="1"/>
    <col min="3330" max="3579" width="9.140625" style="161"/>
    <col min="3580" max="3580" width="5.140625" style="161" customWidth="1"/>
    <col min="3581" max="3581" width="33.7109375" style="161" customWidth="1"/>
    <col min="3582" max="3582" width="14.140625" style="161" customWidth="1"/>
    <col min="3583" max="3585" width="14.28515625" style="161" customWidth="1"/>
    <col min="3586" max="3835" width="9.140625" style="161"/>
    <col min="3836" max="3836" width="5.140625" style="161" customWidth="1"/>
    <col min="3837" max="3837" width="33.7109375" style="161" customWidth="1"/>
    <col min="3838" max="3838" width="14.140625" style="161" customWidth="1"/>
    <col min="3839" max="3841" width="14.28515625" style="161" customWidth="1"/>
    <col min="3842" max="4091" width="9.140625" style="161"/>
    <col min="4092" max="4092" width="5.140625" style="161" customWidth="1"/>
    <col min="4093" max="4093" width="33.7109375" style="161" customWidth="1"/>
    <col min="4094" max="4094" width="14.140625" style="161" customWidth="1"/>
    <col min="4095" max="4097" width="14.28515625" style="161" customWidth="1"/>
    <col min="4098" max="4347" width="9.140625" style="161"/>
    <col min="4348" max="4348" width="5.140625" style="161" customWidth="1"/>
    <col min="4349" max="4349" width="33.7109375" style="161" customWidth="1"/>
    <col min="4350" max="4350" width="14.140625" style="161" customWidth="1"/>
    <col min="4351" max="4353" width="14.28515625" style="161" customWidth="1"/>
    <col min="4354" max="4603" width="9.140625" style="161"/>
    <col min="4604" max="4604" width="5.140625" style="161" customWidth="1"/>
    <col min="4605" max="4605" width="33.7109375" style="161" customWidth="1"/>
    <col min="4606" max="4606" width="14.140625" style="161" customWidth="1"/>
    <col min="4607" max="4609" width="14.28515625" style="161" customWidth="1"/>
    <col min="4610" max="4859" width="9.140625" style="161"/>
    <col min="4860" max="4860" width="5.140625" style="161" customWidth="1"/>
    <col min="4861" max="4861" width="33.7109375" style="161" customWidth="1"/>
    <col min="4862" max="4862" width="14.140625" style="161" customWidth="1"/>
    <col min="4863" max="4865" width="14.28515625" style="161" customWidth="1"/>
    <col min="4866" max="5115" width="9.140625" style="161"/>
    <col min="5116" max="5116" width="5.140625" style="161" customWidth="1"/>
    <col min="5117" max="5117" width="33.7109375" style="161" customWidth="1"/>
    <col min="5118" max="5118" width="14.140625" style="161" customWidth="1"/>
    <col min="5119" max="5121" width="14.28515625" style="161" customWidth="1"/>
    <col min="5122" max="5371" width="9.140625" style="161"/>
    <col min="5372" max="5372" width="5.140625" style="161" customWidth="1"/>
    <col min="5373" max="5373" width="33.7109375" style="161" customWidth="1"/>
    <col min="5374" max="5374" width="14.140625" style="161" customWidth="1"/>
    <col min="5375" max="5377" width="14.28515625" style="161" customWidth="1"/>
    <col min="5378" max="5627" width="9.140625" style="161"/>
    <col min="5628" max="5628" width="5.140625" style="161" customWidth="1"/>
    <col min="5629" max="5629" width="33.7109375" style="161" customWidth="1"/>
    <col min="5630" max="5630" width="14.140625" style="161" customWidth="1"/>
    <col min="5631" max="5633" width="14.28515625" style="161" customWidth="1"/>
    <col min="5634" max="5883" width="9.140625" style="161"/>
    <col min="5884" max="5884" width="5.140625" style="161" customWidth="1"/>
    <col min="5885" max="5885" width="33.7109375" style="161" customWidth="1"/>
    <col min="5886" max="5886" width="14.140625" style="161" customWidth="1"/>
    <col min="5887" max="5889" width="14.28515625" style="161" customWidth="1"/>
    <col min="5890" max="6139" width="9.140625" style="161"/>
    <col min="6140" max="6140" width="5.140625" style="161" customWidth="1"/>
    <col min="6141" max="6141" width="33.7109375" style="161" customWidth="1"/>
    <col min="6142" max="6142" width="14.140625" style="161" customWidth="1"/>
    <col min="6143" max="6145" width="14.28515625" style="161" customWidth="1"/>
    <col min="6146" max="6395" width="9.140625" style="161"/>
    <col min="6396" max="6396" width="5.140625" style="161" customWidth="1"/>
    <col min="6397" max="6397" width="33.7109375" style="161" customWidth="1"/>
    <col min="6398" max="6398" width="14.140625" style="161" customWidth="1"/>
    <col min="6399" max="6401" width="14.28515625" style="161" customWidth="1"/>
    <col min="6402" max="6651" width="9.140625" style="161"/>
    <col min="6652" max="6652" width="5.140625" style="161" customWidth="1"/>
    <col min="6653" max="6653" width="33.7109375" style="161" customWidth="1"/>
    <col min="6654" max="6654" width="14.140625" style="161" customWidth="1"/>
    <col min="6655" max="6657" width="14.28515625" style="161" customWidth="1"/>
    <col min="6658" max="6907" width="9.140625" style="161"/>
    <col min="6908" max="6908" width="5.140625" style="161" customWidth="1"/>
    <col min="6909" max="6909" width="33.7109375" style="161" customWidth="1"/>
    <col min="6910" max="6910" width="14.140625" style="161" customWidth="1"/>
    <col min="6911" max="6913" width="14.28515625" style="161" customWidth="1"/>
    <col min="6914" max="7163" width="9.140625" style="161"/>
    <col min="7164" max="7164" width="5.140625" style="161" customWidth="1"/>
    <col min="7165" max="7165" width="33.7109375" style="161" customWidth="1"/>
    <col min="7166" max="7166" width="14.140625" style="161" customWidth="1"/>
    <col min="7167" max="7169" width="14.28515625" style="161" customWidth="1"/>
    <col min="7170" max="7419" width="9.140625" style="161"/>
    <col min="7420" max="7420" width="5.140625" style="161" customWidth="1"/>
    <col min="7421" max="7421" width="33.7109375" style="161" customWidth="1"/>
    <col min="7422" max="7422" width="14.140625" style="161" customWidth="1"/>
    <col min="7423" max="7425" width="14.28515625" style="161" customWidth="1"/>
    <col min="7426" max="7675" width="9.140625" style="161"/>
    <col min="7676" max="7676" width="5.140625" style="161" customWidth="1"/>
    <col min="7677" max="7677" width="33.7109375" style="161" customWidth="1"/>
    <col min="7678" max="7678" width="14.140625" style="161" customWidth="1"/>
    <col min="7679" max="7681" width="14.28515625" style="161" customWidth="1"/>
    <col min="7682" max="7931" width="9.140625" style="161"/>
    <col min="7932" max="7932" width="5.140625" style="161" customWidth="1"/>
    <col min="7933" max="7933" width="33.7109375" style="161" customWidth="1"/>
    <col min="7934" max="7934" width="14.140625" style="161" customWidth="1"/>
    <col min="7935" max="7937" width="14.28515625" style="161" customWidth="1"/>
    <col min="7938" max="8187" width="9.140625" style="161"/>
    <col min="8188" max="8188" width="5.140625" style="161" customWidth="1"/>
    <col min="8189" max="8189" width="33.7109375" style="161" customWidth="1"/>
    <col min="8190" max="8190" width="14.140625" style="161" customWidth="1"/>
    <col min="8191" max="8193" width="14.28515625" style="161" customWidth="1"/>
    <col min="8194" max="8443" width="9.140625" style="161"/>
    <col min="8444" max="8444" width="5.140625" style="161" customWidth="1"/>
    <col min="8445" max="8445" width="33.7109375" style="161" customWidth="1"/>
    <col min="8446" max="8446" width="14.140625" style="161" customWidth="1"/>
    <col min="8447" max="8449" width="14.28515625" style="161" customWidth="1"/>
    <col min="8450" max="8699" width="9.140625" style="161"/>
    <col min="8700" max="8700" width="5.140625" style="161" customWidth="1"/>
    <col min="8701" max="8701" width="33.7109375" style="161" customWidth="1"/>
    <col min="8702" max="8702" width="14.140625" style="161" customWidth="1"/>
    <col min="8703" max="8705" width="14.28515625" style="161" customWidth="1"/>
    <col min="8706" max="8955" width="9.140625" style="161"/>
    <col min="8956" max="8956" width="5.140625" style="161" customWidth="1"/>
    <col min="8957" max="8957" width="33.7109375" style="161" customWidth="1"/>
    <col min="8958" max="8958" width="14.140625" style="161" customWidth="1"/>
    <col min="8959" max="8961" width="14.28515625" style="161" customWidth="1"/>
    <col min="8962" max="9211" width="9.140625" style="161"/>
    <col min="9212" max="9212" width="5.140625" style="161" customWidth="1"/>
    <col min="9213" max="9213" width="33.7109375" style="161" customWidth="1"/>
    <col min="9214" max="9214" width="14.140625" style="161" customWidth="1"/>
    <col min="9215" max="9217" width="14.28515625" style="161" customWidth="1"/>
    <col min="9218" max="9467" width="9.140625" style="161"/>
    <col min="9468" max="9468" width="5.140625" style="161" customWidth="1"/>
    <col min="9469" max="9469" width="33.7109375" style="161" customWidth="1"/>
    <col min="9470" max="9470" width="14.140625" style="161" customWidth="1"/>
    <col min="9471" max="9473" width="14.28515625" style="161" customWidth="1"/>
    <col min="9474" max="9723" width="9.140625" style="161"/>
    <col min="9724" max="9724" width="5.140625" style="161" customWidth="1"/>
    <col min="9725" max="9725" width="33.7109375" style="161" customWidth="1"/>
    <col min="9726" max="9726" width="14.140625" style="161" customWidth="1"/>
    <col min="9727" max="9729" width="14.28515625" style="161" customWidth="1"/>
    <col min="9730" max="9979" width="9.140625" style="161"/>
    <col min="9980" max="9980" width="5.140625" style="161" customWidth="1"/>
    <col min="9981" max="9981" width="33.7109375" style="161" customWidth="1"/>
    <col min="9982" max="9982" width="14.140625" style="161" customWidth="1"/>
    <col min="9983" max="9985" width="14.28515625" style="161" customWidth="1"/>
    <col min="9986" max="10235" width="9.140625" style="161"/>
    <col min="10236" max="10236" width="5.140625" style="161" customWidth="1"/>
    <col min="10237" max="10237" width="33.7109375" style="161" customWidth="1"/>
    <col min="10238" max="10238" width="14.140625" style="161" customWidth="1"/>
    <col min="10239" max="10241" width="14.28515625" style="161" customWidth="1"/>
    <col min="10242" max="10491" width="9.140625" style="161"/>
    <col min="10492" max="10492" width="5.140625" style="161" customWidth="1"/>
    <col min="10493" max="10493" width="33.7109375" style="161" customWidth="1"/>
    <col min="10494" max="10494" width="14.140625" style="161" customWidth="1"/>
    <col min="10495" max="10497" width="14.28515625" style="161" customWidth="1"/>
    <col min="10498" max="10747" width="9.140625" style="161"/>
    <col min="10748" max="10748" width="5.140625" style="161" customWidth="1"/>
    <col min="10749" max="10749" width="33.7109375" style="161" customWidth="1"/>
    <col min="10750" max="10750" width="14.140625" style="161" customWidth="1"/>
    <col min="10751" max="10753" width="14.28515625" style="161" customWidth="1"/>
    <col min="10754" max="11003" width="9.140625" style="161"/>
    <col min="11004" max="11004" width="5.140625" style="161" customWidth="1"/>
    <col min="11005" max="11005" width="33.7109375" style="161" customWidth="1"/>
    <col min="11006" max="11006" width="14.140625" style="161" customWidth="1"/>
    <col min="11007" max="11009" width="14.28515625" style="161" customWidth="1"/>
    <col min="11010" max="11259" width="9.140625" style="161"/>
    <col min="11260" max="11260" width="5.140625" style="161" customWidth="1"/>
    <col min="11261" max="11261" width="33.7109375" style="161" customWidth="1"/>
    <col min="11262" max="11262" width="14.140625" style="161" customWidth="1"/>
    <col min="11263" max="11265" width="14.28515625" style="161" customWidth="1"/>
    <col min="11266" max="11515" width="9.140625" style="161"/>
    <col min="11516" max="11516" width="5.140625" style="161" customWidth="1"/>
    <col min="11517" max="11517" width="33.7109375" style="161" customWidth="1"/>
    <col min="11518" max="11518" width="14.140625" style="161" customWidth="1"/>
    <col min="11519" max="11521" width="14.28515625" style="161" customWidth="1"/>
    <col min="11522" max="11771" width="9.140625" style="161"/>
    <col min="11772" max="11772" width="5.140625" style="161" customWidth="1"/>
    <col min="11773" max="11773" width="33.7109375" style="161" customWidth="1"/>
    <col min="11774" max="11774" width="14.140625" style="161" customWidth="1"/>
    <col min="11775" max="11777" width="14.28515625" style="161" customWidth="1"/>
    <col min="11778" max="12027" width="9.140625" style="161"/>
    <col min="12028" max="12028" width="5.140625" style="161" customWidth="1"/>
    <col min="12029" max="12029" width="33.7109375" style="161" customWidth="1"/>
    <col min="12030" max="12030" width="14.140625" style="161" customWidth="1"/>
    <col min="12031" max="12033" width="14.28515625" style="161" customWidth="1"/>
    <col min="12034" max="12283" width="9.140625" style="161"/>
    <col min="12284" max="12284" width="5.140625" style="161" customWidth="1"/>
    <col min="12285" max="12285" width="33.7109375" style="161" customWidth="1"/>
    <col min="12286" max="12286" width="14.140625" style="161" customWidth="1"/>
    <col min="12287" max="12289" width="14.28515625" style="161" customWidth="1"/>
    <col min="12290" max="12539" width="9.140625" style="161"/>
    <col min="12540" max="12540" width="5.140625" style="161" customWidth="1"/>
    <col min="12541" max="12541" width="33.7109375" style="161" customWidth="1"/>
    <col min="12542" max="12542" width="14.140625" style="161" customWidth="1"/>
    <col min="12543" max="12545" width="14.28515625" style="161" customWidth="1"/>
    <col min="12546" max="12795" width="9.140625" style="161"/>
    <col min="12796" max="12796" width="5.140625" style="161" customWidth="1"/>
    <col min="12797" max="12797" width="33.7109375" style="161" customWidth="1"/>
    <col min="12798" max="12798" width="14.140625" style="161" customWidth="1"/>
    <col min="12799" max="12801" width="14.28515625" style="161" customWidth="1"/>
    <col min="12802" max="13051" width="9.140625" style="161"/>
    <col min="13052" max="13052" width="5.140625" style="161" customWidth="1"/>
    <col min="13053" max="13053" width="33.7109375" style="161" customWidth="1"/>
    <col min="13054" max="13054" width="14.140625" style="161" customWidth="1"/>
    <col min="13055" max="13057" width="14.28515625" style="161" customWidth="1"/>
    <col min="13058" max="13307" width="9.140625" style="161"/>
    <col min="13308" max="13308" width="5.140625" style="161" customWidth="1"/>
    <col min="13309" max="13309" width="33.7109375" style="161" customWidth="1"/>
    <col min="13310" max="13310" width="14.140625" style="161" customWidth="1"/>
    <col min="13311" max="13313" width="14.28515625" style="161" customWidth="1"/>
    <col min="13314" max="13563" width="9.140625" style="161"/>
    <col min="13564" max="13564" width="5.140625" style="161" customWidth="1"/>
    <col min="13565" max="13565" width="33.7109375" style="161" customWidth="1"/>
    <col min="13566" max="13566" width="14.140625" style="161" customWidth="1"/>
    <col min="13567" max="13569" width="14.28515625" style="161" customWidth="1"/>
    <col min="13570" max="13819" width="9.140625" style="161"/>
    <col min="13820" max="13820" width="5.140625" style="161" customWidth="1"/>
    <col min="13821" max="13821" width="33.7109375" style="161" customWidth="1"/>
    <col min="13822" max="13822" width="14.140625" style="161" customWidth="1"/>
    <col min="13823" max="13825" width="14.28515625" style="161" customWidth="1"/>
    <col min="13826" max="14075" width="9.140625" style="161"/>
    <col min="14076" max="14076" width="5.140625" style="161" customWidth="1"/>
    <col min="14077" max="14077" width="33.7109375" style="161" customWidth="1"/>
    <col min="14078" max="14078" width="14.140625" style="161" customWidth="1"/>
    <col min="14079" max="14081" width="14.28515625" style="161" customWidth="1"/>
    <col min="14082" max="14331" width="9.140625" style="161"/>
    <col min="14332" max="14332" width="5.140625" style="161" customWidth="1"/>
    <col min="14333" max="14333" width="33.7109375" style="161" customWidth="1"/>
    <col min="14334" max="14334" width="14.140625" style="161" customWidth="1"/>
    <col min="14335" max="14337" width="14.28515625" style="161" customWidth="1"/>
    <col min="14338" max="14587" width="9.140625" style="161"/>
    <col min="14588" max="14588" width="5.140625" style="161" customWidth="1"/>
    <col min="14589" max="14589" width="33.7109375" style="161" customWidth="1"/>
    <col min="14590" max="14590" width="14.140625" style="161" customWidth="1"/>
    <col min="14591" max="14593" width="14.28515625" style="161" customWidth="1"/>
    <col min="14594" max="14843" width="9.140625" style="161"/>
    <col min="14844" max="14844" width="5.140625" style="161" customWidth="1"/>
    <col min="14845" max="14845" width="33.7109375" style="161" customWidth="1"/>
    <col min="14846" max="14846" width="14.140625" style="161" customWidth="1"/>
    <col min="14847" max="14849" width="14.28515625" style="161" customWidth="1"/>
    <col min="14850" max="15099" width="9.140625" style="161"/>
    <col min="15100" max="15100" width="5.140625" style="161" customWidth="1"/>
    <col min="15101" max="15101" width="33.7109375" style="161" customWidth="1"/>
    <col min="15102" max="15102" width="14.140625" style="161" customWidth="1"/>
    <col min="15103" max="15105" width="14.28515625" style="161" customWidth="1"/>
    <col min="15106" max="15355" width="9.140625" style="161"/>
    <col min="15356" max="15356" width="5.140625" style="161" customWidth="1"/>
    <col min="15357" max="15357" width="33.7109375" style="161" customWidth="1"/>
    <col min="15358" max="15358" width="14.140625" style="161" customWidth="1"/>
    <col min="15359" max="15361" width="14.28515625" style="161" customWidth="1"/>
    <col min="15362" max="15611" width="9.140625" style="161"/>
    <col min="15612" max="15612" width="5.140625" style="161" customWidth="1"/>
    <col min="15613" max="15613" width="33.7109375" style="161" customWidth="1"/>
    <col min="15614" max="15614" width="14.140625" style="161" customWidth="1"/>
    <col min="15615" max="15617" width="14.28515625" style="161" customWidth="1"/>
    <col min="15618" max="15867" width="9.140625" style="161"/>
    <col min="15868" max="15868" width="5.140625" style="161" customWidth="1"/>
    <col min="15869" max="15869" width="33.7109375" style="161" customWidth="1"/>
    <col min="15870" max="15870" width="14.140625" style="161" customWidth="1"/>
    <col min="15871" max="15873" width="14.28515625" style="161" customWidth="1"/>
    <col min="15874" max="16123" width="9.140625" style="161"/>
    <col min="16124" max="16124" width="5.140625" style="161" customWidth="1"/>
    <col min="16125" max="16125" width="33.7109375" style="161" customWidth="1"/>
    <col min="16126" max="16126" width="14.140625" style="161" customWidth="1"/>
    <col min="16127" max="16129" width="14.28515625" style="161" customWidth="1"/>
    <col min="16130" max="16384" width="9.140625" style="161"/>
  </cols>
  <sheetData>
    <row r="1" spans="1:5" x14ac:dyDescent="0.2">
      <c r="A1" s="175"/>
      <c r="B1" s="401" t="s">
        <v>589</v>
      </c>
      <c r="C1" s="401"/>
      <c r="D1" s="401"/>
      <c r="E1" s="401"/>
    </row>
    <row r="2" spans="1:5" x14ac:dyDescent="0.2">
      <c r="A2" s="175"/>
      <c r="B2" s="426" t="s">
        <v>569</v>
      </c>
      <c r="C2" s="426"/>
      <c r="D2" s="426"/>
      <c r="E2" s="426"/>
    </row>
    <row r="3" spans="1:5" x14ac:dyDescent="0.2">
      <c r="A3" s="175"/>
      <c r="B3" s="427" t="s">
        <v>573</v>
      </c>
      <c r="C3" s="427"/>
      <c r="D3" s="427"/>
      <c r="E3" s="427"/>
    </row>
    <row r="4" spans="1:5" x14ac:dyDescent="0.2">
      <c r="A4" s="175"/>
      <c r="B4" s="427" t="s">
        <v>570</v>
      </c>
      <c r="C4" s="427"/>
      <c r="D4" s="427"/>
      <c r="E4" s="427"/>
    </row>
    <row r="5" spans="1:5" x14ac:dyDescent="0.2">
      <c r="A5" s="175"/>
      <c r="B5" s="377" t="s">
        <v>897</v>
      </c>
      <c r="C5" s="377"/>
      <c r="D5" s="377"/>
      <c r="E5" s="377"/>
    </row>
    <row r="6" spans="1:5" ht="12.75" customHeight="1" x14ac:dyDescent="0.2">
      <c r="A6" s="175"/>
      <c r="B6" s="377" t="s">
        <v>571</v>
      </c>
      <c r="C6" s="377"/>
      <c r="D6" s="377"/>
      <c r="E6" s="377"/>
    </row>
    <row r="7" spans="1:5" ht="12.75" customHeight="1" x14ac:dyDescent="0.2">
      <c r="A7" s="162" t="s">
        <v>590</v>
      </c>
      <c r="B7" s="402" t="s">
        <v>570</v>
      </c>
      <c r="C7" s="402"/>
      <c r="D7" s="402"/>
      <c r="E7" s="402"/>
    </row>
    <row r="8" spans="1:5" ht="12.75" customHeight="1" x14ac:dyDescent="0.2">
      <c r="A8" s="162"/>
      <c r="B8" s="377" t="s">
        <v>893</v>
      </c>
      <c r="C8" s="377"/>
      <c r="D8" s="377"/>
      <c r="E8" s="377"/>
    </row>
    <row r="9" spans="1:5" x14ac:dyDescent="0.2">
      <c r="C9" s="163"/>
    </row>
    <row r="10" spans="1:5" ht="15.75" x14ac:dyDescent="0.25">
      <c r="A10" s="421" t="s">
        <v>592</v>
      </c>
      <c r="B10" s="421"/>
      <c r="C10" s="421"/>
      <c r="D10" s="421"/>
      <c r="E10" s="421"/>
    </row>
    <row r="11" spans="1:5" s="164" customFormat="1" ht="42" customHeight="1" x14ac:dyDescent="0.2">
      <c r="A11" s="422" t="s">
        <v>864</v>
      </c>
      <c r="B11" s="422"/>
      <c r="C11" s="422"/>
      <c r="D11" s="422"/>
      <c r="E11" s="422"/>
    </row>
    <row r="12" spans="1:5" x14ac:dyDescent="0.2">
      <c r="C12" s="165"/>
      <c r="D12" s="165"/>
      <c r="E12" s="165" t="s">
        <v>575</v>
      </c>
    </row>
    <row r="13" spans="1:5" ht="14.25" x14ac:dyDescent="0.2">
      <c r="A13" s="428" t="s">
        <v>576</v>
      </c>
      <c r="B13" s="428" t="s">
        <v>577</v>
      </c>
      <c r="C13" s="428"/>
      <c r="D13" s="410" t="s">
        <v>586</v>
      </c>
      <c r="E13" s="410"/>
    </row>
    <row r="14" spans="1:5" s="166" customFormat="1" ht="15.75" x14ac:dyDescent="0.2">
      <c r="A14" s="428"/>
      <c r="B14" s="428"/>
      <c r="C14" s="428"/>
      <c r="D14" s="181" t="s">
        <v>719</v>
      </c>
      <c r="E14" s="181" t="s">
        <v>865</v>
      </c>
    </row>
    <row r="15" spans="1:5" ht="15" x14ac:dyDescent="0.25">
      <c r="A15" s="167">
        <v>1</v>
      </c>
      <c r="B15" s="406" t="s">
        <v>578</v>
      </c>
      <c r="C15" s="407"/>
      <c r="D15" s="283">
        <v>49.322589999999998</v>
      </c>
      <c r="E15" s="283">
        <v>49.322589999999998</v>
      </c>
    </row>
    <row r="16" spans="1:5" ht="15" x14ac:dyDescent="0.25">
      <c r="A16" s="167">
        <v>2</v>
      </c>
      <c r="B16" s="406" t="s">
        <v>579</v>
      </c>
      <c r="C16" s="407"/>
      <c r="D16" s="283">
        <v>189.2594</v>
      </c>
      <c r="E16" s="283">
        <v>189.2594</v>
      </c>
    </row>
    <row r="17" spans="1:5" ht="15" x14ac:dyDescent="0.25">
      <c r="A17" s="167">
        <v>3</v>
      </c>
      <c r="B17" s="406" t="s">
        <v>580</v>
      </c>
      <c r="C17" s="407"/>
      <c r="D17" s="283">
        <v>248.14530999999999</v>
      </c>
      <c r="E17" s="283">
        <v>248.14530999999999</v>
      </c>
    </row>
    <row r="18" spans="1:5" ht="15" x14ac:dyDescent="0.25">
      <c r="A18" s="167">
        <v>4</v>
      </c>
      <c r="B18" s="406" t="s">
        <v>581</v>
      </c>
      <c r="C18" s="407"/>
      <c r="D18" s="283">
        <v>184.39766</v>
      </c>
      <c r="E18" s="283">
        <v>184.39766</v>
      </c>
    </row>
    <row r="19" spans="1:5" ht="15" x14ac:dyDescent="0.25">
      <c r="A19" s="167">
        <v>5</v>
      </c>
      <c r="B19" s="406" t="s">
        <v>582</v>
      </c>
      <c r="C19" s="407"/>
      <c r="D19" s="283">
        <v>30.04543</v>
      </c>
      <c r="E19" s="283">
        <v>30.04543</v>
      </c>
    </row>
    <row r="20" spans="1:5" ht="15" x14ac:dyDescent="0.25">
      <c r="A20" s="167">
        <v>6</v>
      </c>
      <c r="B20" s="406" t="s">
        <v>583</v>
      </c>
      <c r="C20" s="407"/>
      <c r="D20" s="283">
        <v>154.71381</v>
      </c>
      <c r="E20" s="283">
        <v>154.71381</v>
      </c>
    </row>
    <row r="21" spans="1:5" ht="15.75" x14ac:dyDescent="0.25">
      <c r="A21" s="180"/>
      <c r="B21" s="419" t="s">
        <v>584</v>
      </c>
      <c r="C21" s="420"/>
      <c r="D21" s="284">
        <f>SUM(D15:D20)</f>
        <v>855.88419999999996</v>
      </c>
      <c r="E21" s="284">
        <f>SUM(E15:E20)</f>
        <v>855.88419999999996</v>
      </c>
    </row>
    <row r="22" spans="1:5" x14ac:dyDescent="0.2">
      <c r="D22" s="169"/>
    </row>
  </sheetData>
  <mergeCells count="20">
    <mergeCell ref="B21:C21"/>
    <mergeCell ref="B15:C15"/>
    <mergeCell ref="B16:C16"/>
    <mergeCell ref="B17:C17"/>
    <mergeCell ref="B18:C18"/>
    <mergeCell ref="B19:C19"/>
    <mergeCell ref="B20:C20"/>
    <mergeCell ref="B7:E7"/>
    <mergeCell ref="B8:E8"/>
    <mergeCell ref="A10:E10"/>
    <mergeCell ref="A11:E11"/>
    <mergeCell ref="A13:A14"/>
    <mergeCell ref="B13:C14"/>
    <mergeCell ref="D13:E13"/>
    <mergeCell ref="B6:E6"/>
    <mergeCell ref="B1:E1"/>
    <mergeCell ref="B2:E2"/>
    <mergeCell ref="B3:E3"/>
    <mergeCell ref="B4:E4"/>
    <mergeCell ref="B5:E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25"/>
  <sheetViews>
    <sheetView zoomScaleNormal="100" workbookViewId="0">
      <selection activeCell="H6" sqref="H6"/>
    </sheetView>
  </sheetViews>
  <sheetFormatPr defaultRowHeight="12.75" x14ac:dyDescent="0.2"/>
  <cols>
    <col min="4" max="4" width="11.85546875" customWidth="1"/>
    <col min="5" max="5" width="20.7109375" customWidth="1"/>
    <col min="260" max="260" width="11.85546875" customWidth="1"/>
    <col min="261" max="261" width="20.7109375" customWidth="1"/>
    <col min="516" max="516" width="11.85546875" customWidth="1"/>
    <col min="517" max="517" width="20.7109375" customWidth="1"/>
    <col min="772" max="772" width="11.85546875" customWidth="1"/>
    <col min="773" max="773" width="20.7109375" customWidth="1"/>
    <col min="1028" max="1028" width="11.85546875" customWidth="1"/>
    <col min="1029" max="1029" width="20.7109375" customWidth="1"/>
    <col min="1284" max="1284" width="11.85546875" customWidth="1"/>
    <col min="1285" max="1285" width="20.7109375" customWidth="1"/>
    <col min="1540" max="1540" width="11.85546875" customWidth="1"/>
    <col min="1541" max="1541" width="20.7109375" customWidth="1"/>
    <col min="1796" max="1796" width="11.85546875" customWidth="1"/>
    <col min="1797" max="1797" width="20.7109375" customWidth="1"/>
    <col min="2052" max="2052" width="11.85546875" customWidth="1"/>
    <col min="2053" max="2053" width="20.7109375" customWidth="1"/>
    <col min="2308" max="2308" width="11.85546875" customWidth="1"/>
    <col min="2309" max="2309" width="20.7109375" customWidth="1"/>
    <col min="2564" max="2564" width="11.85546875" customWidth="1"/>
    <col min="2565" max="2565" width="20.7109375" customWidth="1"/>
    <col min="2820" max="2820" width="11.85546875" customWidth="1"/>
    <col min="2821" max="2821" width="20.7109375" customWidth="1"/>
    <col min="3076" max="3076" width="11.85546875" customWidth="1"/>
    <col min="3077" max="3077" width="20.7109375" customWidth="1"/>
    <col min="3332" max="3332" width="11.85546875" customWidth="1"/>
    <col min="3333" max="3333" width="20.7109375" customWidth="1"/>
    <col min="3588" max="3588" width="11.85546875" customWidth="1"/>
    <col min="3589" max="3589" width="20.7109375" customWidth="1"/>
    <col min="3844" max="3844" width="11.85546875" customWidth="1"/>
    <col min="3845" max="3845" width="20.7109375" customWidth="1"/>
    <col min="4100" max="4100" width="11.85546875" customWidth="1"/>
    <col min="4101" max="4101" width="20.7109375" customWidth="1"/>
    <col min="4356" max="4356" width="11.85546875" customWidth="1"/>
    <col min="4357" max="4357" width="20.7109375" customWidth="1"/>
    <col min="4612" max="4612" width="11.85546875" customWidth="1"/>
    <col min="4613" max="4613" width="20.7109375" customWidth="1"/>
    <col min="4868" max="4868" width="11.85546875" customWidth="1"/>
    <col min="4869" max="4869" width="20.7109375" customWidth="1"/>
    <col min="5124" max="5124" width="11.85546875" customWidth="1"/>
    <col min="5125" max="5125" width="20.7109375" customWidth="1"/>
    <col min="5380" max="5380" width="11.85546875" customWidth="1"/>
    <col min="5381" max="5381" width="20.7109375" customWidth="1"/>
    <col min="5636" max="5636" width="11.85546875" customWidth="1"/>
    <col min="5637" max="5637" width="20.7109375" customWidth="1"/>
    <col min="5892" max="5892" width="11.85546875" customWidth="1"/>
    <col min="5893" max="5893" width="20.7109375" customWidth="1"/>
    <col min="6148" max="6148" width="11.85546875" customWidth="1"/>
    <col min="6149" max="6149" width="20.7109375" customWidth="1"/>
    <col min="6404" max="6404" width="11.85546875" customWidth="1"/>
    <col min="6405" max="6405" width="20.7109375" customWidth="1"/>
    <col min="6660" max="6660" width="11.85546875" customWidth="1"/>
    <col min="6661" max="6661" width="20.7109375" customWidth="1"/>
    <col min="6916" max="6916" width="11.85546875" customWidth="1"/>
    <col min="6917" max="6917" width="20.7109375" customWidth="1"/>
    <col min="7172" max="7172" width="11.85546875" customWidth="1"/>
    <col min="7173" max="7173" width="20.7109375" customWidth="1"/>
    <col min="7428" max="7428" width="11.85546875" customWidth="1"/>
    <col min="7429" max="7429" width="20.7109375" customWidth="1"/>
    <col min="7684" max="7684" width="11.85546875" customWidth="1"/>
    <col min="7685" max="7685" width="20.7109375" customWidth="1"/>
    <col min="7940" max="7940" width="11.85546875" customWidth="1"/>
    <col min="7941" max="7941" width="20.7109375" customWidth="1"/>
    <col min="8196" max="8196" width="11.85546875" customWidth="1"/>
    <col min="8197" max="8197" width="20.7109375" customWidth="1"/>
    <col min="8452" max="8452" width="11.85546875" customWidth="1"/>
    <col min="8453" max="8453" width="20.7109375" customWidth="1"/>
    <col min="8708" max="8708" width="11.85546875" customWidth="1"/>
    <col min="8709" max="8709" width="20.7109375" customWidth="1"/>
    <col min="8964" max="8964" width="11.85546875" customWidth="1"/>
    <col min="8965" max="8965" width="20.7109375" customWidth="1"/>
    <col min="9220" max="9220" width="11.85546875" customWidth="1"/>
    <col min="9221" max="9221" width="20.7109375" customWidth="1"/>
    <col min="9476" max="9476" width="11.85546875" customWidth="1"/>
    <col min="9477" max="9477" width="20.7109375" customWidth="1"/>
    <col min="9732" max="9732" width="11.85546875" customWidth="1"/>
    <col min="9733" max="9733" width="20.7109375" customWidth="1"/>
    <col min="9988" max="9988" width="11.85546875" customWidth="1"/>
    <col min="9989" max="9989" width="20.7109375" customWidth="1"/>
    <col min="10244" max="10244" width="11.85546875" customWidth="1"/>
    <col min="10245" max="10245" width="20.7109375" customWidth="1"/>
    <col min="10500" max="10500" width="11.85546875" customWidth="1"/>
    <col min="10501" max="10501" width="20.7109375" customWidth="1"/>
    <col min="10756" max="10756" width="11.85546875" customWidth="1"/>
    <col min="10757" max="10757" width="20.7109375" customWidth="1"/>
    <col min="11012" max="11012" width="11.85546875" customWidth="1"/>
    <col min="11013" max="11013" width="20.7109375" customWidth="1"/>
    <col min="11268" max="11268" width="11.85546875" customWidth="1"/>
    <col min="11269" max="11269" width="20.7109375" customWidth="1"/>
    <col min="11524" max="11524" width="11.85546875" customWidth="1"/>
    <col min="11525" max="11525" width="20.7109375" customWidth="1"/>
    <col min="11780" max="11780" width="11.85546875" customWidth="1"/>
    <col min="11781" max="11781" width="20.7109375" customWidth="1"/>
    <col min="12036" max="12036" width="11.85546875" customWidth="1"/>
    <col min="12037" max="12037" width="20.7109375" customWidth="1"/>
    <col min="12292" max="12292" width="11.85546875" customWidth="1"/>
    <col min="12293" max="12293" width="20.7109375" customWidth="1"/>
    <col min="12548" max="12548" width="11.85546875" customWidth="1"/>
    <col min="12549" max="12549" width="20.7109375" customWidth="1"/>
    <col min="12804" max="12804" width="11.85546875" customWidth="1"/>
    <col min="12805" max="12805" width="20.7109375" customWidth="1"/>
    <col min="13060" max="13060" width="11.85546875" customWidth="1"/>
    <col min="13061" max="13061" width="20.7109375" customWidth="1"/>
    <col min="13316" max="13316" width="11.85546875" customWidth="1"/>
    <col min="13317" max="13317" width="20.7109375" customWidth="1"/>
    <col min="13572" max="13572" width="11.85546875" customWidth="1"/>
    <col min="13573" max="13573" width="20.7109375" customWidth="1"/>
    <col min="13828" max="13828" width="11.85546875" customWidth="1"/>
    <col min="13829" max="13829" width="20.7109375" customWidth="1"/>
    <col min="14084" max="14084" width="11.85546875" customWidth="1"/>
    <col min="14085" max="14085" width="20.7109375" customWidth="1"/>
    <col min="14340" max="14340" width="11.85546875" customWidth="1"/>
    <col min="14341" max="14341" width="20.7109375" customWidth="1"/>
    <col min="14596" max="14596" width="11.85546875" customWidth="1"/>
    <col min="14597" max="14597" width="20.7109375" customWidth="1"/>
    <col min="14852" max="14852" width="11.85546875" customWidth="1"/>
    <col min="14853" max="14853" width="20.7109375" customWidth="1"/>
    <col min="15108" max="15108" width="11.85546875" customWidth="1"/>
    <col min="15109" max="15109" width="20.7109375" customWidth="1"/>
    <col min="15364" max="15364" width="11.85546875" customWidth="1"/>
    <col min="15365" max="15365" width="20.7109375" customWidth="1"/>
    <col min="15620" max="15620" width="11.85546875" customWidth="1"/>
    <col min="15621" max="15621" width="20.7109375" customWidth="1"/>
    <col min="15876" max="15876" width="11.85546875" customWidth="1"/>
    <col min="15877" max="15877" width="20.7109375" customWidth="1"/>
    <col min="16132" max="16132" width="11.85546875" customWidth="1"/>
    <col min="16133" max="16133" width="20.7109375" customWidth="1"/>
  </cols>
  <sheetData>
    <row r="1" spans="1:5" x14ac:dyDescent="0.2">
      <c r="A1" s="175"/>
      <c r="B1" s="175"/>
      <c r="C1" s="401" t="s">
        <v>952</v>
      </c>
      <c r="D1" s="401"/>
      <c r="E1" s="401"/>
    </row>
    <row r="2" spans="1:5" x14ac:dyDescent="0.2">
      <c r="A2" s="175"/>
      <c r="B2" s="175"/>
      <c r="C2" s="377" t="s">
        <v>569</v>
      </c>
      <c r="D2" s="377"/>
      <c r="E2" s="377"/>
    </row>
    <row r="3" spans="1:5" x14ac:dyDescent="0.2">
      <c r="A3" s="175"/>
      <c r="B3" s="175"/>
      <c r="C3" s="377" t="s">
        <v>573</v>
      </c>
      <c r="D3" s="377"/>
      <c r="E3" s="377"/>
    </row>
    <row r="4" spans="1:5" x14ac:dyDescent="0.2">
      <c r="A4" s="175"/>
      <c r="B4" s="175"/>
      <c r="C4" s="377" t="s">
        <v>570</v>
      </c>
      <c r="D4" s="377"/>
      <c r="E4" s="377"/>
    </row>
    <row r="5" spans="1:5" x14ac:dyDescent="0.2">
      <c r="A5" s="175"/>
      <c r="B5" s="175" t="s">
        <v>594</v>
      </c>
      <c r="C5" s="377" t="s">
        <v>896</v>
      </c>
      <c r="D5" s="377"/>
      <c r="E5" s="377"/>
    </row>
    <row r="6" spans="1:5" x14ac:dyDescent="0.2">
      <c r="A6" s="175"/>
      <c r="B6" s="175"/>
      <c r="C6" s="377" t="s">
        <v>571</v>
      </c>
      <c r="D6" s="377"/>
      <c r="E6" s="377"/>
    </row>
    <row r="7" spans="1:5" x14ac:dyDescent="0.2">
      <c r="A7" s="402" t="s">
        <v>570</v>
      </c>
      <c r="B7" s="402"/>
      <c r="C7" s="402"/>
      <c r="D7" s="402"/>
      <c r="E7" s="402"/>
    </row>
    <row r="8" spans="1:5" x14ac:dyDescent="0.2">
      <c r="A8" s="412" t="s">
        <v>893</v>
      </c>
      <c r="B8" s="412"/>
      <c r="C8" s="412"/>
      <c r="D8" s="412"/>
      <c r="E8" s="412"/>
    </row>
    <row r="9" spans="1:5" x14ac:dyDescent="0.2">
      <c r="A9" s="161"/>
      <c r="B9" s="161"/>
      <c r="C9" s="163"/>
      <c r="D9" s="161"/>
      <c r="E9" s="161"/>
    </row>
    <row r="10" spans="1:5" x14ac:dyDescent="0.2">
      <c r="A10" s="403" t="s">
        <v>574</v>
      </c>
      <c r="B10" s="403"/>
      <c r="C10" s="403"/>
      <c r="D10" s="403"/>
      <c r="E10" s="403"/>
    </row>
    <row r="11" spans="1:5" ht="12.75" customHeight="1" x14ac:dyDescent="0.2">
      <c r="A11" s="415" t="s">
        <v>866</v>
      </c>
      <c r="B11" s="415"/>
      <c r="C11" s="415"/>
      <c r="D11" s="415"/>
      <c r="E11" s="415"/>
    </row>
    <row r="12" spans="1:5" x14ac:dyDescent="0.2">
      <c r="A12" s="415"/>
      <c r="B12" s="415"/>
      <c r="C12" s="415"/>
      <c r="D12" s="415"/>
      <c r="E12" s="415"/>
    </row>
    <row r="13" spans="1:5" x14ac:dyDescent="0.2">
      <c r="A13" s="415"/>
      <c r="B13" s="415"/>
      <c r="C13" s="415"/>
      <c r="D13" s="415"/>
      <c r="E13" s="415"/>
    </row>
    <row r="14" spans="1:5" x14ac:dyDescent="0.2">
      <c r="A14" s="161"/>
      <c r="B14" s="161"/>
      <c r="C14" s="165"/>
      <c r="D14" s="165"/>
      <c r="E14" s="165" t="s">
        <v>575</v>
      </c>
    </row>
    <row r="15" spans="1:5" ht="12.75" customHeight="1" x14ac:dyDescent="0.2">
      <c r="A15" s="429" t="s">
        <v>576</v>
      </c>
      <c r="B15" s="398" t="s">
        <v>577</v>
      </c>
      <c r="C15" s="431"/>
      <c r="D15" s="399"/>
      <c r="E15" s="435" t="s">
        <v>677</v>
      </c>
    </row>
    <row r="16" spans="1:5" x14ac:dyDescent="0.2">
      <c r="A16" s="430"/>
      <c r="B16" s="432"/>
      <c r="C16" s="433"/>
      <c r="D16" s="434"/>
      <c r="E16" s="436"/>
    </row>
    <row r="17" spans="1:9" ht="15" x14ac:dyDescent="0.25">
      <c r="A17" s="167">
        <v>1</v>
      </c>
      <c r="B17" s="406" t="s">
        <v>578</v>
      </c>
      <c r="C17" s="440"/>
      <c r="D17" s="407"/>
      <c r="E17" s="182">
        <v>1</v>
      </c>
    </row>
    <row r="18" spans="1:9" ht="15" x14ac:dyDescent="0.25">
      <c r="A18" s="167">
        <v>2</v>
      </c>
      <c r="B18" s="406" t="s">
        <v>579</v>
      </c>
      <c r="C18" s="440"/>
      <c r="D18" s="407"/>
      <c r="E18" s="182">
        <v>1</v>
      </c>
    </row>
    <row r="19" spans="1:9" ht="15" x14ac:dyDescent="0.25">
      <c r="A19" s="167">
        <v>3</v>
      </c>
      <c r="B19" s="406" t="s">
        <v>580</v>
      </c>
      <c r="C19" s="440"/>
      <c r="D19" s="407"/>
      <c r="E19" s="182">
        <v>1</v>
      </c>
    </row>
    <row r="20" spans="1:9" ht="15" x14ac:dyDescent="0.25">
      <c r="A20" s="167">
        <v>4</v>
      </c>
      <c r="B20" s="406" t="s">
        <v>581</v>
      </c>
      <c r="C20" s="440"/>
      <c r="D20" s="407"/>
      <c r="E20" s="182">
        <v>1</v>
      </c>
    </row>
    <row r="21" spans="1:9" ht="15" x14ac:dyDescent="0.25">
      <c r="A21" s="167">
        <v>5</v>
      </c>
      <c r="B21" s="406" t="s">
        <v>582</v>
      </c>
      <c r="C21" s="440"/>
      <c r="D21" s="407"/>
      <c r="E21" s="182">
        <v>1</v>
      </c>
      <c r="I21" s="183" t="s">
        <v>28</v>
      </c>
    </row>
    <row r="22" spans="1:9" ht="15" x14ac:dyDescent="0.25">
      <c r="A22" s="167">
        <v>6</v>
      </c>
      <c r="B22" s="406" t="s">
        <v>583</v>
      </c>
      <c r="C22" s="440"/>
      <c r="D22" s="407"/>
      <c r="E22" s="182">
        <v>1</v>
      </c>
    </row>
    <row r="23" spans="1:9" ht="15" x14ac:dyDescent="0.25">
      <c r="A23" s="168"/>
      <c r="B23" s="437" t="s">
        <v>584</v>
      </c>
      <c r="C23" s="438"/>
      <c r="D23" s="439"/>
      <c r="E23" s="184">
        <f>SUM(E17:E22)</f>
        <v>6</v>
      </c>
    </row>
    <row r="24" spans="1:9" x14ac:dyDescent="0.2">
      <c r="A24" s="161"/>
      <c r="B24" s="161"/>
      <c r="C24" s="161"/>
      <c r="D24" s="161"/>
      <c r="E24" s="161"/>
    </row>
    <row r="25" spans="1:9" x14ac:dyDescent="0.2">
      <c r="E25" s="185"/>
    </row>
  </sheetData>
  <mergeCells count="20">
    <mergeCell ref="B23:D23"/>
    <mergeCell ref="B17:D17"/>
    <mergeCell ref="B18:D18"/>
    <mergeCell ref="B19:D19"/>
    <mergeCell ref="B20:D20"/>
    <mergeCell ref="B21:D21"/>
    <mergeCell ref="B22:D22"/>
    <mergeCell ref="A7:E7"/>
    <mergeCell ref="A8:E8"/>
    <mergeCell ref="A10:E10"/>
    <mergeCell ref="A11:E13"/>
    <mergeCell ref="A15:A16"/>
    <mergeCell ref="B15:D16"/>
    <mergeCell ref="E15:E16"/>
    <mergeCell ref="C6:E6"/>
    <mergeCell ref="C1:E1"/>
    <mergeCell ref="C2:E2"/>
    <mergeCell ref="C3:E3"/>
    <mergeCell ref="C4:E4"/>
    <mergeCell ref="C5:E5"/>
  </mergeCells>
  <pageMargins left="0.7" right="0.7" top="0.75" bottom="0.75" header="0.3" footer="0.3"/>
  <pageSetup paperSize="9" orientation="portrait" r:id="rId1"/>
  <colBreaks count="1" manualBreakCount="1">
    <brk id="5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27"/>
  <sheetViews>
    <sheetView zoomScaleNormal="100" workbookViewId="0">
      <selection activeCell="J23" sqref="J23"/>
    </sheetView>
  </sheetViews>
  <sheetFormatPr defaultRowHeight="12.75" x14ac:dyDescent="0.2"/>
  <cols>
    <col min="1" max="1" width="10.5703125" customWidth="1"/>
    <col min="4" max="4" width="30.42578125" customWidth="1"/>
    <col min="5" max="5" width="11.28515625" customWidth="1"/>
    <col min="6" max="6" width="10.85546875" customWidth="1"/>
    <col min="257" max="257" width="10.5703125" customWidth="1"/>
    <col min="260" max="260" width="30.42578125" customWidth="1"/>
    <col min="261" max="261" width="11.28515625" customWidth="1"/>
    <col min="262" max="262" width="10.85546875" customWidth="1"/>
    <col min="513" max="513" width="10.5703125" customWidth="1"/>
    <col min="516" max="516" width="30.42578125" customWidth="1"/>
    <col min="517" max="517" width="11.28515625" customWidth="1"/>
    <col min="518" max="518" width="10.85546875" customWidth="1"/>
    <col min="769" max="769" width="10.5703125" customWidth="1"/>
    <col min="772" max="772" width="30.42578125" customWidth="1"/>
    <col min="773" max="773" width="11.28515625" customWidth="1"/>
    <col min="774" max="774" width="10.85546875" customWidth="1"/>
    <col min="1025" max="1025" width="10.5703125" customWidth="1"/>
    <col min="1028" max="1028" width="30.42578125" customWidth="1"/>
    <col min="1029" max="1029" width="11.28515625" customWidth="1"/>
    <col min="1030" max="1030" width="10.85546875" customWidth="1"/>
    <col min="1281" max="1281" width="10.5703125" customWidth="1"/>
    <col min="1284" max="1284" width="30.42578125" customWidth="1"/>
    <col min="1285" max="1285" width="11.28515625" customWidth="1"/>
    <col min="1286" max="1286" width="10.85546875" customWidth="1"/>
    <col min="1537" max="1537" width="10.5703125" customWidth="1"/>
    <col min="1540" max="1540" width="30.42578125" customWidth="1"/>
    <col min="1541" max="1541" width="11.28515625" customWidth="1"/>
    <col min="1542" max="1542" width="10.85546875" customWidth="1"/>
    <col min="1793" max="1793" width="10.5703125" customWidth="1"/>
    <col min="1796" max="1796" width="30.42578125" customWidth="1"/>
    <col min="1797" max="1797" width="11.28515625" customWidth="1"/>
    <col min="1798" max="1798" width="10.85546875" customWidth="1"/>
    <col min="2049" max="2049" width="10.5703125" customWidth="1"/>
    <col min="2052" max="2052" width="30.42578125" customWidth="1"/>
    <col min="2053" max="2053" width="11.28515625" customWidth="1"/>
    <col min="2054" max="2054" width="10.85546875" customWidth="1"/>
    <col min="2305" max="2305" width="10.5703125" customWidth="1"/>
    <col min="2308" max="2308" width="30.42578125" customWidth="1"/>
    <col min="2309" max="2309" width="11.28515625" customWidth="1"/>
    <col min="2310" max="2310" width="10.85546875" customWidth="1"/>
    <col min="2561" max="2561" width="10.5703125" customWidth="1"/>
    <col min="2564" max="2564" width="30.42578125" customWidth="1"/>
    <col min="2565" max="2565" width="11.28515625" customWidth="1"/>
    <col min="2566" max="2566" width="10.85546875" customWidth="1"/>
    <col min="2817" max="2817" width="10.5703125" customWidth="1"/>
    <col min="2820" max="2820" width="30.42578125" customWidth="1"/>
    <col min="2821" max="2821" width="11.28515625" customWidth="1"/>
    <col min="2822" max="2822" width="10.85546875" customWidth="1"/>
    <col min="3073" max="3073" width="10.5703125" customWidth="1"/>
    <col min="3076" max="3076" width="30.42578125" customWidth="1"/>
    <col min="3077" max="3077" width="11.28515625" customWidth="1"/>
    <col min="3078" max="3078" width="10.85546875" customWidth="1"/>
    <col min="3329" max="3329" width="10.5703125" customWidth="1"/>
    <col min="3332" max="3332" width="30.42578125" customWidth="1"/>
    <col min="3333" max="3333" width="11.28515625" customWidth="1"/>
    <col min="3334" max="3334" width="10.85546875" customWidth="1"/>
    <col min="3585" max="3585" width="10.5703125" customWidth="1"/>
    <col min="3588" max="3588" width="30.42578125" customWidth="1"/>
    <col min="3589" max="3589" width="11.28515625" customWidth="1"/>
    <col min="3590" max="3590" width="10.85546875" customWidth="1"/>
    <col min="3841" max="3841" width="10.5703125" customWidth="1"/>
    <col min="3844" max="3844" width="30.42578125" customWidth="1"/>
    <col min="3845" max="3845" width="11.28515625" customWidth="1"/>
    <col min="3846" max="3846" width="10.85546875" customWidth="1"/>
    <col min="4097" max="4097" width="10.5703125" customWidth="1"/>
    <col min="4100" max="4100" width="30.42578125" customWidth="1"/>
    <col min="4101" max="4101" width="11.28515625" customWidth="1"/>
    <col min="4102" max="4102" width="10.85546875" customWidth="1"/>
    <col min="4353" max="4353" width="10.5703125" customWidth="1"/>
    <col min="4356" max="4356" width="30.42578125" customWidth="1"/>
    <col min="4357" max="4357" width="11.28515625" customWidth="1"/>
    <col min="4358" max="4358" width="10.85546875" customWidth="1"/>
    <col min="4609" max="4609" width="10.5703125" customWidth="1"/>
    <col min="4612" max="4612" width="30.42578125" customWidth="1"/>
    <col min="4613" max="4613" width="11.28515625" customWidth="1"/>
    <col min="4614" max="4614" width="10.85546875" customWidth="1"/>
    <col min="4865" max="4865" width="10.5703125" customWidth="1"/>
    <col min="4868" max="4868" width="30.42578125" customWidth="1"/>
    <col min="4869" max="4869" width="11.28515625" customWidth="1"/>
    <col min="4870" max="4870" width="10.85546875" customWidth="1"/>
    <col min="5121" max="5121" width="10.5703125" customWidth="1"/>
    <col min="5124" max="5124" width="30.42578125" customWidth="1"/>
    <col min="5125" max="5125" width="11.28515625" customWidth="1"/>
    <col min="5126" max="5126" width="10.85546875" customWidth="1"/>
    <col min="5377" max="5377" width="10.5703125" customWidth="1"/>
    <col min="5380" max="5380" width="30.42578125" customWidth="1"/>
    <col min="5381" max="5381" width="11.28515625" customWidth="1"/>
    <col min="5382" max="5382" width="10.85546875" customWidth="1"/>
    <col min="5633" max="5633" width="10.5703125" customWidth="1"/>
    <col min="5636" max="5636" width="30.42578125" customWidth="1"/>
    <col min="5637" max="5637" width="11.28515625" customWidth="1"/>
    <col min="5638" max="5638" width="10.85546875" customWidth="1"/>
    <col min="5889" max="5889" width="10.5703125" customWidth="1"/>
    <col min="5892" max="5892" width="30.42578125" customWidth="1"/>
    <col min="5893" max="5893" width="11.28515625" customWidth="1"/>
    <col min="5894" max="5894" width="10.85546875" customWidth="1"/>
    <col min="6145" max="6145" width="10.5703125" customWidth="1"/>
    <col min="6148" max="6148" width="30.42578125" customWidth="1"/>
    <col min="6149" max="6149" width="11.28515625" customWidth="1"/>
    <col min="6150" max="6150" width="10.85546875" customWidth="1"/>
    <col min="6401" max="6401" width="10.5703125" customWidth="1"/>
    <col min="6404" max="6404" width="30.42578125" customWidth="1"/>
    <col min="6405" max="6405" width="11.28515625" customWidth="1"/>
    <col min="6406" max="6406" width="10.85546875" customWidth="1"/>
    <col min="6657" max="6657" width="10.5703125" customWidth="1"/>
    <col min="6660" max="6660" width="30.42578125" customWidth="1"/>
    <col min="6661" max="6661" width="11.28515625" customWidth="1"/>
    <col min="6662" max="6662" width="10.85546875" customWidth="1"/>
    <col min="6913" max="6913" width="10.5703125" customWidth="1"/>
    <col min="6916" max="6916" width="30.42578125" customWidth="1"/>
    <col min="6917" max="6917" width="11.28515625" customWidth="1"/>
    <col min="6918" max="6918" width="10.85546875" customWidth="1"/>
    <col min="7169" max="7169" width="10.5703125" customWidth="1"/>
    <col min="7172" max="7172" width="30.42578125" customWidth="1"/>
    <col min="7173" max="7173" width="11.28515625" customWidth="1"/>
    <col min="7174" max="7174" width="10.85546875" customWidth="1"/>
    <col min="7425" max="7425" width="10.5703125" customWidth="1"/>
    <col min="7428" max="7428" width="30.42578125" customWidth="1"/>
    <col min="7429" max="7429" width="11.28515625" customWidth="1"/>
    <col min="7430" max="7430" width="10.85546875" customWidth="1"/>
    <col min="7681" max="7681" width="10.5703125" customWidth="1"/>
    <col min="7684" max="7684" width="30.42578125" customWidth="1"/>
    <col min="7685" max="7685" width="11.28515625" customWidth="1"/>
    <col min="7686" max="7686" width="10.85546875" customWidth="1"/>
    <col min="7937" max="7937" width="10.5703125" customWidth="1"/>
    <col min="7940" max="7940" width="30.42578125" customWidth="1"/>
    <col min="7941" max="7941" width="11.28515625" customWidth="1"/>
    <col min="7942" max="7942" width="10.85546875" customWidth="1"/>
    <col min="8193" max="8193" width="10.5703125" customWidth="1"/>
    <col min="8196" max="8196" width="30.42578125" customWidth="1"/>
    <col min="8197" max="8197" width="11.28515625" customWidth="1"/>
    <col min="8198" max="8198" width="10.85546875" customWidth="1"/>
    <col min="8449" max="8449" width="10.5703125" customWidth="1"/>
    <col min="8452" max="8452" width="30.42578125" customWidth="1"/>
    <col min="8453" max="8453" width="11.28515625" customWidth="1"/>
    <col min="8454" max="8454" width="10.85546875" customWidth="1"/>
    <col min="8705" max="8705" width="10.5703125" customWidth="1"/>
    <col min="8708" max="8708" width="30.42578125" customWidth="1"/>
    <col min="8709" max="8709" width="11.28515625" customWidth="1"/>
    <col min="8710" max="8710" width="10.85546875" customWidth="1"/>
    <col min="8961" max="8961" width="10.5703125" customWidth="1"/>
    <col min="8964" max="8964" width="30.42578125" customWidth="1"/>
    <col min="8965" max="8965" width="11.28515625" customWidth="1"/>
    <col min="8966" max="8966" width="10.85546875" customWidth="1"/>
    <col min="9217" max="9217" width="10.5703125" customWidth="1"/>
    <col min="9220" max="9220" width="30.42578125" customWidth="1"/>
    <col min="9221" max="9221" width="11.28515625" customWidth="1"/>
    <col min="9222" max="9222" width="10.85546875" customWidth="1"/>
    <col min="9473" max="9473" width="10.5703125" customWidth="1"/>
    <col min="9476" max="9476" width="30.42578125" customWidth="1"/>
    <col min="9477" max="9477" width="11.28515625" customWidth="1"/>
    <col min="9478" max="9478" width="10.85546875" customWidth="1"/>
    <col min="9729" max="9729" width="10.5703125" customWidth="1"/>
    <col min="9732" max="9732" width="30.42578125" customWidth="1"/>
    <col min="9733" max="9733" width="11.28515625" customWidth="1"/>
    <col min="9734" max="9734" width="10.85546875" customWidth="1"/>
    <col min="9985" max="9985" width="10.5703125" customWidth="1"/>
    <col min="9988" max="9988" width="30.42578125" customWidth="1"/>
    <col min="9989" max="9989" width="11.28515625" customWidth="1"/>
    <col min="9990" max="9990" width="10.85546875" customWidth="1"/>
    <col min="10241" max="10241" width="10.5703125" customWidth="1"/>
    <col min="10244" max="10244" width="30.42578125" customWidth="1"/>
    <col min="10245" max="10245" width="11.28515625" customWidth="1"/>
    <col min="10246" max="10246" width="10.85546875" customWidth="1"/>
    <col min="10497" max="10497" width="10.5703125" customWidth="1"/>
    <col min="10500" max="10500" width="30.42578125" customWidth="1"/>
    <col min="10501" max="10501" width="11.28515625" customWidth="1"/>
    <col min="10502" max="10502" width="10.85546875" customWidth="1"/>
    <col min="10753" max="10753" width="10.5703125" customWidth="1"/>
    <col min="10756" max="10756" width="30.42578125" customWidth="1"/>
    <col min="10757" max="10757" width="11.28515625" customWidth="1"/>
    <col min="10758" max="10758" width="10.85546875" customWidth="1"/>
    <col min="11009" max="11009" width="10.5703125" customWidth="1"/>
    <col min="11012" max="11012" width="30.42578125" customWidth="1"/>
    <col min="11013" max="11013" width="11.28515625" customWidth="1"/>
    <col min="11014" max="11014" width="10.85546875" customWidth="1"/>
    <col min="11265" max="11265" width="10.5703125" customWidth="1"/>
    <col min="11268" max="11268" width="30.42578125" customWidth="1"/>
    <col min="11269" max="11269" width="11.28515625" customWidth="1"/>
    <col min="11270" max="11270" width="10.85546875" customWidth="1"/>
    <col min="11521" max="11521" width="10.5703125" customWidth="1"/>
    <col min="11524" max="11524" width="30.42578125" customWidth="1"/>
    <col min="11525" max="11525" width="11.28515625" customWidth="1"/>
    <col min="11526" max="11526" width="10.85546875" customWidth="1"/>
    <col min="11777" max="11777" width="10.5703125" customWidth="1"/>
    <col min="11780" max="11780" width="30.42578125" customWidth="1"/>
    <col min="11781" max="11781" width="11.28515625" customWidth="1"/>
    <col min="11782" max="11782" width="10.85546875" customWidth="1"/>
    <col min="12033" max="12033" width="10.5703125" customWidth="1"/>
    <col min="12036" max="12036" width="30.42578125" customWidth="1"/>
    <col min="12037" max="12037" width="11.28515625" customWidth="1"/>
    <col min="12038" max="12038" width="10.85546875" customWidth="1"/>
    <col min="12289" max="12289" width="10.5703125" customWidth="1"/>
    <col min="12292" max="12292" width="30.42578125" customWidth="1"/>
    <col min="12293" max="12293" width="11.28515625" customWidth="1"/>
    <col min="12294" max="12294" width="10.85546875" customWidth="1"/>
    <col min="12545" max="12545" width="10.5703125" customWidth="1"/>
    <col min="12548" max="12548" width="30.42578125" customWidth="1"/>
    <col min="12549" max="12549" width="11.28515625" customWidth="1"/>
    <col min="12550" max="12550" width="10.85546875" customWidth="1"/>
    <col min="12801" max="12801" width="10.5703125" customWidth="1"/>
    <col min="12804" max="12804" width="30.42578125" customWidth="1"/>
    <col min="12805" max="12805" width="11.28515625" customWidth="1"/>
    <col min="12806" max="12806" width="10.85546875" customWidth="1"/>
    <col min="13057" max="13057" width="10.5703125" customWidth="1"/>
    <col min="13060" max="13060" width="30.42578125" customWidth="1"/>
    <col min="13061" max="13061" width="11.28515625" customWidth="1"/>
    <col min="13062" max="13062" width="10.85546875" customWidth="1"/>
    <col min="13313" max="13313" width="10.5703125" customWidth="1"/>
    <col min="13316" max="13316" width="30.42578125" customWidth="1"/>
    <col min="13317" max="13317" width="11.28515625" customWidth="1"/>
    <col min="13318" max="13318" width="10.85546875" customWidth="1"/>
    <col min="13569" max="13569" width="10.5703125" customWidth="1"/>
    <col min="13572" max="13572" width="30.42578125" customWidth="1"/>
    <col min="13573" max="13573" width="11.28515625" customWidth="1"/>
    <col min="13574" max="13574" width="10.85546875" customWidth="1"/>
    <col min="13825" max="13825" width="10.5703125" customWidth="1"/>
    <col min="13828" max="13828" width="30.42578125" customWidth="1"/>
    <col min="13829" max="13829" width="11.28515625" customWidth="1"/>
    <col min="13830" max="13830" width="10.85546875" customWidth="1"/>
    <col min="14081" max="14081" width="10.5703125" customWidth="1"/>
    <col min="14084" max="14084" width="30.42578125" customWidth="1"/>
    <col min="14085" max="14085" width="11.28515625" customWidth="1"/>
    <col min="14086" max="14086" width="10.85546875" customWidth="1"/>
    <col min="14337" max="14337" width="10.5703125" customWidth="1"/>
    <col min="14340" max="14340" width="30.42578125" customWidth="1"/>
    <col min="14341" max="14341" width="11.28515625" customWidth="1"/>
    <col min="14342" max="14342" width="10.85546875" customWidth="1"/>
    <col min="14593" max="14593" width="10.5703125" customWidth="1"/>
    <col min="14596" max="14596" width="30.42578125" customWidth="1"/>
    <col min="14597" max="14597" width="11.28515625" customWidth="1"/>
    <col min="14598" max="14598" width="10.85546875" customWidth="1"/>
    <col min="14849" max="14849" width="10.5703125" customWidth="1"/>
    <col min="14852" max="14852" width="30.42578125" customWidth="1"/>
    <col min="14853" max="14853" width="11.28515625" customWidth="1"/>
    <col min="14854" max="14854" width="10.85546875" customWidth="1"/>
    <col min="15105" max="15105" width="10.5703125" customWidth="1"/>
    <col min="15108" max="15108" width="30.42578125" customWidth="1"/>
    <col min="15109" max="15109" width="11.28515625" customWidth="1"/>
    <col min="15110" max="15110" width="10.85546875" customWidth="1"/>
    <col min="15361" max="15361" width="10.5703125" customWidth="1"/>
    <col min="15364" max="15364" width="30.42578125" customWidth="1"/>
    <col min="15365" max="15365" width="11.28515625" customWidth="1"/>
    <col min="15366" max="15366" width="10.85546875" customWidth="1"/>
    <col min="15617" max="15617" width="10.5703125" customWidth="1"/>
    <col min="15620" max="15620" width="30.42578125" customWidth="1"/>
    <col min="15621" max="15621" width="11.28515625" customWidth="1"/>
    <col min="15622" max="15622" width="10.85546875" customWidth="1"/>
    <col min="15873" max="15873" width="10.5703125" customWidth="1"/>
    <col min="15876" max="15876" width="30.42578125" customWidth="1"/>
    <col min="15877" max="15877" width="11.28515625" customWidth="1"/>
    <col min="15878" max="15878" width="10.85546875" customWidth="1"/>
    <col min="16129" max="16129" width="10.5703125" customWidth="1"/>
    <col min="16132" max="16132" width="30.42578125" customWidth="1"/>
    <col min="16133" max="16133" width="11.28515625" customWidth="1"/>
    <col min="16134" max="16134" width="10.85546875" customWidth="1"/>
  </cols>
  <sheetData>
    <row r="1" spans="1:7" x14ac:dyDescent="0.2">
      <c r="A1" s="161"/>
      <c r="B1" s="161"/>
      <c r="C1" s="401" t="s">
        <v>593</v>
      </c>
      <c r="D1" s="401"/>
      <c r="E1" s="401"/>
      <c r="F1" s="401"/>
    </row>
    <row r="2" spans="1:7" x14ac:dyDescent="0.2">
      <c r="A2" s="161"/>
      <c r="B2" s="161"/>
      <c r="C2" s="377" t="s">
        <v>569</v>
      </c>
      <c r="D2" s="377"/>
      <c r="E2" s="377"/>
      <c r="F2" s="377"/>
    </row>
    <row r="3" spans="1:7" x14ac:dyDescent="0.2">
      <c r="A3" s="161"/>
      <c r="B3" s="161"/>
      <c r="C3" s="377" t="s">
        <v>573</v>
      </c>
      <c r="D3" s="377"/>
      <c r="E3" s="377"/>
      <c r="F3" s="377"/>
    </row>
    <row r="4" spans="1:7" x14ac:dyDescent="0.2">
      <c r="A4" s="161"/>
      <c r="B4" s="161"/>
      <c r="C4" s="377" t="s">
        <v>570</v>
      </c>
      <c r="D4" s="377"/>
      <c r="E4" s="377"/>
      <c r="F4" s="377"/>
    </row>
    <row r="5" spans="1:7" x14ac:dyDescent="0.2">
      <c r="A5" s="161"/>
      <c r="B5" s="161" t="s">
        <v>595</v>
      </c>
      <c r="C5" s="377" t="s">
        <v>896</v>
      </c>
      <c r="D5" s="377"/>
      <c r="E5" s="377"/>
      <c r="F5" s="377"/>
    </row>
    <row r="6" spans="1:7" x14ac:dyDescent="0.2">
      <c r="A6" s="161"/>
      <c r="B6" s="161"/>
      <c r="C6" s="377" t="s">
        <v>571</v>
      </c>
      <c r="D6" s="377"/>
      <c r="E6" s="377"/>
      <c r="F6" s="377"/>
    </row>
    <row r="7" spans="1:7" x14ac:dyDescent="0.2">
      <c r="A7" s="161"/>
      <c r="B7" s="402" t="s">
        <v>570</v>
      </c>
      <c r="C7" s="402"/>
      <c r="D7" s="402"/>
      <c r="E7" s="402"/>
      <c r="F7" s="402"/>
    </row>
    <row r="8" spans="1:7" x14ac:dyDescent="0.2">
      <c r="A8" s="161"/>
      <c r="B8" s="161" t="s">
        <v>596</v>
      </c>
      <c r="C8" s="377" t="s">
        <v>893</v>
      </c>
      <c r="D8" s="377"/>
      <c r="E8" s="377"/>
      <c r="F8" s="377"/>
    </row>
    <row r="9" spans="1:7" x14ac:dyDescent="0.2">
      <c r="A9" s="161"/>
      <c r="B9" s="161"/>
      <c r="C9" s="163"/>
      <c r="D9" s="161"/>
      <c r="E9" s="161"/>
    </row>
    <row r="10" spans="1:7" x14ac:dyDescent="0.2">
      <c r="A10" s="403" t="s">
        <v>574</v>
      </c>
      <c r="B10" s="403"/>
      <c r="C10" s="403"/>
      <c r="D10" s="403"/>
      <c r="E10" s="403"/>
      <c r="F10" s="403"/>
    </row>
    <row r="11" spans="1:7" ht="12.75" customHeight="1" x14ac:dyDescent="0.2">
      <c r="A11" s="415" t="s">
        <v>867</v>
      </c>
      <c r="B11" s="415"/>
      <c r="C11" s="415"/>
      <c r="D11" s="415"/>
      <c r="E11" s="415"/>
      <c r="F11" s="415"/>
    </row>
    <row r="12" spans="1:7" x14ac:dyDescent="0.2">
      <c r="A12" s="415"/>
      <c r="B12" s="415"/>
      <c r="C12" s="415"/>
      <c r="D12" s="415"/>
      <c r="E12" s="415"/>
      <c r="F12" s="415"/>
    </row>
    <row r="13" spans="1:7" x14ac:dyDescent="0.2">
      <c r="A13" s="415"/>
      <c r="B13" s="415"/>
      <c r="C13" s="415"/>
      <c r="D13" s="415"/>
      <c r="E13" s="415"/>
      <c r="F13" s="415"/>
    </row>
    <row r="14" spans="1:7" x14ac:dyDescent="0.2">
      <c r="A14" s="161"/>
      <c r="B14" s="161"/>
      <c r="C14" s="165"/>
      <c r="D14" s="165"/>
      <c r="E14" s="165"/>
    </row>
    <row r="15" spans="1:7" x14ac:dyDescent="0.2">
      <c r="A15" s="161"/>
      <c r="B15" s="161"/>
      <c r="C15" s="165"/>
      <c r="D15" s="165"/>
      <c r="E15" s="165"/>
      <c r="F15" s="165" t="s">
        <v>575</v>
      </c>
    </row>
    <row r="16" spans="1:7" x14ac:dyDescent="0.2">
      <c r="A16" s="400" t="s">
        <v>576</v>
      </c>
      <c r="B16" s="400" t="s">
        <v>577</v>
      </c>
      <c r="C16" s="400"/>
      <c r="D16" s="400"/>
      <c r="E16" s="416" t="s">
        <v>586</v>
      </c>
      <c r="F16" s="416"/>
      <c r="G16" s="183" t="s">
        <v>28</v>
      </c>
    </row>
    <row r="17" spans="1:8" ht="12.75" customHeight="1" x14ac:dyDescent="0.2">
      <c r="A17" s="400"/>
      <c r="B17" s="400"/>
      <c r="C17" s="400"/>
      <c r="D17" s="400"/>
      <c r="E17" s="441" t="s">
        <v>719</v>
      </c>
      <c r="F17" s="441" t="s">
        <v>865</v>
      </c>
    </row>
    <row r="18" spans="1:8" x14ac:dyDescent="0.2">
      <c r="A18" s="400"/>
      <c r="B18" s="400"/>
      <c r="C18" s="400"/>
      <c r="D18" s="400"/>
      <c r="E18" s="442"/>
      <c r="F18" s="442"/>
    </row>
    <row r="19" spans="1:8" ht="15" x14ac:dyDescent="0.25">
      <c r="A19" s="167">
        <v>1</v>
      </c>
      <c r="B19" s="406" t="s">
        <v>578</v>
      </c>
      <c r="C19" s="440"/>
      <c r="D19" s="407"/>
      <c r="E19" s="182">
        <v>1</v>
      </c>
      <c r="F19" s="182">
        <v>1</v>
      </c>
    </row>
    <row r="20" spans="1:8" ht="15" x14ac:dyDescent="0.25">
      <c r="A20" s="167">
        <v>2</v>
      </c>
      <c r="B20" s="406" t="s">
        <v>579</v>
      </c>
      <c r="C20" s="440"/>
      <c r="D20" s="407"/>
      <c r="E20" s="182">
        <v>1</v>
      </c>
      <c r="F20" s="182">
        <v>1</v>
      </c>
    </row>
    <row r="21" spans="1:8" ht="15" x14ac:dyDescent="0.25">
      <c r="A21" s="167">
        <v>3</v>
      </c>
      <c r="B21" s="406" t="s">
        <v>580</v>
      </c>
      <c r="C21" s="440"/>
      <c r="D21" s="407"/>
      <c r="E21" s="182">
        <v>1</v>
      </c>
      <c r="F21" s="182">
        <v>1</v>
      </c>
    </row>
    <row r="22" spans="1:8" ht="15" x14ac:dyDescent="0.25">
      <c r="A22" s="167">
        <v>4</v>
      </c>
      <c r="B22" s="406" t="s">
        <v>581</v>
      </c>
      <c r="C22" s="440"/>
      <c r="D22" s="407"/>
      <c r="E22" s="182">
        <v>1</v>
      </c>
      <c r="F22" s="182">
        <v>1</v>
      </c>
    </row>
    <row r="23" spans="1:8" ht="15" x14ac:dyDescent="0.25">
      <c r="A23" s="167">
        <v>5</v>
      </c>
      <c r="B23" s="406" t="s">
        <v>582</v>
      </c>
      <c r="C23" s="440"/>
      <c r="D23" s="407"/>
      <c r="E23" s="182">
        <v>1</v>
      </c>
      <c r="F23" s="182">
        <v>1</v>
      </c>
      <c r="H23" s="183" t="s">
        <v>28</v>
      </c>
    </row>
    <row r="24" spans="1:8" ht="15" x14ac:dyDescent="0.25">
      <c r="A24" s="167">
        <v>6</v>
      </c>
      <c r="B24" s="406" t="s">
        <v>583</v>
      </c>
      <c r="C24" s="440"/>
      <c r="D24" s="407"/>
      <c r="E24" s="182">
        <v>1</v>
      </c>
      <c r="F24" s="182">
        <v>1</v>
      </c>
    </row>
    <row r="25" spans="1:8" ht="15" x14ac:dyDescent="0.25">
      <c r="A25" s="443" t="s">
        <v>584</v>
      </c>
      <c r="B25" s="443"/>
      <c r="C25" s="443"/>
      <c r="D25" s="443"/>
      <c r="E25" s="184">
        <f>SUM(E19:E24)</f>
        <v>6</v>
      </c>
      <c r="F25" s="184">
        <f>SUM(F19:F24)</f>
        <v>6</v>
      </c>
    </row>
    <row r="26" spans="1:8" x14ac:dyDescent="0.2">
      <c r="A26" s="161"/>
      <c r="B26" s="161"/>
      <c r="C26" s="161"/>
      <c r="D26" s="161"/>
      <c r="E26" s="161"/>
      <c r="F26" s="161"/>
    </row>
    <row r="27" spans="1:8" x14ac:dyDescent="0.2">
      <c r="E27" s="185"/>
      <c r="F27" s="185"/>
    </row>
  </sheetData>
  <mergeCells count="22">
    <mergeCell ref="A25:D25"/>
    <mergeCell ref="B19:D19"/>
    <mergeCell ref="B20:D20"/>
    <mergeCell ref="B21:D21"/>
    <mergeCell ref="B22:D22"/>
    <mergeCell ref="B23:D23"/>
    <mergeCell ref="B24:D24"/>
    <mergeCell ref="B7:F7"/>
    <mergeCell ref="C8:F8"/>
    <mergeCell ref="A10:F10"/>
    <mergeCell ref="A11:F13"/>
    <mergeCell ref="A16:A18"/>
    <mergeCell ref="B16:D18"/>
    <mergeCell ref="E16:F16"/>
    <mergeCell ref="E17:E18"/>
    <mergeCell ref="F17:F18"/>
    <mergeCell ref="C6:F6"/>
    <mergeCell ref="C1:F1"/>
    <mergeCell ref="C2:F2"/>
    <mergeCell ref="C3:F3"/>
    <mergeCell ref="C4:F4"/>
    <mergeCell ref="C5:F5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21"/>
  <sheetViews>
    <sheetView zoomScaleNormal="100" workbookViewId="0">
      <selection activeCell="J20" sqref="J20"/>
    </sheetView>
  </sheetViews>
  <sheetFormatPr defaultRowHeight="12.75" x14ac:dyDescent="0.2"/>
  <cols>
    <col min="1" max="1" width="4.7109375" style="161" customWidth="1"/>
    <col min="2" max="2" width="24.140625" style="161" customWidth="1"/>
    <col min="3" max="3" width="15.42578125" style="161" customWidth="1"/>
    <col min="4" max="4" width="14.5703125" style="161" customWidth="1"/>
    <col min="5" max="5" width="11.42578125" style="161" customWidth="1"/>
    <col min="6" max="256" width="9.140625" style="161"/>
    <col min="257" max="257" width="4.7109375" style="161" customWidth="1"/>
    <col min="258" max="258" width="31.85546875" style="161" customWidth="1"/>
    <col min="259" max="259" width="18.7109375" style="161" customWidth="1"/>
    <col min="260" max="260" width="14.5703125" style="161" customWidth="1"/>
    <col min="261" max="261" width="15.5703125" style="161" customWidth="1"/>
    <col min="262" max="512" width="9.140625" style="161"/>
    <col min="513" max="513" width="4.7109375" style="161" customWidth="1"/>
    <col min="514" max="514" width="31.85546875" style="161" customWidth="1"/>
    <col min="515" max="515" width="18.7109375" style="161" customWidth="1"/>
    <col min="516" max="516" width="14.5703125" style="161" customWidth="1"/>
    <col min="517" max="517" width="15.5703125" style="161" customWidth="1"/>
    <col min="518" max="768" width="9.140625" style="161"/>
    <col min="769" max="769" width="4.7109375" style="161" customWidth="1"/>
    <col min="770" max="770" width="31.85546875" style="161" customWidth="1"/>
    <col min="771" max="771" width="18.7109375" style="161" customWidth="1"/>
    <col min="772" max="772" width="14.5703125" style="161" customWidth="1"/>
    <col min="773" max="773" width="15.5703125" style="161" customWidth="1"/>
    <col min="774" max="1024" width="9.140625" style="161"/>
    <col min="1025" max="1025" width="4.7109375" style="161" customWidth="1"/>
    <col min="1026" max="1026" width="31.85546875" style="161" customWidth="1"/>
    <col min="1027" max="1027" width="18.7109375" style="161" customWidth="1"/>
    <col min="1028" max="1028" width="14.5703125" style="161" customWidth="1"/>
    <col min="1029" max="1029" width="15.5703125" style="161" customWidth="1"/>
    <col min="1030" max="1280" width="9.140625" style="161"/>
    <col min="1281" max="1281" width="4.7109375" style="161" customWidth="1"/>
    <col min="1282" max="1282" width="31.85546875" style="161" customWidth="1"/>
    <col min="1283" max="1283" width="18.7109375" style="161" customWidth="1"/>
    <col min="1284" max="1284" width="14.5703125" style="161" customWidth="1"/>
    <col min="1285" max="1285" width="15.5703125" style="161" customWidth="1"/>
    <col min="1286" max="1536" width="9.140625" style="161"/>
    <col min="1537" max="1537" width="4.7109375" style="161" customWidth="1"/>
    <col min="1538" max="1538" width="31.85546875" style="161" customWidth="1"/>
    <col min="1539" max="1539" width="18.7109375" style="161" customWidth="1"/>
    <col min="1540" max="1540" width="14.5703125" style="161" customWidth="1"/>
    <col min="1541" max="1541" width="15.5703125" style="161" customWidth="1"/>
    <col min="1542" max="1792" width="9.140625" style="161"/>
    <col min="1793" max="1793" width="4.7109375" style="161" customWidth="1"/>
    <col min="1794" max="1794" width="31.85546875" style="161" customWidth="1"/>
    <col min="1795" max="1795" width="18.7109375" style="161" customWidth="1"/>
    <col min="1796" max="1796" width="14.5703125" style="161" customWidth="1"/>
    <col min="1797" max="1797" width="15.5703125" style="161" customWidth="1"/>
    <col min="1798" max="2048" width="9.140625" style="161"/>
    <col min="2049" max="2049" width="4.7109375" style="161" customWidth="1"/>
    <col min="2050" max="2050" width="31.85546875" style="161" customWidth="1"/>
    <col min="2051" max="2051" width="18.7109375" style="161" customWidth="1"/>
    <col min="2052" max="2052" width="14.5703125" style="161" customWidth="1"/>
    <col min="2053" max="2053" width="15.5703125" style="161" customWidth="1"/>
    <col min="2054" max="2304" width="9.140625" style="161"/>
    <col min="2305" max="2305" width="4.7109375" style="161" customWidth="1"/>
    <col min="2306" max="2306" width="31.85546875" style="161" customWidth="1"/>
    <col min="2307" max="2307" width="18.7109375" style="161" customWidth="1"/>
    <col min="2308" max="2308" width="14.5703125" style="161" customWidth="1"/>
    <col min="2309" max="2309" width="15.5703125" style="161" customWidth="1"/>
    <col min="2310" max="2560" width="9.140625" style="161"/>
    <col min="2561" max="2561" width="4.7109375" style="161" customWidth="1"/>
    <col min="2562" max="2562" width="31.85546875" style="161" customWidth="1"/>
    <col min="2563" max="2563" width="18.7109375" style="161" customWidth="1"/>
    <col min="2564" max="2564" width="14.5703125" style="161" customWidth="1"/>
    <col min="2565" max="2565" width="15.5703125" style="161" customWidth="1"/>
    <col min="2566" max="2816" width="9.140625" style="161"/>
    <col min="2817" max="2817" width="4.7109375" style="161" customWidth="1"/>
    <col min="2818" max="2818" width="31.85546875" style="161" customWidth="1"/>
    <col min="2819" max="2819" width="18.7109375" style="161" customWidth="1"/>
    <col min="2820" max="2820" width="14.5703125" style="161" customWidth="1"/>
    <col min="2821" max="2821" width="15.5703125" style="161" customWidth="1"/>
    <col min="2822" max="3072" width="9.140625" style="161"/>
    <col min="3073" max="3073" width="4.7109375" style="161" customWidth="1"/>
    <col min="3074" max="3074" width="31.85546875" style="161" customWidth="1"/>
    <col min="3075" max="3075" width="18.7109375" style="161" customWidth="1"/>
    <col min="3076" max="3076" width="14.5703125" style="161" customWidth="1"/>
    <col min="3077" max="3077" width="15.5703125" style="161" customWidth="1"/>
    <col min="3078" max="3328" width="9.140625" style="161"/>
    <col min="3329" max="3329" width="4.7109375" style="161" customWidth="1"/>
    <col min="3330" max="3330" width="31.85546875" style="161" customWidth="1"/>
    <col min="3331" max="3331" width="18.7109375" style="161" customWidth="1"/>
    <col min="3332" max="3332" width="14.5703125" style="161" customWidth="1"/>
    <col min="3333" max="3333" width="15.5703125" style="161" customWidth="1"/>
    <col min="3334" max="3584" width="9.140625" style="161"/>
    <col min="3585" max="3585" width="4.7109375" style="161" customWidth="1"/>
    <col min="3586" max="3586" width="31.85546875" style="161" customWidth="1"/>
    <col min="3587" max="3587" width="18.7109375" style="161" customWidth="1"/>
    <col min="3588" max="3588" width="14.5703125" style="161" customWidth="1"/>
    <col min="3589" max="3589" width="15.5703125" style="161" customWidth="1"/>
    <col min="3590" max="3840" width="9.140625" style="161"/>
    <col min="3841" max="3841" width="4.7109375" style="161" customWidth="1"/>
    <col min="3842" max="3842" width="31.85546875" style="161" customWidth="1"/>
    <col min="3843" max="3843" width="18.7109375" style="161" customWidth="1"/>
    <col min="3844" max="3844" width="14.5703125" style="161" customWidth="1"/>
    <col min="3845" max="3845" width="15.5703125" style="161" customWidth="1"/>
    <col min="3846" max="4096" width="9.140625" style="161"/>
    <col min="4097" max="4097" width="4.7109375" style="161" customWidth="1"/>
    <col min="4098" max="4098" width="31.85546875" style="161" customWidth="1"/>
    <col min="4099" max="4099" width="18.7109375" style="161" customWidth="1"/>
    <col min="4100" max="4100" width="14.5703125" style="161" customWidth="1"/>
    <col min="4101" max="4101" width="15.5703125" style="161" customWidth="1"/>
    <col min="4102" max="4352" width="9.140625" style="161"/>
    <col min="4353" max="4353" width="4.7109375" style="161" customWidth="1"/>
    <col min="4354" max="4354" width="31.85546875" style="161" customWidth="1"/>
    <col min="4355" max="4355" width="18.7109375" style="161" customWidth="1"/>
    <col min="4356" max="4356" width="14.5703125" style="161" customWidth="1"/>
    <col min="4357" max="4357" width="15.5703125" style="161" customWidth="1"/>
    <col min="4358" max="4608" width="9.140625" style="161"/>
    <col min="4609" max="4609" width="4.7109375" style="161" customWidth="1"/>
    <col min="4610" max="4610" width="31.85546875" style="161" customWidth="1"/>
    <col min="4611" max="4611" width="18.7109375" style="161" customWidth="1"/>
    <col min="4612" max="4612" width="14.5703125" style="161" customWidth="1"/>
    <col min="4613" max="4613" width="15.5703125" style="161" customWidth="1"/>
    <col min="4614" max="4864" width="9.140625" style="161"/>
    <col min="4865" max="4865" width="4.7109375" style="161" customWidth="1"/>
    <col min="4866" max="4866" width="31.85546875" style="161" customWidth="1"/>
    <col min="4867" max="4867" width="18.7109375" style="161" customWidth="1"/>
    <col min="4868" max="4868" width="14.5703125" style="161" customWidth="1"/>
    <col min="4869" max="4869" width="15.5703125" style="161" customWidth="1"/>
    <col min="4870" max="5120" width="9.140625" style="161"/>
    <col min="5121" max="5121" width="4.7109375" style="161" customWidth="1"/>
    <col min="5122" max="5122" width="31.85546875" style="161" customWidth="1"/>
    <col min="5123" max="5123" width="18.7109375" style="161" customWidth="1"/>
    <col min="5124" max="5124" width="14.5703125" style="161" customWidth="1"/>
    <col min="5125" max="5125" width="15.5703125" style="161" customWidth="1"/>
    <col min="5126" max="5376" width="9.140625" style="161"/>
    <col min="5377" max="5377" width="4.7109375" style="161" customWidth="1"/>
    <col min="5378" max="5378" width="31.85546875" style="161" customWidth="1"/>
    <col min="5379" max="5379" width="18.7109375" style="161" customWidth="1"/>
    <col min="5380" max="5380" width="14.5703125" style="161" customWidth="1"/>
    <col min="5381" max="5381" width="15.5703125" style="161" customWidth="1"/>
    <col min="5382" max="5632" width="9.140625" style="161"/>
    <col min="5633" max="5633" width="4.7109375" style="161" customWidth="1"/>
    <col min="5634" max="5634" width="31.85546875" style="161" customWidth="1"/>
    <col min="5635" max="5635" width="18.7109375" style="161" customWidth="1"/>
    <col min="5636" max="5636" width="14.5703125" style="161" customWidth="1"/>
    <col min="5637" max="5637" width="15.5703125" style="161" customWidth="1"/>
    <col min="5638" max="5888" width="9.140625" style="161"/>
    <col min="5889" max="5889" width="4.7109375" style="161" customWidth="1"/>
    <col min="5890" max="5890" width="31.85546875" style="161" customWidth="1"/>
    <col min="5891" max="5891" width="18.7109375" style="161" customWidth="1"/>
    <col min="5892" max="5892" width="14.5703125" style="161" customWidth="1"/>
    <col min="5893" max="5893" width="15.5703125" style="161" customWidth="1"/>
    <col min="5894" max="6144" width="9.140625" style="161"/>
    <col min="6145" max="6145" width="4.7109375" style="161" customWidth="1"/>
    <col min="6146" max="6146" width="31.85546875" style="161" customWidth="1"/>
    <col min="6147" max="6147" width="18.7109375" style="161" customWidth="1"/>
    <col min="6148" max="6148" width="14.5703125" style="161" customWidth="1"/>
    <col min="6149" max="6149" width="15.5703125" style="161" customWidth="1"/>
    <col min="6150" max="6400" width="9.140625" style="161"/>
    <col min="6401" max="6401" width="4.7109375" style="161" customWidth="1"/>
    <col min="6402" max="6402" width="31.85546875" style="161" customWidth="1"/>
    <col min="6403" max="6403" width="18.7109375" style="161" customWidth="1"/>
    <col min="6404" max="6404" width="14.5703125" style="161" customWidth="1"/>
    <col min="6405" max="6405" width="15.5703125" style="161" customWidth="1"/>
    <col min="6406" max="6656" width="9.140625" style="161"/>
    <col min="6657" max="6657" width="4.7109375" style="161" customWidth="1"/>
    <col min="6658" max="6658" width="31.85546875" style="161" customWidth="1"/>
    <col min="6659" max="6659" width="18.7109375" style="161" customWidth="1"/>
    <col min="6660" max="6660" width="14.5703125" style="161" customWidth="1"/>
    <col min="6661" max="6661" width="15.5703125" style="161" customWidth="1"/>
    <col min="6662" max="6912" width="9.140625" style="161"/>
    <col min="6913" max="6913" width="4.7109375" style="161" customWidth="1"/>
    <col min="6914" max="6914" width="31.85546875" style="161" customWidth="1"/>
    <col min="6915" max="6915" width="18.7109375" style="161" customWidth="1"/>
    <col min="6916" max="6916" width="14.5703125" style="161" customWidth="1"/>
    <col min="6917" max="6917" width="15.5703125" style="161" customWidth="1"/>
    <col min="6918" max="7168" width="9.140625" style="161"/>
    <col min="7169" max="7169" width="4.7109375" style="161" customWidth="1"/>
    <col min="7170" max="7170" width="31.85546875" style="161" customWidth="1"/>
    <col min="7171" max="7171" width="18.7109375" style="161" customWidth="1"/>
    <col min="7172" max="7172" width="14.5703125" style="161" customWidth="1"/>
    <col min="7173" max="7173" width="15.5703125" style="161" customWidth="1"/>
    <col min="7174" max="7424" width="9.140625" style="161"/>
    <col min="7425" max="7425" width="4.7109375" style="161" customWidth="1"/>
    <col min="7426" max="7426" width="31.85546875" style="161" customWidth="1"/>
    <col min="7427" max="7427" width="18.7109375" style="161" customWidth="1"/>
    <col min="7428" max="7428" width="14.5703125" style="161" customWidth="1"/>
    <col min="7429" max="7429" width="15.5703125" style="161" customWidth="1"/>
    <col min="7430" max="7680" width="9.140625" style="161"/>
    <col min="7681" max="7681" width="4.7109375" style="161" customWidth="1"/>
    <col min="7682" max="7682" width="31.85546875" style="161" customWidth="1"/>
    <col min="7683" max="7683" width="18.7109375" style="161" customWidth="1"/>
    <col min="7684" max="7684" width="14.5703125" style="161" customWidth="1"/>
    <col min="7685" max="7685" width="15.5703125" style="161" customWidth="1"/>
    <col min="7686" max="7936" width="9.140625" style="161"/>
    <col min="7937" max="7937" width="4.7109375" style="161" customWidth="1"/>
    <col min="7938" max="7938" width="31.85546875" style="161" customWidth="1"/>
    <col min="7939" max="7939" width="18.7109375" style="161" customWidth="1"/>
    <col min="7940" max="7940" width="14.5703125" style="161" customWidth="1"/>
    <col min="7941" max="7941" width="15.5703125" style="161" customWidth="1"/>
    <col min="7942" max="8192" width="9.140625" style="161"/>
    <col min="8193" max="8193" width="4.7109375" style="161" customWidth="1"/>
    <col min="8194" max="8194" width="31.85546875" style="161" customWidth="1"/>
    <col min="8195" max="8195" width="18.7109375" style="161" customWidth="1"/>
    <col min="8196" max="8196" width="14.5703125" style="161" customWidth="1"/>
    <col min="8197" max="8197" width="15.5703125" style="161" customWidth="1"/>
    <col min="8198" max="8448" width="9.140625" style="161"/>
    <col min="8449" max="8449" width="4.7109375" style="161" customWidth="1"/>
    <col min="8450" max="8450" width="31.85546875" style="161" customWidth="1"/>
    <col min="8451" max="8451" width="18.7109375" style="161" customWidth="1"/>
    <col min="8452" max="8452" width="14.5703125" style="161" customWidth="1"/>
    <col min="8453" max="8453" width="15.5703125" style="161" customWidth="1"/>
    <col min="8454" max="8704" width="9.140625" style="161"/>
    <col min="8705" max="8705" width="4.7109375" style="161" customWidth="1"/>
    <col min="8706" max="8706" width="31.85546875" style="161" customWidth="1"/>
    <col min="8707" max="8707" width="18.7109375" style="161" customWidth="1"/>
    <col min="8708" max="8708" width="14.5703125" style="161" customWidth="1"/>
    <col min="8709" max="8709" width="15.5703125" style="161" customWidth="1"/>
    <col min="8710" max="8960" width="9.140625" style="161"/>
    <col min="8961" max="8961" width="4.7109375" style="161" customWidth="1"/>
    <col min="8962" max="8962" width="31.85546875" style="161" customWidth="1"/>
    <col min="8963" max="8963" width="18.7109375" style="161" customWidth="1"/>
    <col min="8964" max="8964" width="14.5703125" style="161" customWidth="1"/>
    <col min="8965" max="8965" width="15.5703125" style="161" customWidth="1"/>
    <col min="8966" max="9216" width="9.140625" style="161"/>
    <col min="9217" max="9217" width="4.7109375" style="161" customWidth="1"/>
    <col min="9218" max="9218" width="31.85546875" style="161" customWidth="1"/>
    <col min="9219" max="9219" width="18.7109375" style="161" customWidth="1"/>
    <col min="9220" max="9220" width="14.5703125" style="161" customWidth="1"/>
    <col min="9221" max="9221" width="15.5703125" style="161" customWidth="1"/>
    <col min="9222" max="9472" width="9.140625" style="161"/>
    <col min="9473" max="9473" width="4.7109375" style="161" customWidth="1"/>
    <col min="9474" max="9474" width="31.85546875" style="161" customWidth="1"/>
    <col min="9475" max="9475" width="18.7109375" style="161" customWidth="1"/>
    <col min="9476" max="9476" width="14.5703125" style="161" customWidth="1"/>
    <col min="9477" max="9477" width="15.5703125" style="161" customWidth="1"/>
    <col min="9478" max="9728" width="9.140625" style="161"/>
    <col min="9729" max="9729" width="4.7109375" style="161" customWidth="1"/>
    <col min="9730" max="9730" width="31.85546875" style="161" customWidth="1"/>
    <col min="9731" max="9731" width="18.7109375" style="161" customWidth="1"/>
    <col min="9732" max="9732" width="14.5703125" style="161" customWidth="1"/>
    <col min="9733" max="9733" width="15.5703125" style="161" customWidth="1"/>
    <col min="9734" max="9984" width="9.140625" style="161"/>
    <col min="9985" max="9985" width="4.7109375" style="161" customWidth="1"/>
    <col min="9986" max="9986" width="31.85546875" style="161" customWidth="1"/>
    <col min="9987" max="9987" width="18.7109375" style="161" customWidth="1"/>
    <col min="9988" max="9988" width="14.5703125" style="161" customWidth="1"/>
    <col min="9989" max="9989" width="15.5703125" style="161" customWidth="1"/>
    <col min="9990" max="10240" width="9.140625" style="161"/>
    <col min="10241" max="10241" width="4.7109375" style="161" customWidth="1"/>
    <col min="10242" max="10242" width="31.85546875" style="161" customWidth="1"/>
    <col min="10243" max="10243" width="18.7109375" style="161" customWidth="1"/>
    <col min="10244" max="10244" width="14.5703125" style="161" customWidth="1"/>
    <col min="10245" max="10245" width="15.5703125" style="161" customWidth="1"/>
    <col min="10246" max="10496" width="9.140625" style="161"/>
    <col min="10497" max="10497" width="4.7109375" style="161" customWidth="1"/>
    <col min="10498" max="10498" width="31.85546875" style="161" customWidth="1"/>
    <col min="10499" max="10499" width="18.7109375" style="161" customWidth="1"/>
    <col min="10500" max="10500" width="14.5703125" style="161" customWidth="1"/>
    <col min="10501" max="10501" width="15.5703125" style="161" customWidth="1"/>
    <col min="10502" max="10752" width="9.140625" style="161"/>
    <col min="10753" max="10753" width="4.7109375" style="161" customWidth="1"/>
    <col min="10754" max="10754" width="31.85546875" style="161" customWidth="1"/>
    <col min="10755" max="10755" width="18.7109375" style="161" customWidth="1"/>
    <col min="10756" max="10756" width="14.5703125" style="161" customWidth="1"/>
    <col min="10757" max="10757" width="15.5703125" style="161" customWidth="1"/>
    <col min="10758" max="11008" width="9.140625" style="161"/>
    <col min="11009" max="11009" width="4.7109375" style="161" customWidth="1"/>
    <col min="11010" max="11010" width="31.85546875" style="161" customWidth="1"/>
    <col min="11011" max="11011" width="18.7109375" style="161" customWidth="1"/>
    <col min="11012" max="11012" width="14.5703125" style="161" customWidth="1"/>
    <col min="11013" max="11013" width="15.5703125" style="161" customWidth="1"/>
    <col min="11014" max="11264" width="9.140625" style="161"/>
    <col min="11265" max="11265" width="4.7109375" style="161" customWidth="1"/>
    <col min="11266" max="11266" width="31.85546875" style="161" customWidth="1"/>
    <col min="11267" max="11267" width="18.7109375" style="161" customWidth="1"/>
    <col min="11268" max="11268" width="14.5703125" style="161" customWidth="1"/>
    <col min="11269" max="11269" width="15.5703125" style="161" customWidth="1"/>
    <col min="11270" max="11520" width="9.140625" style="161"/>
    <col min="11521" max="11521" width="4.7109375" style="161" customWidth="1"/>
    <col min="11522" max="11522" width="31.85546875" style="161" customWidth="1"/>
    <col min="11523" max="11523" width="18.7109375" style="161" customWidth="1"/>
    <col min="11524" max="11524" width="14.5703125" style="161" customWidth="1"/>
    <col min="11525" max="11525" width="15.5703125" style="161" customWidth="1"/>
    <col min="11526" max="11776" width="9.140625" style="161"/>
    <col min="11777" max="11777" width="4.7109375" style="161" customWidth="1"/>
    <col min="11778" max="11778" width="31.85546875" style="161" customWidth="1"/>
    <col min="11779" max="11779" width="18.7109375" style="161" customWidth="1"/>
    <col min="11780" max="11780" width="14.5703125" style="161" customWidth="1"/>
    <col min="11781" max="11781" width="15.5703125" style="161" customWidth="1"/>
    <col min="11782" max="12032" width="9.140625" style="161"/>
    <col min="12033" max="12033" width="4.7109375" style="161" customWidth="1"/>
    <col min="12034" max="12034" width="31.85546875" style="161" customWidth="1"/>
    <col min="12035" max="12035" width="18.7109375" style="161" customWidth="1"/>
    <col min="12036" max="12036" width="14.5703125" style="161" customWidth="1"/>
    <col min="12037" max="12037" width="15.5703125" style="161" customWidth="1"/>
    <col min="12038" max="12288" width="9.140625" style="161"/>
    <col min="12289" max="12289" width="4.7109375" style="161" customWidth="1"/>
    <col min="12290" max="12290" width="31.85546875" style="161" customWidth="1"/>
    <col min="12291" max="12291" width="18.7109375" style="161" customWidth="1"/>
    <col min="12292" max="12292" width="14.5703125" style="161" customWidth="1"/>
    <col min="12293" max="12293" width="15.5703125" style="161" customWidth="1"/>
    <col min="12294" max="12544" width="9.140625" style="161"/>
    <col min="12545" max="12545" width="4.7109375" style="161" customWidth="1"/>
    <col min="12546" max="12546" width="31.85546875" style="161" customWidth="1"/>
    <col min="12547" max="12547" width="18.7109375" style="161" customWidth="1"/>
    <col min="12548" max="12548" width="14.5703125" style="161" customWidth="1"/>
    <col min="12549" max="12549" width="15.5703125" style="161" customWidth="1"/>
    <col min="12550" max="12800" width="9.140625" style="161"/>
    <col min="12801" max="12801" width="4.7109375" style="161" customWidth="1"/>
    <col min="12802" max="12802" width="31.85546875" style="161" customWidth="1"/>
    <col min="12803" max="12803" width="18.7109375" style="161" customWidth="1"/>
    <col min="12804" max="12804" width="14.5703125" style="161" customWidth="1"/>
    <col min="12805" max="12805" width="15.5703125" style="161" customWidth="1"/>
    <col min="12806" max="13056" width="9.140625" style="161"/>
    <col min="13057" max="13057" width="4.7109375" style="161" customWidth="1"/>
    <col min="13058" max="13058" width="31.85546875" style="161" customWidth="1"/>
    <col min="13059" max="13059" width="18.7109375" style="161" customWidth="1"/>
    <col min="13060" max="13060" width="14.5703125" style="161" customWidth="1"/>
    <col min="13061" max="13061" width="15.5703125" style="161" customWidth="1"/>
    <col min="13062" max="13312" width="9.140625" style="161"/>
    <col min="13313" max="13313" width="4.7109375" style="161" customWidth="1"/>
    <col min="13314" max="13314" width="31.85546875" style="161" customWidth="1"/>
    <col min="13315" max="13315" width="18.7109375" style="161" customWidth="1"/>
    <col min="13316" max="13316" width="14.5703125" style="161" customWidth="1"/>
    <col min="13317" max="13317" width="15.5703125" style="161" customWidth="1"/>
    <col min="13318" max="13568" width="9.140625" style="161"/>
    <col min="13569" max="13569" width="4.7109375" style="161" customWidth="1"/>
    <col min="13570" max="13570" width="31.85546875" style="161" customWidth="1"/>
    <col min="13571" max="13571" width="18.7109375" style="161" customWidth="1"/>
    <col min="13572" max="13572" width="14.5703125" style="161" customWidth="1"/>
    <col min="13573" max="13573" width="15.5703125" style="161" customWidth="1"/>
    <col min="13574" max="13824" width="9.140625" style="161"/>
    <col min="13825" max="13825" width="4.7109375" style="161" customWidth="1"/>
    <col min="13826" max="13826" width="31.85546875" style="161" customWidth="1"/>
    <col min="13827" max="13827" width="18.7109375" style="161" customWidth="1"/>
    <col min="13828" max="13828" width="14.5703125" style="161" customWidth="1"/>
    <col min="13829" max="13829" width="15.5703125" style="161" customWidth="1"/>
    <col min="13830" max="14080" width="9.140625" style="161"/>
    <col min="14081" max="14081" width="4.7109375" style="161" customWidth="1"/>
    <col min="14082" max="14082" width="31.85546875" style="161" customWidth="1"/>
    <col min="14083" max="14083" width="18.7109375" style="161" customWidth="1"/>
    <col min="14084" max="14084" width="14.5703125" style="161" customWidth="1"/>
    <col min="14085" max="14085" width="15.5703125" style="161" customWidth="1"/>
    <col min="14086" max="14336" width="9.140625" style="161"/>
    <col min="14337" max="14337" width="4.7109375" style="161" customWidth="1"/>
    <col min="14338" max="14338" width="31.85546875" style="161" customWidth="1"/>
    <col min="14339" max="14339" width="18.7109375" style="161" customWidth="1"/>
    <col min="14340" max="14340" width="14.5703125" style="161" customWidth="1"/>
    <col min="14341" max="14341" width="15.5703125" style="161" customWidth="1"/>
    <col min="14342" max="14592" width="9.140625" style="161"/>
    <col min="14593" max="14593" width="4.7109375" style="161" customWidth="1"/>
    <col min="14594" max="14594" width="31.85546875" style="161" customWidth="1"/>
    <col min="14595" max="14595" width="18.7109375" style="161" customWidth="1"/>
    <col min="14596" max="14596" width="14.5703125" style="161" customWidth="1"/>
    <col min="14597" max="14597" width="15.5703125" style="161" customWidth="1"/>
    <col min="14598" max="14848" width="9.140625" style="161"/>
    <col min="14849" max="14849" width="4.7109375" style="161" customWidth="1"/>
    <col min="14850" max="14850" width="31.85546875" style="161" customWidth="1"/>
    <col min="14851" max="14851" width="18.7109375" style="161" customWidth="1"/>
    <col min="14852" max="14852" width="14.5703125" style="161" customWidth="1"/>
    <col min="14853" max="14853" width="15.5703125" style="161" customWidth="1"/>
    <col min="14854" max="15104" width="9.140625" style="161"/>
    <col min="15105" max="15105" width="4.7109375" style="161" customWidth="1"/>
    <col min="15106" max="15106" width="31.85546875" style="161" customWidth="1"/>
    <col min="15107" max="15107" width="18.7109375" style="161" customWidth="1"/>
    <col min="15108" max="15108" width="14.5703125" style="161" customWidth="1"/>
    <col min="15109" max="15109" width="15.5703125" style="161" customWidth="1"/>
    <col min="15110" max="15360" width="9.140625" style="161"/>
    <col min="15361" max="15361" width="4.7109375" style="161" customWidth="1"/>
    <col min="15362" max="15362" width="31.85546875" style="161" customWidth="1"/>
    <col min="15363" max="15363" width="18.7109375" style="161" customWidth="1"/>
    <col min="15364" max="15364" width="14.5703125" style="161" customWidth="1"/>
    <col min="15365" max="15365" width="15.5703125" style="161" customWidth="1"/>
    <col min="15366" max="15616" width="9.140625" style="161"/>
    <col min="15617" max="15617" width="4.7109375" style="161" customWidth="1"/>
    <col min="15618" max="15618" width="31.85546875" style="161" customWidth="1"/>
    <col min="15619" max="15619" width="18.7109375" style="161" customWidth="1"/>
    <col min="15620" max="15620" width="14.5703125" style="161" customWidth="1"/>
    <col min="15621" max="15621" width="15.5703125" style="161" customWidth="1"/>
    <col min="15622" max="15872" width="9.140625" style="161"/>
    <col min="15873" max="15873" width="4.7109375" style="161" customWidth="1"/>
    <col min="15874" max="15874" width="31.85546875" style="161" customWidth="1"/>
    <col min="15875" max="15875" width="18.7109375" style="161" customWidth="1"/>
    <col min="15876" max="15876" width="14.5703125" style="161" customWidth="1"/>
    <col min="15877" max="15877" width="15.5703125" style="161" customWidth="1"/>
    <col min="15878" max="16128" width="9.140625" style="161"/>
    <col min="16129" max="16129" width="4.7109375" style="161" customWidth="1"/>
    <col min="16130" max="16130" width="31.85546875" style="161" customWidth="1"/>
    <col min="16131" max="16131" width="18.7109375" style="161" customWidth="1"/>
    <col min="16132" max="16132" width="14.5703125" style="161" customWidth="1"/>
    <col min="16133" max="16133" width="15.5703125" style="161" customWidth="1"/>
    <col min="16134" max="16384" width="9.140625" style="161"/>
  </cols>
  <sheetData>
    <row r="1" spans="1:5" x14ac:dyDescent="0.2">
      <c r="B1" s="163"/>
      <c r="C1" s="401" t="s">
        <v>953</v>
      </c>
      <c r="D1" s="401"/>
      <c r="E1" s="401"/>
    </row>
    <row r="2" spans="1:5" x14ac:dyDescent="0.2">
      <c r="B2" s="176"/>
      <c r="C2" s="377" t="s">
        <v>569</v>
      </c>
      <c r="D2" s="377"/>
      <c r="E2" s="377"/>
    </row>
    <row r="3" spans="1:5" x14ac:dyDescent="0.2">
      <c r="B3" s="176"/>
      <c r="C3" s="377" t="s">
        <v>573</v>
      </c>
      <c r="D3" s="377"/>
      <c r="E3" s="377"/>
    </row>
    <row r="4" spans="1:5" x14ac:dyDescent="0.2">
      <c r="B4" s="176"/>
      <c r="C4" s="377" t="s">
        <v>570</v>
      </c>
      <c r="D4" s="377"/>
      <c r="E4" s="377"/>
    </row>
    <row r="5" spans="1:5" x14ac:dyDescent="0.2">
      <c r="B5" s="176"/>
      <c r="C5" s="377" t="s">
        <v>898</v>
      </c>
      <c r="D5" s="377"/>
      <c r="E5" s="377"/>
    </row>
    <row r="6" spans="1:5" x14ac:dyDescent="0.2">
      <c r="B6" s="176"/>
      <c r="C6" s="377" t="s">
        <v>571</v>
      </c>
      <c r="D6" s="377"/>
      <c r="E6" s="377"/>
    </row>
    <row r="7" spans="1:5" x14ac:dyDescent="0.2">
      <c r="B7" s="176"/>
      <c r="C7" s="402" t="s">
        <v>570</v>
      </c>
      <c r="D7" s="402"/>
      <c r="E7" s="402"/>
    </row>
    <row r="8" spans="1:5" x14ac:dyDescent="0.2">
      <c r="B8" s="176"/>
      <c r="C8" s="377" t="s">
        <v>893</v>
      </c>
      <c r="D8" s="377"/>
      <c r="E8" s="377"/>
    </row>
    <row r="9" spans="1:5" x14ac:dyDescent="0.2">
      <c r="B9" s="176"/>
      <c r="C9" s="163"/>
      <c r="D9" s="163"/>
      <c r="E9" s="163"/>
    </row>
    <row r="10" spans="1:5" ht="36" customHeight="1" x14ac:dyDescent="0.2">
      <c r="A10" s="415" t="s">
        <v>868</v>
      </c>
      <c r="B10" s="415"/>
      <c r="C10" s="415"/>
      <c r="D10" s="415"/>
      <c r="E10" s="415"/>
    </row>
    <row r="11" spans="1:5" x14ac:dyDescent="0.2">
      <c r="A11" s="403"/>
      <c r="B11" s="403"/>
      <c r="C11" s="403"/>
      <c r="D11" s="405" t="s">
        <v>575</v>
      </c>
      <c r="E11" s="405"/>
    </row>
    <row r="12" spans="1:5" s="166" customFormat="1" ht="25.5" x14ac:dyDescent="0.2">
      <c r="A12" s="106" t="s">
        <v>576</v>
      </c>
      <c r="B12" s="398" t="s">
        <v>577</v>
      </c>
      <c r="C12" s="399"/>
      <c r="D12" s="444" t="s">
        <v>677</v>
      </c>
      <c r="E12" s="445"/>
    </row>
    <row r="13" spans="1:5" x14ac:dyDescent="0.2">
      <c r="A13" s="173">
        <v>1</v>
      </c>
      <c r="B13" s="413" t="s">
        <v>578</v>
      </c>
      <c r="C13" s="414"/>
      <c r="D13" s="413">
        <v>212.2</v>
      </c>
      <c r="E13" s="414"/>
    </row>
    <row r="14" spans="1:5" x14ac:dyDescent="0.2">
      <c r="A14" s="173">
        <v>2</v>
      </c>
      <c r="B14" s="413" t="s">
        <v>579</v>
      </c>
      <c r="C14" s="414"/>
      <c r="D14" s="413">
        <v>170.9</v>
      </c>
      <c r="E14" s="414"/>
    </row>
    <row r="15" spans="1:5" x14ac:dyDescent="0.2">
      <c r="A15" s="173">
        <v>3</v>
      </c>
      <c r="B15" s="413" t="s">
        <v>580</v>
      </c>
      <c r="C15" s="414"/>
      <c r="D15" s="413">
        <v>212.2</v>
      </c>
      <c r="E15" s="414"/>
    </row>
    <row r="16" spans="1:5" x14ac:dyDescent="0.2">
      <c r="A16" s="173">
        <v>4</v>
      </c>
      <c r="B16" s="413" t="s">
        <v>581</v>
      </c>
      <c r="C16" s="414"/>
      <c r="D16" s="413">
        <v>170.9</v>
      </c>
      <c r="E16" s="414"/>
    </row>
    <row r="17" spans="1:5" x14ac:dyDescent="0.2">
      <c r="A17" s="173">
        <v>5</v>
      </c>
      <c r="B17" s="413" t="s">
        <v>582</v>
      </c>
      <c r="C17" s="414"/>
      <c r="D17" s="413">
        <v>212.2</v>
      </c>
      <c r="E17" s="414"/>
    </row>
    <row r="18" spans="1:5" x14ac:dyDescent="0.2">
      <c r="A18" s="173">
        <v>6</v>
      </c>
      <c r="B18" s="413" t="s">
        <v>583</v>
      </c>
      <c r="C18" s="414"/>
      <c r="D18" s="413">
        <v>170.9</v>
      </c>
      <c r="E18" s="414"/>
    </row>
    <row r="19" spans="1:5" x14ac:dyDescent="0.2">
      <c r="A19" s="174"/>
      <c r="B19" s="416" t="s">
        <v>598</v>
      </c>
      <c r="C19" s="416"/>
      <c r="D19" s="416">
        <f>SUM(D13:D18)</f>
        <v>1149.3</v>
      </c>
      <c r="E19" s="416"/>
    </row>
    <row r="20" spans="1:5" x14ac:dyDescent="0.2">
      <c r="D20" s="446"/>
      <c r="E20" s="446"/>
    </row>
    <row r="21" spans="1:5" x14ac:dyDescent="0.2">
      <c r="D21" s="446"/>
      <c r="E21" s="446"/>
    </row>
  </sheetData>
  <mergeCells count="29">
    <mergeCell ref="B19:C19"/>
    <mergeCell ref="D19:E19"/>
    <mergeCell ref="D20:E20"/>
    <mergeCell ref="D21:E21"/>
    <mergeCell ref="B16:C16"/>
    <mergeCell ref="D16:E16"/>
    <mergeCell ref="B17:C17"/>
    <mergeCell ref="D17:E17"/>
    <mergeCell ref="B18:C18"/>
    <mergeCell ref="D18:E18"/>
    <mergeCell ref="B13:C13"/>
    <mergeCell ref="D13:E13"/>
    <mergeCell ref="B14:C14"/>
    <mergeCell ref="D14:E14"/>
    <mergeCell ref="B15:C15"/>
    <mergeCell ref="D15:E15"/>
    <mergeCell ref="B12:C12"/>
    <mergeCell ref="D12:E12"/>
    <mergeCell ref="C1:E1"/>
    <mergeCell ref="C2:E2"/>
    <mergeCell ref="C3:E3"/>
    <mergeCell ref="C4:E4"/>
    <mergeCell ref="C5:E5"/>
    <mergeCell ref="C6:E6"/>
    <mergeCell ref="C7:E7"/>
    <mergeCell ref="C8:E8"/>
    <mergeCell ref="A10:E10"/>
    <mergeCell ref="A11:C11"/>
    <mergeCell ref="D11:E11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20"/>
  <sheetViews>
    <sheetView zoomScaleNormal="100" workbookViewId="0">
      <selection activeCell="I12" sqref="I12"/>
    </sheetView>
  </sheetViews>
  <sheetFormatPr defaultRowHeight="12.75" x14ac:dyDescent="0.2"/>
  <cols>
    <col min="1" max="1" width="4.7109375" style="161" customWidth="1"/>
    <col min="2" max="2" width="22.42578125" style="161" customWidth="1"/>
    <col min="3" max="4" width="14.5703125" style="161" customWidth="1"/>
    <col min="5" max="5" width="11" style="161" customWidth="1"/>
    <col min="6" max="256" width="9.140625" style="161"/>
    <col min="257" max="257" width="4.7109375" style="161" customWidth="1"/>
    <col min="258" max="258" width="31.85546875" style="161" customWidth="1"/>
    <col min="259" max="260" width="14.5703125" style="161" customWidth="1"/>
    <col min="261" max="261" width="11" style="161" customWidth="1"/>
    <col min="262" max="512" width="9.140625" style="161"/>
    <col min="513" max="513" width="4.7109375" style="161" customWidth="1"/>
    <col min="514" max="514" width="31.85546875" style="161" customWidth="1"/>
    <col min="515" max="516" width="14.5703125" style="161" customWidth="1"/>
    <col min="517" max="517" width="11" style="161" customWidth="1"/>
    <col min="518" max="768" width="9.140625" style="161"/>
    <col min="769" max="769" width="4.7109375" style="161" customWidth="1"/>
    <col min="770" max="770" width="31.85546875" style="161" customWidth="1"/>
    <col min="771" max="772" width="14.5703125" style="161" customWidth="1"/>
    <col min="773" max="773" width="11" style="161" customWidth="1"/>
    <col min="774" max="1024" width="9.140625" style="161"/>
    <col min="1025" max="1025" width="4.7109375" style="161" customWidth="1"/>
    <col min="1026" max="1026" width="31.85546875" style="161" customWidth="1"/>
    <col min="1027" max="1028" width="14.5703125" style="161" customWidth="1"/>
    <col min="1029" max="1029" width="11" style="161" customWidth="1"/>
    <col min="1030" max="1280" width="9.140625" style="161"/>
    <col min="1281" max="1281" width="4.7109375" style="161" customWidth="1"/>
    <col min="1282" max="1282" width="31.85546875" style="161" customWidth="1"/>
    <col min="1283" max="1284" width="14.5703125" style="161" customWidth="1"/>
    <col min="1285" max="1285" width="11" style="161" customWidth="1"/>
    <col min="1286" max="1536" width="9.140625" style="161"/>
    <col min="1537" max="1537" width="4.7109375" style="161" customWidth="1"/>
    <col min="1538" max="1538" width="31.85546875" style="161" customWidth="1"/>
    <col min="1539" max="1540" width="14.5703125" style="161" customWidth="1"/>
    <col min="1541" max="1541" width="11" style="161" customWidth="1"/>
    <col min="1542" max="1792" width="9.140625" style="161"/>
    <col min="1793" max="1793" width="4.7109375" style="161" customWidth="1"/>
    <col min="1794" max="1794" width="31.85546875" style="161" customWidth="1"/>
    <col min="1795" max="1796" width="14.5703125" style="161" customWidth="1"/>
    <col min="1797" max="1797" width="11" style="161" customWidth="1"/>
    <col min="1798" max="2048" width="9.140625" style="161"/>
    <col min="2049" max="2049" width="4.7109375" style="161" customWidth="1"/>
    <col min="2050" max="2050" width="31.85546875" style="161" customWidth="1"/>
    <col min="2051" max="2052" width="14.5703125" style="161" customWidth="1"/>
    <col min="2053" max="2053" width="11" style="161" customWidth="1"/>
    <col min="2054" max="2304" width="9.140625" style="161"/>
    <col min="2305" max="2305" width="4.7109375" style="161" customWidth="1"/>
    <col min="2306" max="2306" width="31.85546875" style="161" customWidth="1"/>
    <col min="2307" max="2308" width="14.5703125" style="161" customWidth="1"/>
    <col min="2309" max="2309" width="11" style="161" customWidth="1"/>
    <col min="2310" max="2560" width="9.140625" style="161"/>
    <col min="2561" max="2561" width="4.7109375" style="161" customWidth="1"/>
    <col min="2562" max="2562" width="31.85546875" style="161" customWidth="1"/>
    <col min="2563" max="2564" width="14.5703125" style="161" customWidth="1"/>
    <col min="2565" max="2565" width="11" style="161" customWidth="1"/>
    <col min="2566" max="2816" width="9.140625" style="161"/>
    <col min="2817" max="2817" width="4.7109375" style="161" customWidth="1"/>
    <col min="2818" max="2818" width="31.85546875" style="161" customWidth="1"/>
    <col min="2819" max="2820" width="14.5703125" style="161" customWidth="1"/>
    <col min="2821" max="2821" width="11" style="161" customWidth="1"/>
    <col min="2822" max="3072" width="9.140625" style="161"/>
    <col min="3073" max="3073" width="4.7109375" style="161" customWidth="1"/>
    <col min="3074" max="3074" width="31.85546875" style="161" customWidth="1"/>
    <col min="3075" max="3076" width="14.5703125" style="161" customWidth="1"/>
    <col min="3077" max="3077" width="11" style="161" customWidth="1"/>
    <col min="3078" max="3328" width="9.140625" style="161"/>
    <col min="3329" max="3329" width="4.7109375" style="161" customWidth="1"/>
    <col min="3330" max="3330" width="31.85546875" style="161" customWidth="1"/>
    <col min="3331" max="3332" width="14.5703125" style="161" customWidth="1"/>
    <col min="3333" max="3333" width="11" style="161" customWidth="1"/>
    <col min="3334" max="3584" width="9.140625" style="161"/>
    <col min="3585" max="3585" width="4.7109375" style="161" customWidth="1"/>
    <col min="3586" max="3586" width="31.85546875" style="161" customWidth="1"/>
    <col min="3587" max="3588" width="14.5703125" style="161" customWidth="1"/>
    <col min="3589" max="3589" width="11" style="161" customWidth="1"/>
    <col min="3590" max="3840" width="9.140625" style="161"/>
    <col min="3841" max="3841" width="4.7109375" style="161" customWidth="1"/>
    <col min="3842" max="3842" width="31.85546875" style="161" customWidth="1"/>
    <col min="3843" max="3844" width="14.5703125" style="161" customWidth="1"/>
    <col min="3845" max="3845" width="11" style="161" customWidth="1"/>
    <col min="3846" max="4096" width="9.140625" style="161"/>
    <col min="4097" max="4097" width="4.7109375" style="161" customWidth="1"/>
    <col min="4098" max="4098" width="31.85546875" style="161" customWidth="1"/>
    <col min="4099" max="4100" width="14.5703125" style="161" customWidth="1"/>
    <col min="4101" max="4101" width="11" style="161" customWidth="1"/>
    <col min="4102" max="4352" width="9.140625" style="161"/>
    <col min="4353" max="4353" width="4.7109375" style="161" customWidth="1"/>
    <col min="4354" max="4354" width="31.85546875" style="161" customWidth="1"/>
    <col min="4355" max="4356" width="14.5703125" style="161" customWidth="1"/>
    <col min="4357" max="4357" width="11" style="161" customWidth="1"/>
    <col min="4358" max="4608" width="9.140625" style="161"/>
    <col min="4609" max="4609" width="4.7109375" style="161" customWidth="1"/>
    <col min="4610" max="4610" width="31.85546875" style="161" customWidth="1"/>
    <col min="4611" max="4612" width="14.5703125" style="161" customWidth="1"/>
    <col min="4613" max="4613" width="11" style="161" customWidth="1"/>
    <col min="4614" max="4864" width="9.140625" style="161"/>
    <col min="4865" max="4865" width="4.7109375" style="161" customWidth="1"/>
    <col min="4866" max="4866" width="31.85546875" style="161" customWidth="1"/>
    <col min="4867" max="4868" width="14.5703125" style="161" customWidth="1"/>
    <col min="4869" max="4869" width="11" style="161" customWidth="1"/>
    <col min="4870" max="5120" width="9.140625" style="161"/>
    <col min="5121" max="5121" width="4.7109375" style="161" customWidth="1"/>
    <col min="5122" max="5122" width="31.85546875" style="161" customWidth="1"/>
    <col min="5123" max="5124" width="14.5703125" style="161" customWidth="1"/>
    <col min="5125" max="5125" width="11" style="161" customWidth="1"/>
    <col min="5126" max="5376" width="9.140625" style="161"/>
    <col min="5377" max="5377" width="4.7109375" style="161" customWidth="1"/>
    <col min="5378" max="5378" width="31.85546875" style="161" customWidth="1"/>
    <col min="5379" max="5380" width="14.5703125" style="161" customWidth="1"/>
    <col min="5381" max="5381" width="11" style="161" customWidth="1"/>
    <col min="5382" max="5632" width="9.140625" style="161"/>
    <col min="5633" max="5633" width="4.7109375" style="161" customWidth="1"/>
    <col min="5634" max="5634" width="31.85546875" style="161" customWidth="1"/>
    <col min="5635" max="5636" width="14.5703125" style="161" customWidth="1"/>
    <col min="5637" max="5637" width="11" style="161" customWidth="1"/>
    <col min="5638" max="5888" width="9.140625" style="161"/>
    <col min="5889" max="5889" width="4.7109375" style="161" customWidth="1"/>
    <col min="5890" max="5890" width="31.85546875" style="161" customWidth="1"/>
    <col min="5891" max="5892" width="14.5703125" style="161" customWidth="1"/>
    <col min="5893" max="5893" width="11" style="161" customWidth="1"/>
    <col min="5894" max="6144" width="9.140625" style="161"/>
    <col min="6145" max="6145" width="4.7109375" style="161" customWidth="1"/>
    <col min="6146" max="6146" width="31.85546875" style="161" customWidth="1"/>
    <col min="6147" max="6148" width="14.5703125" style="161" customWidth="1"/>
    <col min="6149" max="6149" width="11" style="161" customWidth="1"/>
    <col min="6150" max="6400" width="9.140625" style="161"/>
    <col min="6401" max="6401" width="4.7109375" style="161" customWidth="1"/>
    <col min="6402" max="6402" width="31.85546875" style="161" customWidth="1"/>
    <col min="6403" max="6404" width="14.5703125" style="161" customWidth="1"/>
    <col min="6405" max="6405" width="11" style="161" customWidth="1"/>
    <col min="6406" max="6656" width="9.140625" style="161"/>
    <col min="6657" max="6657" width="4.7109375" style="161" customWidth="1"/>
    <col min="6658" max="6658" width="31.85546875" style="161" customWidth="1"/>
    <col min="6659" max="6660" width="14.5703125" style="161" customWidth="1"/>
    <col min="6661" max="6661" width="11" style="161" customWidth="1"/>
    <col min="6662" max="6912" width="9.140625" style="161"/>
    <col min="6913" max="6913" width="4.7109375" style="161" customWidth="1"/>
    <col min="6914" max="6914" width="31.85546875" style="161" customWidth="1"/>
    <col min="6915" max="6916" width="14.5703125" style="161" customWidth="1"/>
    <col min="6917" max="6917" width="11" style="161" customWidth="1"/>
    <col min="6918" max="7168" width="9.140625" style="161"/>
    <col min="7169" max="7169" width="4.7109375" style="161" customWidth="1"/>
    <col min="7170" max="7170" width="31.85546875" style="161" customWidth="1"/>
    <col min="7171" max="7172" width="14.5703125" style="161" customWidth="1"/>
    <col min="7173" max="7173" width="11" style="161" customWidth="1"/>
    <col min="7174" max="7424" width="9.140625" style="161"/>
    <col min="7425" max="7425" width="4.7109375" style="161" customWidth="1"/>
    <col min="7426" max="7426" width="31.85546875" style="161" customWidth="1"/>
    <col min="7427" max="7428" width="14.5703125" style="161" customWidth="1"/>
    <col min="7429" max="7429" width="11" style="161" customWidth="1"/>
    <col min="7430" max="7680" width="9.140625" style="161"/>
    <col min="7681" max="7681" width="4.7109375" style="161" customWidth="1"/>
    <col min="7682" max="7682" width="31.85546875" style="161" customWidth="1"/>
    <col min="7683" max="7684" width="14.5703125" style="161" customWidth="1"/>
    <col min="7685" max="7685" width="11" style="161" customWidth="1"/>
    <col min="7686" max="7936" width="9.140625" style="161"/>
    <col min="7937" max="7937" width="4.7109375" style="161" customWidth="1"/>
    <col min="7938" max="7938" width="31.85546875" style="161" customWidth="1"/>
    <col min="7939" max="7940" width="14.5703125" style="161" customWidth="1"/>
    <col min="7941" max="7941" width="11" style="161" customWidth="1"/>
    <col min="7942" max="8192" width="9.140625" style="161"/>
    <col min="8193" max="8193" width="4.7109375" style="161" customWidth="1"/>
    <col min="8194" max="8194" width="31.85546875" style="161" customWidth="1"/>
    <col min="8195" max="8196" width="14.5703125" style="161" customWidth="1"/>
    <col min="8197" max="8197" width="11" style="161" customWidth="1"/>
    <col min="8198" max="8448" width="9.140625" style="161"/>
    <col min="8449" max="8449" width="4.7109375" style="161" customWidth="1"/>
    <col min="8450" max="8450" width="31.85546875" style="161" customWidth="1"/>
    <col min="8451" max="8452" width="14.5703125" style="161" customWidth="1"/>
    <col min="8453" max="8453" width="11" style="161" customWidth="1"/>
    <col min="8454" max="8704" width="9.140625" style="161"/>
    <col min="8705" max="8705" width="4.7109375" style="161" customWidth="1"/>
    <col min="8706" max="8706" width="31.85546875" style="161" customWidth="1"/>
    <col min="8707" max="8708" width="14.5703125" style="161" customWidth="1"/>
    <col min="8709" max="8709" width="11" style="161" customWidth="1"/>
    <col min="8710" max="8960" width="9.140625" style="161"/>
    <col min="8961" max="8961" width="4.7109375" style="161" customWidth="1"/>
    <col min="8962" max="8962" width="31.85546875" style="161" customWidth="1"/>
    <col min="8963" max="8964" width="14.5703125" style="161" customWidth="1"/>
    <col min="8965" max="8965" width="11" style="161" customWidth="1"/>
    <col min="8966" max="9216" width="9.140625" style="161"/>
    <col min="9217" max="9217" width="4.7109375" style="161" customWidth="1"/>
    <col min="9218" max="9218" width="31.85546875" style="161" customWidth="1"/>
    <col min="9219" max="9220" width="14.5703125" style="161" customWidth="1"/>
    <col min="9221" max="9221" width="11" style="161" customWidth="1"/>
    <col min="9222" max="9472" width="9.140625" style="161"/>
    <col min="9473" max="9473" width="4.7109375" style="161" customWidth="1"/>
    <col min="9474" max="9474" width="31.85546875" style="161" customWidth="1"/>
    <col min="9475" max="9476" width="14.5703125" style="161" customWidth="1"/>
    <col min="9477" max="9477" width="11" style="161" customWidth="1"/>
    <col min="9478" max="9728" width="9.140625" style="161"/>
    <col min="9729" max="9729" width="4.7109375" style="161" customWidth="1"/>
    <col min="9730" max="9730" width="31.85546875" style="161" customWidth="1"/>
    <col min="9731" max="9732" width="14.5703125" style="161" customWidth="1"/>
    <col min="9733" max="9733" width="11" style="161" customWidth="1"/>
    <col min="9734" max="9984" width="9.140625" style="161"/>
    <col min="9985" max="9985" width="4.7109375" style="161" customWidth="1"/>
    <col min="9986" max="9986" width="31.85546875" style="161" customWidth="1"/>
    <col min="9987" max="9988" width="14.5703125" style="161" customWidth="1"/>
    <col min="9989" max="9989" width="11" style="161" customWidth="1"/>
    <col min="9990" max="10240" width="9.140625" style="161"/>
    <col min="10241" max="10241" width="4.7109375" style="161" customWidth="1"/>
    <col min="10242" max="10242" width="31.85546875" style="161" customWidth="1"/>
    <col min="10243" max="10244" width="14.5703125" style="161" customWidth="1"/>
    <col min="10245" max="10245" width="11" style="161" customWidth="1"/>
    <col min="10246" max="10496" width="9.140625" style="161"/>
    <col min="10497" max="10497" width="4.7109375" style="161" customWidth="1"/>
    <col min="10498" max="10498" width="31.85546875" style="161" customWidth="1"/>
    <col min="10499" max="10500" width="14.5703125" style="161" customWidth="1"/>
    <col min="10501" max="10501" width="11" style="161" customWidth="1"/>
    <col min="10502" max="10752" width="9.140625" style="161"/>
    <col min="10753" max="10753" width="4.7109375" style="161" customWidth="1"/>
    <col min="10754" max="10754" width="31.85546875" style="161" customWidth="1"/>
    <col min="10755" max="10756" width="14.5703125" style="161" customWidth="1"/>
    <col min="10757" max="10757" width="11" style="161" customWidth="1"/>
    <col min="10758" max="11008" width="9.140625" style="161"/>
    <col min="11009" max="11009" width="4.7109375" style="161" customWidth="1"/>
    <col min="11010" max="11010" width="31.85546875" style="161" customWidth="1"/>
    <col min="11011" max="11012" width="14.5703125" style="161" customWidth="1"/>
    <col min="11013" max="11013" width="11" style="161" customWidth="1"/>
    <col min="11014" max="11264" width="9.140625" style="161"/>
    <col min="11265" max="11265" width="4.7109375" style="161" customWidth="1"/>
    <col min="11266" max="11266" width="31.85546875" style="161" customWidth="1"/>
    <col min="11267" max="11268" width="14.5703125" style="161" customWidth="1"/>
    <col min="11269" max="11269" width="11" style="161" customWidth="1"/>
    <col min="11270" max="11520" width="9.140625" style="161"/>
    <col min="11521" max="11521" width="4.7109375" style="161" customWidth="1"/>
    <col min="11522" max="11522" width="31.85546875" style="161" customWidth="1"/>
    <col min="11523" max="11524" width="14.5703125" style="161" customWidth="1"/>
    <col min="11525" max="11525" width="11" style="161" customWidth="1"/>
    <col min="11526" max="11776" width="9.140625" style="161"/>
    <col min="11777" max="11777" width="4.7109375" style="161" customWidth="1"/>
    <col min="11778" max="11778" width="31.85546875" style="161" customWidth="1"/>
    <col min="11779" max="11780" width="14.5703125" style="161" customWidth="1"/>
    <col min="11781" max="11781" width="11" style="161" customWidth="1"/>
    <col min="11782" max="12032" width="9.140625" style="161"/>
    <col min="12033" max="12033" width="4.7109375" style="161" customWidth="1"/>
    <col min="12034" max="12034" width="31.85546875" style="161" customWidth="1"/>
    <col min="12035" max="12036" width="14.5703125" style="161" customWidth="1"/>
    <col min="12037" max="12037" width="11" style="161" customWidth="1"/>
    <col min="12038" max="12288" width="9.140625" style="161"/>
    <col min="12289" max="12289" width="4.7109375" style="161" customWidth="1"/>
    <col min="12290" max="12290" width="31.85546875" style="161" customWidth="1"/>
    <col min="12291" max="12292" width="14.5703125" style="161" customWidth="1"/>
    <col min="12293" max="12293" width="11" style="161" customWidth="1"/>
    <col min="12294" max="12544" width="9.140625" style="161"/>
    <col min="12545" max="12545" width="4.7109375" style="161" customWidth="1"/>
    <col min="12546" max="12546" width="31.85546875" style="161" customWidth="1"/>
    <col min="12547" max="12548" width="14.5703125" style="161" customWidth="1"/>
    <col min="12549" max="12549" width="11" style="161" customWidth="1"/>
    <col min="12550" max="12800" width="9.140625" style="161"/>
    <col min="12801" max="12801" width="4.7109375" style="161" customWidth="1"/>
    <col min="12802" max="12802" width="31.85546875" style="161" customWidth="1"/>
    <col min="12803" max="12804" width="14.5703125" style="161" customWidth="1"/>
    <col min="12805" max="12805" width="11" style="161" customWidth="1"/>
    <col min="12806" max="13056" width="9.140625" style="161"/>
    <col min="13057" max="13057" width="4.7109375" style="161" customWidth="1"/>
    <col min="13058" max="13058" width="31.85546875" style="161" customWidth="1"/>
    <col min="13059" max="13060" width="14.5703125" style="161" customWidth="1"/>
    <col min="13061" max="13061" width="11" style="161" customWidth="1"/>
    <col min="13062" max="13312" width="9.140625" style="161"/>
    <col min="13313" max="13313" width="4.7109375" style="161" customWidth="1"/>
    <col min="13314" max="13314" width="31.85546875" style="161" customWidth="1"/>
    <col min="13315" max="13316" width="14.5703125" style="161" customWidth="1"/>
    <col min="13317" max="13317" width="11" style="161" customWidth="1"/>
    <col min="13318" max="13568" width="9.140625" style="161"/>
    <col min="13569" max="13569" width="4.7109375" style="161" customWidth="1"/>
    <col min="13570" max="13570" width="31.85546875" style="161" customWidth="1"/>
    <col min="13571" max="13572" width="14.5703125" style="161" customWidth="1"/>
    <col min="13573" max="13573" width="11" style="161" customWidth="1"/>
    <col min="13574" max="13824" width="9.140625" style="161"/>
    <col min="13825" max="13825" width="4.7109375" style="161" customWidth="1"/>
    <col min="13826" max="13826" width="31.85546875" style="161" customWidth="1"/>
    <col min="13827" max="13828" width="14.5703125" style="161" customWidth="1"/>
    <col min="13829" max="13829" width="11" style="161" customWidth="1"/>
    <col min="13830" max="14080" width="9.140625" style="161"/>
    <col min="14081" max="14081" width="4.7109375" style="161" customWidth="1"/>
    <col min="14082" max="14082" width="31.85546875" style="161" customWidth="1"/>
    <col min="14083" max="14084" width="14.5703125" style="161" customWidth="1"/>
    <col min="14085" max="14085" width="11" style="161" customWidth="1"/>
    <col min="14086" max="14336" width="9.140625" style="161"/>
    <col min="14337" max="14337" width="4.7109375" style="161" customWidth="1"/>
    <col min="14338" max="14338" width="31.85546875" style="161" customWidth="1"/>
    <col min="14339" max="14340" width="14.5703125" style="161" customWidth="1"/>
    <col min="14341" max="14341" width="11" style="161" customWidth="1"/>
    <col min="14342" max="14592" width="9.140625" style="161"/>
    <col min="14593" max="14593" width="4.7109375" style="161" customWidth="1"/>
    <col min="14594" max="14594" width="31.85546875" style="161" customWidth="1"/>
    <col min="14595" max="14596" width="14.5703125" style="161" customWidth="1"/>
    <col min="14597" max="14597" width="11" style="161" customWidth="1"/>
    <col min="14598" max="14848" width="9.140625" style="161"/>
    <col min="14849" max="14849" width="4.7109375" style="161" customWidth="1"/>
    <col min="14850" max="14850" width="31.85546875" style="161" customWidth="1"/>
    <col min="14851" max="14852" width="14.5703125" style="161" customWidth="1"/>
    <col min="14853" max="14853" width="11" style="161" customWidth="1"/>
    <col min="14854" max="15104" width="9.140625" style="161"/>
    <col min="15105" max="15105" width="4.7109375" style="161" customWidth="1"/>
    <col min="15106" max="15106" width="31.85546875" style="161" customWidth="1"/>
    <col min="15107" max="15108" width="14.5703125" style="161" customWidth="1"/>
    <col min="15109" max="15109" width="11" style="161" customWidth="1"/>
    <col min="15110" max="15360" width="9.140625" style="161"/>
    <col min="15361" max="15361" width="4.7109375" style="161" customWidth="1"/>
    <col min="15362" max="15362" width="31.85546875" style="161" customWidth="1"/>
    <col min="15363" max="15364" width="14.5703125" style="161" customWidth="1"/>
    <col min="15365" max="15365" width="11" style="161" customWidth="1"/>
    <col min="15366" max="15616" width="9.140625" style="161"/>
    <col min="15617" max="15617" width="4.7109375" style="161" customWidth="1"/>
    <col min="15618" max="15618" width="31.85546875" style="161" customWidth="1"/>
    <col min="15619" max="15620" width="14.5703125" style="161" customWidth="1"/>
    <col min="15621" max="15621" width="11" style="161" customWidth="1"/>
    <col min="15622" max="15872" width="9.140625" style="161"/>
    <col min="15873" max="15873" width="4.7109375" style="161" customWidth="1"/>
    <col min="15874" max="15874" width="31.85546875" style="161" customWidth="1"/>
    <col min="15875" max="15876" width="14.5703125" style="161" customWidth="1"/>
    <col min="15877" max="15877" width="11" style="161" customWidth="1"/>
    <col min="15878" max="16128" width="9.140625" style="161"/>
    <col min="16129" max="16129" width="4.7109375" style="161" customWidth="1"/>
    <col min="16130" max="16130" width="31.85546875" style="161" customWidth="1"/>
    <col min="16131" max="16132" width="14.5703125" style="161" customWidth="1"/>
    <col min="16133" max="16133" width="11" style="161" customWidth="1"/>
    <col min="16134" max="16384" width="9.140625" style="161"/>
  </cols>
  <sheetData>
    <row r="1" spans="1:5" x14ac:dyDescent="0.2">
      <c r="B1" s="163"/>
      <c r="C1" s="401" t="s">
        <v>597</v>
      </c>
      <c r="D1" s="401"/>
      <c r="E1" s="401"/>
    </row>
    <row r="2" spans="1:5" x14ac:dyDescent="0.2">
      <c r="B2" s="176"/>
      <c r="C2" s="377" t="s">
        <v>569</v>
      </c>
      <c r="D2" s="377"/>
      <c r="E2" s="377"/>
    </row>
    <row r="3" spans="1:5" x14ac:dyDescent="0.2">
      <c r="B3" s="176"/>
      <c r="C3" s="377" t="s">
        <v>573</v>
      </c>
      <c r="D3" s="377"/>
      <c r="E3" s="377"/>
    </row>
    <row r="4" spans="1:5" x14ac:dyDescent="0.2">
      <c r="B4" s="176"/>
      <c r="C4" s="377" t="s">
        <v>570</v>
      </c>
      <c r="D4" s="377"/>
      <c r="E4" s="377"/>
    </row>
    <row r="5" spans="1:5" x14ac:dyDescent="0.2">
      <c r="B5" s="176"/>
      <c r="C5" s="377" t="s">
        <v>896</v>
      </c>
      <c r="D5" s="377"/>
      <c r="E5" s="377"/>
    </row>
    <row r="6" spans="1:5" x14ac:dyDescent="0.2">
      <c r="B6" s="176"/>
      <c r="C6" s="377" t="s">
        <v>571</v>
      </c>
      <c r="D6" s="377"/>
      <c r="E6" s="377"/>
    </row>
    <row r="7" spans="1:5" x14ac:dyDescent="0.2">
      <c r="B7" s="402" t="s">
        <v>570</v>
      </c>
      <c r="C7" s="402"/>
      <c r="D7" s="402"/>
      <c r="E7" s="402"/>
    </row>
    <row r="8" spans="1:5" x14ac:dyDescent="0.2">
      <c r="B8" s="176"/>
      <c r="C8" s="377" t="s">
        <v>893</v>
      </c>
      <c r="D8" s="377"/>
      <c r="E8" s="377"/>
    </row>
    <row r="9" spans="1:5" x14ac:dyDescent="0.2">
      <c r="B9" s="176"/>
      <c r="C9" s="163"/>
      <c r="D9" s="163"/>
      <c r="E9" s="163"/>
    </row>
    <row r="10" spans="1:5" ht="58.5" customHeight="1" x14ac:dyDescent="0.2">
      <c r="A10" s="415" t="s">
        <v>869</v>
      </c>
      <c r="B10" s="415"/>
      <c r="C10" s="415"/>
      <c r="D10" s="415"/>
      <c r="E10" s="415"/>
    </row>
    <row r="11" spans="1:5" x14ac:dyDescent="0.2">
      <c r="A11" s="403"/>
      <c r="B11" s="403"/>
      <c r="C11" s="403"/>
      <c r="D11" s="405" t="s">
        <v>575</v>
      </c>
      <c r="E11" s="405"/>
    </row>
    <row r="12" spans="1:5" x14ac:dyDescent="0.2">
      <c r="A12" s="400" t="s">
        <v>576</v>
      </c>
      <c r="B12" s="400" t="s">
        <v>577</v>
      </c>
      <c r="C12" s="400"/>
      <c r="D12" s="416" t="s">
        <v>586</v>
      </c>
      <c r="E12" s="416"/>
    </row>
    <row r="13" spans="1:5" s="166" customFormat="1" x14ac:dyDescent="0.2">
      <c r="A13" s="400"/>
      <c r="B13" s="400"/>
      <c r="C13" s="400"/>
      <c r="D13" s="186" t="s">
        <v>870</v>
      </c>
      <c r="E13" s="186" t="s">
        <v>871</v>
      </c>
    </row>
    <row r="14" spans="1:5" x14ac:dyDescent="0.2">
      <c r="A14" s="173">
        <v>1</v>
      </c>
      <c r="B14" s="447" t="s">
        <v>578</v>
      </c>
      <c r="C14" s="447"/>
      <c r="D14" s="285">
        <v>219.83920000000001</v>
      </c>
      <c r="E14" s="285">
        <v>227.75341</v>
      </c>
    </row>
    <row r="15" spans="1:5" x14ac:dyDescent="0.2">
      <c r="A15" s="173">
        <v>2</v>
      </c>
      <c r="B15" s="447" t="s">
        <v>579</v>
      </c>
      <c r="C15" s="447"/>
      <c r="D15" s="285">
        <v>177.05240000000001</v>
      </c>
      <c r="E15" s="285">
        <v>183.42628999999999</v>
      </c>
    </row>
    <row r="16" spans="1:5" x14ac:dyDescent="0.2">
      <c r="A16" s="173">
        <v>3</v>
      </c>
      <c r="B16" s="447" t="s">
        <v>580</v>
      </c>
      <c r="C16" s="447"/>
      <c r="D16" s="285">
        <v>219.83920000000001</v>
      </c>
      <c r="E16" s="285">
        <v>227.75341</v>
      </c>
    </row>
    <row r="17" spans="1:5" x14ac:dyDescent="0.2">
      <c r="A17" s="173">
        <v>4</v>
      </c>
      <c r="B17" s="447" t="s">
        <v>581</v>
      </c>
      <c r="C17" s="447"/>
      <c r="D17" s="285">
        <v>177.05240000000001</v>
      </c>
      <c r="E17" s="285">
        <v>183.42628999999999</v>
      </c>
    </row>
    <row r="18" spans="1:5" x14ac:dyDescent="0.2">
      <c r="A18" s="173">
        <v>5</v>
      </c>
      <c r="B18" s="447" t="s">
        <v>582</v>
      </c>
      <c r="C18" s="447"/>
      <c r="D18" s="285">
        <v>219.83920000000001</v>
      </c>
      <c r="E18" s="285">
        <v>227.75341</v>
      </c>
    </row>
    <row r="19" spans="1:5" x14ac:dyDescent="0.2">
      <c r="A19" s="173">
        <v>6</v>
      </c>
      <c r="B19" s="447" t="s">
        <v>583</v>
      </c>
      <c r="C19" s="447"/>
      <c r="D19" s="285">
        <v>177.05240000000001</v>
      </c>
      <c r="E19" s="285">
        <v>183.42628999999999</v>
      </c>
    </row>
    <row r="20" spans="1:5" x14ac:dyDescent="0.2">
      <c r="A20" s="174"/>
      <c r="B20" s="416" t="s">
        <v>598</v>
      </c>
      <c r="C20" s="416"/>
      <c r="D20" s="286">
        <f>SUM(D14:D19)</f>
        <v>1190.6748</v>
      </c>
      <c r="E20" s="286">
        <f>SUM(E14:E19)</f>
        <v>1233.5391</v>
      </c>
    </row>
  </sheetData>
  <mergeCells count="21">
    <mergeCell ref="B20:C20"/>
    <mergeCell ref="B14:C14"/>
    <mergeCell ref="B15:C15"/>
    <mergeCell ref="B16:C16"/>
    <mergeCell ref="B17:C17"/>
    <mergeCell ref="B18:C18"/>
    <mergeCell ref="B19:C19"/>
    <mergeCell ref="A12:A13"/>
    <mergeCell ref="B12:C13"/>
    <mergeCell ref="D12:E12"/>
    <mergeCell ref="C1:E1"/>
    <mergeCell ref="C2:E2"/>
    <mergeCell ref="C3:E3"/>
    <mergeCell ref="C4:E4"/>
    <mergeCell ref="C5:E5"/>
    <mergeCell ref="C6:E6"/>
    <mergeCell ref="B7:E7"/>
    <mergeCell ref="C8:E8"/>
    <mergeCell ref="A10:E10"/>
    <mergeCell ref="A11:C11"/>
    <mergeCell ref="D11:E1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14"/>
  <sheetViews>
    <sheetView zoomScaleNormal="100" workbookViewId="0">
      <selection activeCell="J20" sqref="J20"/>
    </sheetView>
  </sheetViews>
  <sheetFormatPr defaultRowHeight="12.75" x14ac:dyDescent="0.2"/>
  <cols>
    <col min="1" max="1" width="4.7109375" style="161" customWidth="1"/>
    <col min="2" max="2" width="27.85546875" style="161" customWidth="1"/>
    <col min="3" max="4" width="14.5703125" style="161" customWidth="1"/>
    <col min="5" max="5" width="10.28515625" style="161" customWidth="1"/>
    <col min="6" max="256" width="9.140625" style="161"/>
    <col min="257" max="257" width="4.7109375" style="161" customWidth="1"/>
    <col min="258" max="258" width="31.85546875" style="161" customWidth="1"/>
    <col min="259" max="260" width="14.5703125" style="161" customWidth="1"/>
    <col min="261" max="261" width="10.28515625" style="161" customWidth="1"/>
    <col min="262" max="512" width="9.140625" style="161"/>
    <col min="513" max="513" width="4.7109375" style="161" customWidth="1"/>
    <col min="514" max="514" width="31.85546875" style="161" customWidth="1"/>
    <col min="515" max="516" width="14.5703125" style="161" customWidth="1"/>
    <col min="517" max="517" width="10.28515625" style="161" customWidth="1"/>
    <col min="518" max="768" width="9.140625" style="161"/>
    <col min="769" max="769" width="4.7109375" style="161" customWidth="1"/>
    <col min="770" max="770" width="31.85546875" style="161" customWidth="1"/>
    <col min="771" max="772" width="14.5703125" style="161" customWidth="1"/>
    <col min="773" max="773" width="10.28515625" style="161" customWidth="1"/>
    <col min="774" max="1024" width="9.140625" style="161"/>
    <col min="1025" max="1025" width="4.7109375" style="161" customWidth="1"/>
    <col min="1026" max="1026" width="31.85546875" style="161" customWidth="1"/>
    <col min="1027" max="1028" width="14.5703125" style="161" customWidth="1"/>
    <col min="1029" max="1029" width="10.28515625" style="161" customWidth="1"/>
    <col min="1030" max="1280" width="9.140625" style="161"/>
    <col min="1281" max="1281" width="4.7109375" style="161" customWidth="1"/>
    <col min="1282" max="1282" width="31.85546875" style="161" customWidth="1"/>
    <col min="1283" max="1284" width="14.5703125" style="161" customWidth="1"/>
    <col min="1285" max="1285" width="10.28515625" style="161" customWidth="1"/>
    <col min="1286" max="1536" width="9.140625" style="161"/>
    <col min="1537" max="1537" width="4.7109375" style="161" customWidth="1"/>
    <col min="1538" max="1538" width="31.85546875" style="161" customWidth="1"/>
    <col min="1539" max="1540" width="14.5703125" style="161" customWidth="1"/>
    <col min="1541" max="1541" width="10.28515625" style="161" customWidth="1"/>
    <col min="1542" max="1792" width="9.140625" style="161"/>
    <col min="1793" max="1793" width="4.7109375" style="161" customWidth="1"/>
    <col min="1794" max="1794" width="31.85546875" style="161" customWidth="1"/>
    <col min="1795" max="1796" width="14.5703125" style="161" customWidth="1"/>
    <col min="1797" max="1797" width="10.28515625" style="161" customWidth="1"/>
    <col min="1798" max="2048" width="9.140625" style="161"/>
    <col min="2049" max="2049" width="4.7109375" style="161" customWidth="1"/>
    <col min="2050" max="2050" width="31.85546875" style="161" customWidth="1"/>
    <col min="2051" max="2052" width="14.5703125" style="161" customWidth="1"/>
    <col min="2053" max="2053" width="10.28515625" style="161" customWidth="1"/>
    <col min="2054" max="2304" width="9.140625" style="161"/>
    <col min="2305" max="2305" width="4.7109375" style="161" customWidth="1"/>
    <col min="2306" max="2306" width="31.85546875" style="161" customWidth="1"/>
    <col min="2307" max="2308" width="14.5703125" style="161" customWidth="1"/>
    <col min="2309" max="2309" width="10.28515625" style="161" customWidth="1"/>
    <col min="2310" max="2560" width="9.140625" style="161"/>
    <col min="2561" max="2561" width="4.7109375" style="161" customWidth="1"/>
    <col min="2562" max="2562" width="31.85546875" style="161" customWidth="1"/>
    <col min="2563" max="2564" width="14.5703125" style="161" customWidth="1"/>
    <col min="2565" max="2565" width="10.28515625" style="161" customWidth="1"/>
    <col min="2566" max="2816" width="9.140625" style="161"/>
    <col min="2817" max="2817" width="4.7109375" style="161" customWidth="1"/>
    <col min="2818" max="2818" width="31.85546875" style="161" customWidth="1"/>
    <col min="2819" max="2820" width="14.5703125" style="161" customWidth="1"/>
    <col min="2821" max="2821" width="10.28515625" style="161" customWidth="1"/>
    <col min="2822" max="3072" width="9.140625" style="161"/>
    <col min="3073" max="3073" width="4.7109375" style="161" customWidth="1"/>
    <col min="3074" max="3074" width="31.85546875" style="161" customWidth="1"/>
    <col min="3075" max="3076" width="14.5703125" style="161" customWidth="1"/>
    <col min="3077" max="3077" width="10.28515625" style="161" customWidth="1"/>
    <col min="3078" max="3328" width="9.140625" style="161"/>
    <col min="3329" max="3329" width="4.7109375" style="161" customWidth="1"/>
    <col min="3330" max="3330" width="31.85546875" style="161" customWidth="1"/>
    <col min="3331" max="3332" width="14.5703125" style="161" customWidth="1"/>
    <col min="3333" max="3333" width="10.28515625" style="161" customWidth="1"/>
    <col min="3334" max="3584" width="9.140625" style="161"/>
    <col min="3585" max="3585" width="4.7109375" style="161" customWidth="1"/>
    <col min="3586" max="3586" width="31.85546875" style="161" customWidth="1"/>
    <col min="3587" max="3588" width="14.5703125" style="161" customWidth="1"/>
    <col min="3589" max="3589" width="10.28515625" style="161" customWidth="1"/>
    <col min="3590" max="3840" width="9.140625" style="161"/>
    <col min="3841" max="3841" width="4.7109375" style="161" customWidth="1"/>
    <col min="3842" max="3842" width="31.85546875" style="161" customWidth="1"/>
    <col min="3843" max="3844" width="14.5703125" style="161" customWidth="1"/>
    <col min="3845" max="3845" width="10.28515625" style="161" customWidth="1"/>
    <col min="3846" max="4096" width="9.140625" style="161"/>
    <col min="4097" max="4097" width="4.7109375" style="161" customWidth="1"/>
    <col min="4098" max="4098" width="31.85546875" style="161" customWidth="1"/>
    <col min="4099" max="4100" width="14.5703125" style="161" customWidth="1"/>
    <col min="4101" max="4101" width="10.28515625" style="161" customWidth="1"/>
    <col min="4102" max="4352" width="9.140625" style="161"/>
    <col min="4353" max="4353" width="4.7109375" style="161" customWidth="1"/>
    <col min="4354" max="4354" width="31.85546875" style="161" customWidth="1"/>
    <col min="4355" max="4356" width="14.5703125" style="161" customWidth="1"/>
    <col min="4357" max="4357" width="10.28515625" style="161" customWidth="1"/>
    <col min="4358" max="4608" width="9.140625" style="161"/>
    <col min="4609" max="4609" width="4.7109375" style="161" customWidth="1"/>
    <col min="4610" max="4610" width="31.85546875" style="161" customWidth="1"/>
    <col min="4611" max="4612" width="14.5703125" style="161" customWidth="1"/>
    <col min="4613" max="4613" width="10.28515625" style="161" customWidth="1"/>
    <col min="4614" max="4864" width="9.140625" style="161"/>
    <col min="4865" max="4865" width="4.7109375" style="161" customWidth="1"/>
    <col min="4866" max="4866" width="31.85546875" style="161" customWidth="1"/>
    <col min="4867" max="4868" width="14.5703125" style="161" customWidth="1"/>
    <col min="4869" max="4869" width="10.28515625" style="161" customWidth="1"/>
    <col min="4870" max="5120" width="9.140625" style="161"/>
    <col min="5121" max="5121" width="4.7109375" style="161" customWidth="1"/>
    <col min="5122" max="5122" width="31.85546875" style="161" customWidth="1"/>
    <col min="5123" max="5124" width="14.5703125" style="161" customWidth="1"/>
    <col min="5125" max="5125" width="10.28515625" style="161" customWidth="1"/>
    <col min="5126" max="5376" width="9.140625" style="161"/>
    <col min="5377" max="5377" width="4.7109375" style="161" customWidth="1"/>
    <col min="5378" max="5378" width="31.85546875" style="161" customWidth="1"/>
    <col min="5379" max="5380" width="14.5703125" style="161" customWidth="1"/>
    <col min="5381" max="5381" width="10.28515625" style="161" customWidth="1"/>
    <col min="5382" max="5632" width="9.140625" style="161"/>
    <col min="5633" max="5633" width="4.7109375" style="161" customWidth="1"/>
    <col min="5634" max="5634" width="31.85546875" style="161" customWidth="1"/>
    <col min="5635" max="5636" width="14.5703125" style="161" customWidth="1"/>
    <col min="5637" max="5637" width="10.28515625" style="161" customWidth="1"/>
    <col min="5638" max="5888" width="9.140625" style="161"/>
    <col min="5889" max="5889" width="4.7109375" style="161" customWidth="1"/>
    <col min="5890" max="5890" width="31.85546875" style="161" customWidth="1"/>
    <col min="5891" max="5892" width="14.5703125" style="161" customWidth="1"/>
    <col min="5893" max="5893" width="10.28515625" style="161" customWidth="1"/>
    <col min="5894" max="6144" width="9.140625" style="161"/>
    <col min="6145" max="6145" width="4.7109375" style="161" customWidth="1"/>
    <col min="6146" max="6146" width="31.85546875" style="161" customWidth="1"/>
    <col min="6147" max="6148" width="14.5703125" style="161" customWidth="1"/>
    <col min="6149" max="6149" width="10.28515625" style="161" customWidth="1"/>
    <col min="6150" max="6400" width="9.140625" style="161"/>
    <col min="6401" max="6401" width="4.7109375" style="161" customWidth="1"/>
    <col min="6402" max="6402" width="31.85546875" style="161" customWidth="1"/>
    <col min="6403" max="6404" width="14.5703125" style="161" customWidth="1"/>
    <col min="6405" max="6405" width="10.28515625" style="161" customWidth="1"/>
    <col min="6406" max="6656" width="9.140625" style="161"/>
    <col min="6657" max="6657" width="4.7109375" style="161" customWidth="1"/>
    <col min="6658" max="6658" width="31.85546875" style="161" customWidth="1"/>
    <col min="6659" max="6660" width="14.5703125" style="161" customWidth="1"/>
    <col min="6661" max="6661" width="10.28515625" style="161" customWidth="1"/>
    <col min="6662" max="6912" width="9.140625" style="161"/>
    <col min="6913" max="6913" width="4.7109375" style="161" customWidth="1"/>
    <col min="6914" max="6914" width="31.85546875" style="161" customWidth="1"/>
    <col min="6915" max="6916" width="14.5703125" style="161" customWidth="1"/>
    <col min="6917" max="6917" width="10.28515625" style="161" customWidth="1"/>
    <col min="6918" max="7168" width="9.140625" style="161"/>
    <col min="7169" max="7169" width="4.7109375" style="161" customWidth="1"/>
    <col min="7170" max="7170" width="31.85546875" style="161" customWidth="1"/>
    <col min="7171" max="7172" width="14.5703125" style="161" customWidth="1"/>
    <col min="7173" max="7173" width="10.28515625" style="161" customWidth="1"/>
    <col min="7174" max="7424" width="9.140625" style="161"/>
    <col min="7425" max="7425" width="4.7109375" style="161" customWidth="1"/>
    <col min="7426" max="7426" width="31.85546875" style="161" customWidth="1"/>
    <col min="7427" max="7428" width="14.5703125" style="161" customWidth="1"/>
    <col min="7429" max="7429" width="10.28515625" style="161" customWidth="1"/>
    <col min="7430" max="7680" width="9.140625" style="161"/>
    <col min="7681" max="7681" width="4.7109375" style="161" customWidth="1"/>
    <col min="7682" max="7682" width="31.85546875" style="161" customWidth="1"/>
    <col min="7683" max="7684" width="14.5703125" style="161" customWidth="1"/>
    <col min="7685" max="7685" width="10.28515625" style="161" customWidth="1"/>
    <col min="7686" max="7936" width="9.140625" style="161"/>
    <col min="7937" max="7937" width="4.7109375" style="161" customWidth="1"/>
    <col min="7938" max="7938" width="31.85546875" style="161" customWidth="1"/>
    <col min="7939" max="7940" width="14.5703125" style="161" customWidth="1"/>
    <col min="7941" max="7941" width="10.28515625" style="161" customWidth="1"/>
    <col min="7942" max="8192" width="9.140625" style="161"/>
    <col min="8193" max="8193" width="4.7109375" style="161" customWidth="1"/>
    <col min="8194" max="8194" width="31.85546875" style="161" customWidth="1"/>
    <col min="8195" max="8196" width="14.5703125" style="161" customWidth="1"/>
    <col min="8197" max="8197" width="10.28515625" style="161" customWidth="1"/>
    <col min="8198" max="8448" width="9.140625" style="161"/>
    <col min="8449" max="8449" width="4.7109375" style="161" customWidth="1"/>
    <col min="8450" max="8450" width="31.85546875" style="161" customWidth="1"/>
    <col min="8451" max="8452" width="14.5703125" style="161" customWidth="1"/>
    <col min="8453" max="8453" width="10.28515625" style="161" customWidth="1"/>
    <col min="8454" max="8704" width="9.140625" style="161"/>
    <col min="8705" max="8705" width="4.7109375" style="161" customWidth="1"/>
    <col min="8706" max="8706" width="31.85546875" style="161" customWidth="1"/>
    <col min="8707" max="8708" width="14.5703125" style="161" customWidth="1"/>
    <col min="8709" max="8709" width="10.28515625" style="161" customWidth="1"/>
    <col min="8710" max="8960" width="9.140625" style="161"/>
    <col min="8961" max="8961" width="4.7109375" style="161" customWidth="1"/>
    <col min="8962" max="8962" width="31.85546875" style="161" customWidth="1"/>
    <col min="8963" max="8964" width="14.5703125" style="161" customWidth="1"/>
    <col min="8965" max="8965" width="10.28515625" style="161" customWidth="1"/>
    <col min="8966" max="9216" width="9.140625" style="161"/>
    <col min="9217" max="9217" width="4.7109375" style="161" customWidth="1"/>
    <col min="9218" max="9218" width="31.85546875" style="161" customWidth="1"/>
    <col min="9219" max="9220" width="14.5703125" style="161" customWidth="1"/>
    <col min="9221" max="9221" width="10.28515625" style="161" customWidth="1"/>
    <col min="9222" max="9472" width="9.140625" style="161"/>
    <col min="9473" max="9473" width="4.7109375" style="161" customWidth="1"/>
    <col min="9474" max="9474" width="31.85546875" style="161" customWidth="1"/>
    <col min="9475" max="9476" width="14.5703125" style="161" customWidth="1"/>
    <col min="9477" max="9477" width="10.28515625" style="161" customWidth="1"/>
    <col min="9478" max="9728" width="9.140625" style="161"/>
    <col min="9729" max="9729" width="4.7109375" style="161" customWidth="1"/>
    <col min="9730" max="9730" width="31.85546875" style="161" customWidth="1"/>
    <col min="9731" max="9732" width="14.5703125" style="161" customWidth="1"/>
    <col min="9733" max="9733" width="10.28515625" style="161" customWidth="1"/>
    <col min="9734" max="9984" width="9.140625" style="161"/>
    <col min="9985" max="9985" width="4.7109375" style="161" customWidth="1"/>
    <col min="9986" max="9986" width="31.85546875" style="161" customWidth="1"/>
    <col min="9987" max="9988" width="14.5703125" style="161" customWidth="1"/>
    <col min="9989" max="9989" width="10.28515625" style="161" customWidth="1"/>
    <col min="9990" max="10240" width="9.140625" style="161"/>
    <col min="10241" max="10241" width="4.7109375" style="161" customWidth="1"/>
    <col min="10242" max="10242" width="31.85546875" style="161" customWidth="1"/>
    <col min="10243" max="10244" width="14.5703125" style="161" customWidth="1"/>
    <col min="10245" max="10245" width="10.28515625" style="161" customWidth="1"/>
    <col min="10246" max="10496" width="9.140625" style="161"/>
    <col min="10497" max="10497" width="4.7109375" style="161" customWidth="1"/>
    <col min="10498" max="10498" width="31.85546875" style="161" customWidth="1"/>
    <col min="10499" max="10500" width="14.5703125" style="161" customWidth="1"/>
    <col min="10501" max="10501" width="10.28515625" style="161" customWidth="1"/>
    <col min="10502" max="10752" width="9.140625" style="161"/>
    <col min="10753" max="10753" width="4.7109375" style="161" customWidth="1"/>
    <col min="10754" max="10754" width="31.85546875" style="161" customWidth="1"/>
    <col min="10755" max="10756" width="14.5703125" style="161" customWidth="1"/>
    <col min="10757" max="10757" width="10.28515625" style="161" customWidth="1"/>
    <col min="10758" max="11008" width="9.140625" style="161"/>
    <col min="11009" max="11009" width="4.7109375" style="161" customWidth="1"/>
    <col min="11010" max="11010" width="31.85546875" style="161" customWidth="1"/>
    <col min="11011" max="11012" width="14.5703125" style="161" customWidth="1"/>
    <col min="11013" max="11013" width="10.28515625" style="161" customWidth="1"/>
    <col min="11014" max="11264" width="9.140625" style="161"/>
    <col min="11265" max="11265" width="4.7109375" style="161" customWidth="1"/>
    <col min="11266" max="11266" width="31.85546875" style="161" customWidth="1"/>
    <col min="11267" max="11268" width="14.5703125" style="161" customWidth="1"/>
    <col min="11269" max="11269" width="10.28515625" style="161" customWidth="1"/>
    <col min="11270" max="11520" width="9.140625" style="161"/>
    <col min="11521" max="11521" width="4.7109375" style="161" customWidth="1"/>
    <col min="11522" max="11522" width="31.85546875" style="161" customWidth="1"/>
    <col min="11523" max="11524" width="14.5703125" style="161" customWidth="1"/>
    <col min="11525" max="11525" width="10.28515625" style="161" customWidth="1"/>
    <col min="11526" max="11776" width="9.140625" style="161"/>
    <col min="11777" max="11777" width="4.7109375" style="161" customWidth="1"/>
    <col min="11778" max="11778" width="31.85546875" style="161" customWidth="1"/>
    <col min="11779" max="11780" width="14.5703125" style="161" customWidth="1"/>
    <col min="11781" max="11781" width="10.28515625" style="161" customWidth="1"/>
    <col min="11782" max="12032" width="9.140625" style="161"/>
    <col min="12033" max="12033" width="4.7109375" style="161" customWidth="1"/>
    <col min="12034" max="12034" width="31.85546875" style="161" customWidth="1"/>
    <col min="12035" max="12036" width="14.5703125" style="161" customWidth="1"/>
    <col min="12037" max="12037" width="10.28515625" style="161" customWidth="1"/>
    <col min="12038" max="12288" width="9.140625" style="161"/>
    <col min="12289" max="12289" width="4.7109375" style="161" customWidth="1"/>
    <col min="12290" max="12290" width="31.85546875" style="161" customWidth="1"/>
    <col min="12291" max="12292" width="14.5703125" style="161" customWidth="1"/>
    <col min="12293" max="12293" width="10.28515625" style="161" customWidth="1"/>
    <col min="12294" max="12544" width="9.140625" style="161"/>
    <col min="12545" max="12545" width="4.7109375" style="161" customWidth="1"/>
    <col min="12546" max="12546" width="31.85546875" style="161" customWidth="1"/>
    <col min="12547" max="12548" width="14.5703125" style="161" customWidth="1"/>
    <col min="12549" max="12549" width="10.28515625" style="161" customWidth="1"/>
    <col min="12550" max="12800" width="9.140625" style="161"/>
    <col min="12801" max="12801" width="4.7109375" style="161" customWidth="1"/>
    <col min="12802" max="12802" width="31.85546875" style="161" customWidth="1"/>
    <col min="12803" max="12804" width="14.5703125" style="161" customWidth="1"/>
    <col min="12805" max="12805" width="10.28515625" style="161" customWidth="1"/>
    <col min="12806" max="13056" width="9.140625" style="161"/>
    <col min="13057" max="13057" width="4.7109375" style="161" customWidth="1"/>
    <col min="13058" max="13058" width="31.85546875" style="161" customWidth="1"/>
    <col min="13059" max="13060" width="14.5703125" style="161" customWidth="1"/>
    <col min="13061" max="13061" width="10.28515625" style="161" customWidth="1"/>
    <col min="13062" max="13312" width="9.140625" style="161"/>
    <col min="13313" max="13313" width="4.7109375" style="161" customWidth="1"/>
    <col min="13314" max="13314" width="31.85546875" style="161" customWidth="1"/>
    <col min="13315" max="13316" width="14.5703125" style="161" customWidth="1"/>
    <col min="13317" max="13317" width="10.28515625" style="161" customWidth="1"/>
    <col min="13318" max="13568" width="9.140625" style="161"/>
    <col min="13569" max="13569" width="4.7109375" style="161" customWidth="1"/>
    <col min="13570" max="13570" width="31.85546875" style="161" customWidth="1"/>
    <col min="13571" max="13572" width="14.5703125" style="161" customWidth="1"/>
    <col min="13573" max="13573" width="10.28515625" style="161" customWidth="1"/>
    <col min="13574" max="13824" width="9.140625" style="161"/>
    <col min="13825" max="13825" width="4.7109375" style="161" customWidth="1"/>
    <col min="13826" max="13826" width="31.85546875" style="161" customWidth="1"/>
    <col min="13827" max="13828" width="14.5703125" style="161" customWidth="1"/>
    <col min="13829" max="13829" width="10.28515625" style="161" customWidth="1"/>
    <col min="13830" max="14080" width="9.140625" style="161"/>
    <col min="14081" max="14081" width="4.7109375" style="161" customWidth="1"/>
    <col min="14082" max="14082" width="31.85546875" style="161" customWidth="1"/>
    <col min="14083" max="14084" width="14.5703125" style="161" customWidth="1"/>
    <col min="14085" max="14085" width="10.28515625" style="161" customWidth="1"/>
    <col min="14086" max="14336" width="9.140625" style="161"/>
    <col min="14337" max="14337" width="4.7109375" style="161" customWidth="1"/>
    <col min="14338" max="14338" width="31.85546875" style="161" customWidth="1"/>
    <col min="14339" max="14340" width="14.5703125" style="161" customWidth="1"/>
    <col min="14341" max="14341" width="10.28515625" style="161" customWidth="1"/>
    <col min="14342" max="14592" width="9.140625" style="161"/>
    <col min="14593" max="14593" width="4.7109375" style="161" customWidth="1"/>
    <col min="14594" max="14594" width="31.85546875" style="161" customWidth="1"/>
    <col min="14595" max="14596" width="14.5703125" style="161" customWidth="1"/>
    <col min="14597" max="14597" width="10.28515625" style="161" customWidth="1"/>
    <col min="14598" max="14848" width="9.140625" style="161"/>
    <col min="14849" max="14849" width="4.7109375" style="161" customWidth="1"/>
    <col min="14850" max="14850" width="31.85546875" style="161" customWidth="1"/>
    <col min="14851" max="14852" width="14.5703125" style="161" customWidth="1"/>
    <col min="14853" max="14853" width="10.28515625" style="161" customWidth="1"/>
    <col min="14854" max="15104" width="9.140625" style="161"/>
    <col min="15105" max="15105" width="4.7109375" style="161" customWidth="1"/>
    <col min="15106" max="15106" width="31.85546875" style="161" customWidth="1"/>
    <col min="15107" max="15108" width="14.5703125" style="161" customWidth="1"/>
    <col min="15109" max="15109" width="10.28515625" style="161" customWidth="1"/>
    <col min="15110" max="15360" width="9.140625" style="161"/>
    <col min="15361" max="15361" width="4.7109375" style="161" customWidth="1"/>
    <col min="15362" max="15362" width="31.85546875" style="161" customWidth="1"/>
    <col min="15363" max="15364" width="14.5703125" style="161" customWidth="1"/>
    <col min="15365" max="15365" width="10.28515625" style="161" customWidth="1"/>
    <col min="15366" max="15616" width="9.140625" style="161"/>
    <col min="15617" max="15617" width="4.7109375" style="161" customWidth="1"/>
    <col min="15618" max="15618" width="31.85546875" style="161" customWidth="1"/>
    <col min="15619" max="15620" width="14.5703125" style="161" customWidth="1"/>
    <col min="15621" max="15621" width="10.28515625" style="161" customWidth="1"/>
    <col min="15622" max="15872" width="9.140625" style="161"/>
    <col min="15873" max="15873" width="4.7109375" style="161" customWidth="1"/>
    <col min="15874" max="15874" width="31.85546875" style="161" customWidth="1"/>
    <col min="15875" max="15876" width="14.5703125" style="161" customWidth="1"/>
    <col min="15877" max="15877" width="10.28515625" style="161" customWidth="1"/>
    <col min="15878" max="16128" width="9.140625" style="161"/>
    <col min="16129" max="16129" width="4.7109375" style="161" customWidth="1"/>
    <col min="16130" max="16130" width="31.85546875" style="161" customWidth="1"/>
    <col min="16131" max="16132" width="14.5703125" style="161" customWidth="1"/>
    <col min="16133" max="16133" width="10.28515625" style="161" customWidth="1"/>
    <col min="16134" max="16384" width="9.140625" style="161"/>
  </cols>
  <sheetData>
    <row r="1" spans="1:5" x14ac:dyDescent="0.2">
      <c r="B1" s="163"/>
      <c r="C1" s="401" t="s">
        <v>599</v>
      </c>
      <c r="D1" s="401"/>
      <c r="E1" s="401"/>
    </row>
    <row r="2" spans="1:5" x14ac:dyDescent="0.2">
      <c r="B2" s="176"/>
      <c r="C2" s="377" t="s">
        <v>569</v>
      </c>
      <c r="D2" s="377"/>
      <c r="E2" s="377"/>
    </row>
    <row r="3" spans="1:5" x14ac:dyDescent="0.2">
      <c r="B3" s="176"/>
      <c r="C3" s="377" t="s">
        <v>573</v>
      </c>
      <c r="D3" s="377"/>
      <c r="E3" s="377"/>
    </row>
    <row r="4" spans="1:5" x14ac:dyDescent="0.2">
      <c r="B4" s="176"/>
      <c r="C4" s="377" t="s">
        <v>570</v>
      </c>
      <c r="D4" s="377"/>
      <c r="E4" s="377"/>
    </row>
    <row r="5" spans="1:5" x14ac:dyDescent="0.2">
      <c r="B5" s="176"/>
      <c r="C5" s="377" t="s">
        <v>897</v>
      </c>
      <c r="D5" s="377"/>
      <c r="E5" s="377"/>
    </row>
    <row r="6" spans="1:5" x14ac:dyDescent="0.2">
      <c r="B6" s="176"/>
      <c r="C6" s="377" t="s">
        <v>571</v>
      </c>
      <c r="D6" s="377"/>
      <c r="E6" s="377"/>
    </row>
    <row r="7" spans="1:5" x14ac:dyDescent="0.2">
      <c r="B7" s="402" t="s">
        <v>570</v>
      </c>
      <c r="C7" s="402"/>
      <c r="D7" s="402"/>
      <c r="E7" s="402"/>
    </row>
    <row r="8" spans="1:5" x14ac:dyDescent="0.2">
      <c r="B8" s="176"/>
      <c r="C8" s="377" t="s">
        <v>893</v>
      </c>
      <c r="D8" s="377"/>
      <c r="E8" s="377"/>
    </row>
    <row r="9" spans="1:5" x14ac:dyDescent="0.2">
      <c r="B9" s="176"/>
      <c r="C9" s="163"/>
      <c r="D9" s="163"/>
      <c r="E9" s="163"/>
    </row>
    <row r="10" spans="1:5" ht="45.75" customHeight="1" x14ac:dyDescent="0.2">
      <c r="A10" s="187"/>
      <c r="B10" s="415" t="s">
        <v>872</v>
      </c>
      <c r="C10" s="415"/>
      <c r="D10" s="415"/>
      <c r="E10" s="415"/>
    </row>
    <row r="11" spans="1:5" x14ac:dyDescent="0.2">
      <c r="A11" s="403"/>
      <c r="B11" s="403"/>
      <c r="C11" s="403"/>
      <c r="D11" s="405" t="s">
        <v>575</v>
      </c>
      <c r="E11" s="405"/>
    </row>
    <row r="12" spans="1:5" s="166" customFormat="1" ht="25.5" x14ac:dyDescent="0.2">
      <c r="A12" s="106" t="s">
        <v>576</v>
      </c>
      <c r="B12" s="398" t="s">
        <v>577</v>
      </c>
      <c r="C12" s="399"/>
      <c r="D12" s="444" t="s">
        <v>677</v>
      </c>
      <c r="E12" s="445"/>
    </row>
    <row r="13" spans="1:5" x14ac:dyDescent="0.2">
      <c r="A13" s="173" t="s">
        <v>587</v>
      </c>
      <c r="B13" s="413" t="s">
        <v>580</v>
      </c>
      <c r="C13" s="414"/>
      <c r="D13" s="413">
        <v>78.173910000000006</v>
      </c>
      <c r="E13" s="414"/>
    </row>
    <row r="14" spans="1:5" x14ac:dyDescent="0.2">
      <c r="A14" s="174"/>
      <c r="B14" s="417" t="s">
        <v>598</v>
      </c>
      <c r="C14" s="418"/>
      <c r="D14" s="417">
        <f>SUM(D13:E13)</f>
        <v>78.173910000000006</v>
      </c>
      <c r="E14" s="418"/>
    </row>
  </sheetData>
  <mergeCells count="17">
    <mergeCell ref="B13:C13"/>
    <mergeCell ref="D13:E13"/>
    <mergeCell ref="B14:C14"/>
    <mergeCell ref="D14:E14"/>
    <mergeCell ref="B7:E7"/>
    <mergeCell ref="C8:E8"/>
    <mergeCell ref="B10:E10"/>
    <mergeCell ref="A11:C11"/>
    <mergeCell ref="D11:E11"/>
    <mergeCell ref="B12:C12"/>
    <mergeCell ref="D12:E12"/>
    <mergeCell ref="C6:E6"/>
    <mergeCell ref="C1:E1"/>
    <mergeCell ref="C2:E2"/>
    <mergeCell ref="C3:E3"/>
    <mergeCell ref="C4:E4"/>
    <mergeCell ref="C5:E5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M26"/>
  <sheetViews>
    <sheetView zoomScaleNormal="100" workbookViewId="0">
      <selection activeCell="I20" sqref="I20"/>
    </sheetView>
  </sheetViews>
  <sheetFormatPr defaultRowHeight="12.75" x14ac:dyDescent="0.2"/>
  <cols>
    <col min="1" max="1" width="4.7109375" style="161" customWidth="1"/>
    <col min="2" max="2" width="23.28515625" style="161" customWidth="1"/>
    <col min="3" max="3" width="14.5703125" style="161" customWidth="1"/>
    <col min="4" max="4" width="13.28515625" style="161" customWidth="1"/>
    <col min="5" max="5" width="4.28515625" style="161" hidden="1" customWidth="1"/>
    <col min="6" max="6" width="13.42578125" style="161" customWidth="1"/>
    <col min="7" max="256" width="9.140625" style="161"/>
    <col min="257" max="257" width="4.7109375" style="161" customWidth="1"/>
    <col min="258" max="258" width="31.85546875" style="161" customWidth="1"/>
    <col min="259" max="259" width="14.5703125" style="161" customWidth="1"/>
    <col min="260" max="260" width="13.28515625" style="161" customWidth="1"/>
    <col min="261" max="261" width="0" style="161" hidden="1" customWidth="1"/>
    <col min="262" max="262" width="13.42578125" style="161" customWidth="1"/>
    <col min="263" max="512" width="9.140625" style="161"/>
    <col min="513" max="513" width="4.7109375" style="161" customWidth="1"/>
    <col min="514" max="514" width="31.85546875" style="161" customWidth="1"/>
    <col min="515" max="515" width="14.5703125" style="161" customWidth="1"/>
    <col min="516" max="516" width="13.28515625" style="161" customWidth="1"/>
    <col min="517" max="517" width="0" style="161" hidden="1" customWidth="1"/>
    <col min="518" max="518" width="13.42578125" style="161" customWidth="1"/>
    <col min="519" max="768" width="9.140625" style="161"/>
    <col min="769" max="769" width="4.7109375" style="161" customWidth="1"/>
    <col min="770" max="770" width="31.85546875" style="161" customWidth="1"/>
    <col min="771" max="771" width="14.5703125" style="161" customWidth="1"/>
    <col min="772" max="772" width="13.28515625" style="161" customWidth="1"/>
    <col min="773" max="773" width="0" style="161" hidden="1" customWidth="1"/>
    <col min="774" max="774" width="13.42578125" style="161" customWidth="1"/>
    <col min="775" max="1024" width="9.140625" style="161"/>
    <col min="1025" max="1025" width="4.7109375" style="161" customWidth="1"/>
    <col min="1026" max="1026" width="31.85546875" style="161" customWidth="1"/>
    <col min="1027" max="1027" width="14.5703125" style="161" customWidth="1"/>
    <col min="1028" max="1028" width="13.28515625" style="161" customWidth="1"/>
    <col min="1029" max="1029" width="0" style="161" hidden="1" customWidth="1"/>
    <col min="1030" max="1030" width="13.42578125" style="161" customWidth="1"/>
    <col min="1031" max="1280" width="9.140625" style="161"/>
    <col min="1281" max="1281" width="4.7109375" style="161" customWidth="1"/>
    <col min="1282" max="1282" width="31.85546875" style="161" customWidth="1"/>
    <col min="1283" max="1283" width="14.5703125" style="161" customWidth="1"/>
    <col min="1284" max="1284" width="13.28515625" style="161" customWidth="1"/>
    <col min="1285" max="1285" width="0" style="161" hidden="1" customWidth="1"/>
    <col min="1286" max="1286" width="13.42578125" style="161" customWidth="1"/>
    <col min="1287" max="1536" width="9.140625" style="161"/>
    <col min="1537" max="1537" width="4.7109375" style="161" customWidth="1"/>
    <col min="1538" max="1538" width="31.85546875" style="161" customWidth="1"/>
    <col min="1539" max="1539" width="14.5703125" style="161" customWidth="1"/>
    <col min="1540" max="1540" width="13.28515625" style="161" customWidth="1"/>
    <col min="1541" max="1541" width="0" style="161" hidden="1" customWidth="1"/>
    <col min="1542" max="1542" width="13.42578125" style="161" customWidth="1"/>
    <col min="1543" max="1792" width="9.140625" style="161"/>
    <col min="1793" max="1793" width="4.7109375" style="161" customWidth="1"/>
    <col min="1794" max="1794" width="31.85546875" style="161" customWidth="1"/>
    <col min="1795" max="1795" width="14.5703125" style="161" customWidth="1"/>
    <col min="1796" max="1796" width="13.28515625" style="161" customWidth="1"/>
    <col min="1797" max="1797" width="0" style="161" hidden="1" customWidth="1"/>
    <col min="1798" max="1798" width="13.42578125" style="161" customWidth="1"/>
    <col min="1799" max="2048" width="9.140625" style="161"/>
    <col min="2049" max="2049" width="4.7109375" style="161" customWidth="1"/>
    <col min="2050" max="2050" width="31.85546875" style="161" customWidth="1"/>
    <col min="2051" max="2051" width="14.5703125" style="161" customWidth="1"/>
    <col min="2052" max="2052" width="13.28515625" style="161" customWidth="1"/>
    <col min="2053" max="2053" width="0" style="161" hidden="1" customWidth="1"/>
    <col min="2054" max="2054" width="13.42578125" style="161" customWidth="1"/>
    <col min="2055" max="2304" width="9.140625" style="161"/>
    <col min="2305" max="2305" width="4.7109375" style="161" customWidth="1"/>
    <col min="2306" max="2306" width="31.85546875" style="161" customWidth="1"/>
    <col min="2307" max="2307" width="14.5703125" style="161" customWidth="1"/>
    <col min="2308" max="2308" width="13.28515625" style="161" customWidth="1"/>
    <col min="2309" max="2309" width="0" style="161" hidden="1" customWidth="1"/>
    <col min="2310" max="2310" width="13.42578125" style="161" customWidth="1"/>
    <col min="2311" max="2560" width="9.140625" style="161"/>
    <col min="2561" max="2561" width="4.7109375" style="161" customWidth="1"/>
    <col min="2562" max="2562" width="31.85546875" style="161" customWidth="1"/>
    <col min="2563" max="2563" width="14.5703125" style="161" customWidth="1"/>
    <col min="2564" max="2564" width="13.28515625" style="161" customWidth="1"/>
    <col min="2565" max="2565" width="0" style="161" hidden="1" customWidth="1"/>
    <col min="2566" max="2566" width="13.42578125" style="161" customWidth="1"/>
    <col min="2567" max="2816" width="9.140625" style="161"/>
    <col min="2817" max="2817" width="4.7109375" style="161" customWidth="1"/>
    <col min="2818" max="2818" width="31.85546875" style="161" customWidth="1"/>
    <col min="2819" max="2819" width="14.5703125" style="161" customWidth="1"/>
    <col min="2820" max="2820" width="13.28515625" style="161" customWidth="1"/>
    <col min="2821" max="2821" width="0" style="161" hidden="1" customWidth="1"/>
    <col min="2822" max="2822" width="13.42578125" style="161" customWidth="1"/>
    <col min="2823" max="3072" width="9.140625" style="161"/>
    <col min="3073" max="3073" width="4.7109375" style="161" customWidth="1"/>
    <col min="3074" max="3074" width="31.85546875" style="161" customWidth="1"/>
    <col min="3075" max="3075" width="14.5703125" style="161" customWidth="1"/>
    <col min="3076" max="3076" width="13.28515625" style="161" customWidth="1"/>
    <col min="3077" max="3077" width="0" style="161" hidden="1" customWidth="1"/>
    <col min="3078" max="3078" width="13.42578125" style="161" customWidth="1"/>
    <col min="3079" max="3328" width="9.140625" style="161"/>
    <col min="3329" max="3329" width="4.7109375" style="161" customWidth="1"/>
    <col min="3330" max="3330" width="31.85546875" style="161" customWidth="1"/>
    <col min="3331" max="3331" width="14.5703125" style="161" customWidth="1"/>
    <col min="3332" max="3332" width="13.28515625" style="161" customWidth="1"/>
    <col min="3333" max="3333" width="0" style="161" hidden="1" customWidth="1"/>
    <col min="3334" max="3334" width="13.42578125" style="161" customWidth="1"/>
    <col min="3335" max="3584" width="9.140625" style="161"/>
    <col min="3585" max="3585" width="4.7109375" style="161" customWidth="1"/>
    <col min="3586" max="3586" width="31.85546875" style="161" customWidth="1"/>
    <col min="3587" max="3587" width="14.5703125" style="161" customWidth="1"/>
    <col min="3588" max="3588" width="13.28515625" style="161" customWidth="1"/>
    <col min="3589" max="3589" width="0" style="161" hidden="1" customWidth="1"/>
    <col min="3590" max="3590" width="13.42578125" style="161" customWidth="1"/>
    <col min="3591" max="3840" width="9.140625" style="161"/>
    <col min="3841" max="3841" width="4.7109375" style="161" customWidth="1"/>
    <col min="3842" max="3842" width="31.85546875" style="161" customWidth="1"/>
    <col min="3843" max="3843" width="14.5703125" style="161" customWidth="1"/>
    <col min="3844" max="3844" width="13.28515625" style="161" customWidth="1"/>
    <col min="3845" max="3845" width="0" style="161" hidden="1" customWidth="1"/>
    <col min="3846" max="3846" width="13.42578125" style="161" customWidth="1"/>
    <col min="3847" max="4096" width="9.140625" style="161"/>
    <col min="4097" max="4097" width="4.7109375" style="161" customWidth="1"/>
    <col min="4098" max="4098" width="31.85546875" style="161" customWidth="1"/>
    <col min="4099" max="4099" width="14.5703125" style="161" customWidth="1"/>
    <col min="4100" max="4100" width="13.28515625" style="161" customWidth="1"/>
    <col min="4101" max="4101" width="0" style="161" hidden="1" customWidth="1"/>
    <col min="4102" max="4102" width="13.42578125" style="161" customWidth="1"/>
    <col min="4103" max="4352" width="9.140625" style="161"/>
    <col min="4353" max="4353" width="4.7109375" style="161" customWidth="1"/>
    <col min="4354" max="4354" width="31.85546875" style="161" customWidth="1"/>
    <col min="4355" max="4355" width="14.5703125" style="161" customWidth="1"/>
    <col min="4356" max="4356" width="13.28515625" style="161" customWidth="1"/>
    <col min="4357" max="4357" width="0" style="161" hidden="1" customWidth="1"/>
    <col min="4358" max="4358" width="13.42578125" style="161" customWidth="1"/>
    <col min="4359" max="4608" width="9.140625" style="161"/>
    <col min="4609" max="4609" width="4.7109375" style="161" customWidth="1"/>
    <col min="4610" max="4610" width="31.85546875" style="161" customWidth="1"/>
    <col min="4611" max="4611" width="14.5703125" style="161" customWidth="1"/>
    <col min="4612" max="4612" width="13.28515625" style="161" customWidth="1"/>
    <col min="4613" max="4613" width="0" style="161" hidden="1" customWidth="1"/>
    <col min="4614" max="4614" width="13.42578125" style="161" customWidth="1"/>
    <col min="4615" max="4864" width="9.140625" style="161"/>
    <col min="4865" max="4865" width="4.7109375" style="161" customWidth="1"/>
    <col min="4866" max="4866" width="31.85546875" style="161" customWidth="1"/>
    <col min="4867" max="4867" width="14.5703125" style="161" customWidth="1"/>
    <col min="4868" max="4868" width="13.28515625" style="161" customWidth="1"/>
    <col min="4869" max="4869" width="0" style="161" hidden="1" customWidth="1"/>
    <col min="4870" max="4870" width="13.42578125" style="161" customWidth="1"/>
    <col min="4871" max="5120" width="9.140625" style="161"/>
    <col min="5121" max="5121" width="4.7109375" style="161" customWidth="1"/>
    <col min="5122" max="5122" width="31.85546875" style="161" customWidth="1"/>
    <col min="5123" max="5123" width="14.5703125" style="161" customWidth="1"/>
    <col min="5124" max="5124" width="13.28515625" style="161" customWidth="1"/>
    <col min="5125" max="5125" width="0" style="161" hidden="1" customWidth="1"/>
    <col min="5126" max="5126" width="13.42578125" style="161" customWidth="1"/>
    <col min="5127" max="5376" width="9.140625" style="161"/>
    <col min="5377" max="5377" width="4.7109375" style="161" customWidth="1"/>
    <col min="5378" max="5378" width="31.85546875" style="161" customWidth="1"/>
    <col min="5379" max="5379" width="14.5703125" style="161" customWidth="1"/>
    <col min="5380" max="5380" width="13.28515625" style="161" customWidth="1"/>
    <col min="5381" max="5381" width="0" style="161" hidden="1" customWidth="1"/>
    <col min="5382" max="5382" width="13.42578125" style="161" customWidth="1"/>
    <col min="5383" max="5632" width="9.140625" style="161"/>
    <col min="5633" max="5633" width="4.7109375" style="161" customWidth="1"/>
    <col min="5634" max="5634" width="31.85546875" style="161" customWidth="1"/>
    <col min="5635" max="5635" width="14.5703125" style="161" customWidth="1"/>
    <col min="5636" max="5636" width="13.28515625" style="161" customWidth="1"/>
    <col min="5637" max="5637" width="0" style="161" hidden="1" customWidth="1"/>
    <col min="5638" max="5638" width="13.42578125" style="161" customWidth="1"/>
    <col min="5639" max="5888" width="9.140625" style="161"/>
    <col min="5889" max="5889" width="4.7109375" style="161" customWidth="1"/>
    <col min="5890" max="5890" width="31.85546875" style="161" customWidth="1"/>
    <col min="5891" max="5891" width="14.5703125" style="161" customWidth="1"/>
    <col min="5892" max="5892" width="13.28515625" style="161" customWidth="1"/>
    <col min="5893" max="5893" width="0" style="161" hidden="1" customWidth="1"/>
    <col min="5894" max="5894" width="13.42578125" style="161" customWidth="1"/>
    <col min="5895" max="6144" width="9.140625" style="161"/>
    <col min="6145" max="6145" width="4.7109375" style="161" customWidth="1"/>
    <col min="6146" max="6146" width="31.85546875" style="161" customWidth="1"/>
    <col min="6147" max="6147" width="14.5703125" style="161" customWidth="1"/>
    <col min="6148" max="6148" width="13.28515625" style="161" customWidth="1"/>
    <col min="6149" max="6149" width="0" style="161" hidden="1" customWidth="1"/>
    <col min="6150" max="6150" width="13.42578125" style="161" customWidth="1"/>
    <col min="6151" max="6400" width="9.140625" style="161"/>
    <col min="6401" max="6401" width="4.7109375" style="161" customWidth="1"/>
    <col min="6402" max="6402" width="31.85546875" style="161" customWidth="1"/>
    <col min="6403" max="6403" width="14.5703125" style="161" customWidth="1"/>
    <col min="6404" max="6404" width="13.28515625" style="161" customWidth="1"/>
    <col min="6405" max="6405" width="0" style="161" hidden="1" customWidth="1"/>
    <col min="6406" max="6406" width="13.42578125" style="161" customWidth="1"/>
    <col min="6407" max="6656" width="9.140625" style="161"/>
    <col min="6657" max="6657" width="4.7109375" style="161" customWidth="1"/>
    <col min="6658" max="6658" width="31.85546875" style="161" customWidth="1"/>
    <col min="6659" max="6659" width="14.5703125" style="161" customWidth="1"/>
    <col min="6660" max="6660" width="13.28515625" style="161" customWidth="1"/>
    <col min="6661" max="6661" width="0" style="161" hidden="1" customWidth="1"/>
    <col min="6662" max="6662" width="13.42578125" style="161" customWidth="1"/>
    <col min="6663" max="6912" width="9.140625" style="161"/>
    <col min="6913" max="6913" width="4.7109375" style="161" customWidth="1"/>
    <col min="6914" max="6914" width="31.85546875" style="161" customWidth="1"/>
    <col min="6915" max="6915" width="14.5703125" style="161" customWidth="1"/>
    <col min="6916" max="6916" width="13.28515625" style="161" customWidth="1"/>
    <col min="6917" max="6917" width="0" style="161" hidden="1" customWidth="1"/>
    <col min="6918" max="6918" width="13.42578125" style="161" customWidth="1"/>
    <col min="6919" max="7168" width="9.140625" style="161"/>
    <col min="7169" max="7169" width="4.7109375" style="161" customWidth="1"/>
    <col min="7170" max="7170" width="31.85546875" style="161" customWidth="1"/>
    <col min="7171" max="7171" width="14.5703125" style="161" customWidth="1"/>
    <col min="7172" max="7172" width="13.28515625" style="161" customWidth="1"/>
    <col min="7173" max="7173" width="0" style="161" hidden="1" customWidth="1"/>
    <col min="7174" max="7174" width="13.42578125" style="161" customWidth="1"/>
    <col min="7175" max="7424" width="9.140625" style="161"/>
    <col min="7425" max="7425" width="4.7109375" style="161" customWidth="1"/>
    <col min="7426" max="7426" width="31.85546875" style="161" customWidth="1"/>
    <col min="7427" max="7427" width="14.5703125" style="161" customWidth="1"/>
    <col min="7428" max="7428" width="13.28515625" style="161" customWidth="1"/>
    <col min="7429" max="7429" width="0" style="161" hidden="1" customWidth="1"/>
    <col min="7430" max="7430" width="13.42578125" style="161" customWidth="1"/>
    <col min="7431" max="7680" width="9.140625" style="161"/>
    <col min="7681" max="7681" width="4.7109375" style="161" customWidth="1"/>
    <col min="7682" max="7682" width="31.85546875" style="161" customWidth="1"/>
    <col min="7683" max="7683" width="14.5703125" style="161" customWidth="1"/>
    <col min="7684" max="7684" width="13.28515625" style="161" customWidth="1"/>
    <col min="7685" max="7685" width="0" style="161" hidden="1" customWidth="1"/>
    <col min="7686" max="7686" width="13.42578125" style="161" customWidth="1"/>
    <col min="7687" max="7936" width="9.140625" style="161"/>
    <col min="7937" max="7937" width="4.7109375" style="161" customWidth="1"/>
    <col min="7938" max="7938" width="31.85546875" style="161" customWidth="1"/>
    <col min="7939" max="7939" width="14.5703125" style="161" customWidth="1"/>
    <col min="7940" max="7940" width="13.28515625" style="161" customWidth="1"/>
    <col min="7941" max="7941" width="0" style="161" hidden="1" customWidth="1"/>
    <col min="7942" max="7942" width="13.42578125" style="161" customWidth="1"/>
    <col min="7943" max="8192" width="9.140625" style="161"/>
    <col min="8193" max="8193" width="4.7109375" style="161" customWidth="1"/>
    <col min="8194" max="8194" width="31.85546875" style="161" customWidth="1"/>
    <col min="8195" max="8195" width="14.5703125" style="161" customWidth="1"/>
    <col min="8196" max="8196" width="13.28515625" style="161" customWidth="1"/>
    <col min="8197" max="8197" width="0" style="161" hidden="1" customWidth="1"/>
    <col min="8198" max="8198" width="13.42578125" style="161" customWidth="1"/>
    <col min="8199" max="8448" width="9.140625" style="161"/>
    <col min="8449" max="8449" width="4.7109375" style="161" customWidth="1"/>
    <col min="8450" max="8450" width="31.85546875" style="161" customWidth="1"/>
    <col min="8451" max="8451" width="14.5703125" style="161" customWidth="1"/>
    <col min="8452" max="8452" width="13.28515625" style="161" customWidth="1"/>
    <col min="8453" max="8453" width="0" style="161" hidden="1" customWidth="1"/>
    <col min="8454" max="8454" width="13.42578125" style="161" customWidth="1"/>
    <col min="8455" max="8704" width="9.140625" style="161"/>
    <col min="8705" max="8705" width="4.7109375" style="161" customWidth="1"/>
    <col min="8706" max="8706" width="31.85546875" style="161" customWidth="1"/>
    <col min="8707" max="8707" width="14.5703125" style="161" customWidth="1"/>
    <col min="8708" max="8708" width="13.28515625" style="161" customWidth="1"/>
    <col min="8709" max="8709" width="0" style="161" hidden="1" customWidth="1"/>
    <col min="8710" max="8710" width="13.42578125" style="161" customWidth="1"/>
    <col min="8711" max="8960" width="9.140625" style="161"/>
    <col min="8961" max="8961" width="4.7109375" style="161" customWidth="1"/>
    <col min="8962" max="8962" width="31.85546875" style="161" customWidth="1"/>
    <col min="8963" max="8963" width="14.5703125" style="161" customWidth="1"/>
    <col min="8964" max="8964" width="13.28515625" style="161" customWidth="1"/>
    <col min="8965" max="8965" width="0" style="161" hidden="1" customWidth="1"/>
    <col min="8966" max="8966" width="13.42578125" style="161" customWidth="1"/>
    <col min="8967" max="9216" width="9.140625" style="161"/>
    <col min="9217" max="9217" width="4.7109375" style="161" customWidth="1"/>
    <col min="9218" max="9218" width="31.85546875" style="161" customWidth="1"/>
    <col min="9219" max="9219" width="14.5703125" style="161" customWidth="1"/>
    <col min="9220" max="9220" width="13.28515625" style="161" customWidth="1"/>
    <col min="9221" max="9221" width="0" style="161" hidden="1" customWidth="1"/>
    <col min="9222" max="9222" width="13.42578125" style="161" customWidth="1"/>
    <col min="9223" max="9472" width="9.140625" style="161"/>
    <col min="9473" max="9473" width="4.7109375" style="161" customWidth="1"/>
    <col min="9474" max="9474" width="31.85546875" style="161" customWidth="1"/>
    <col min="9475" max="9475" width="14.5703125" style="161" customWidth="1"/>
    <col min="9476" max="9476" width="13.28515625" style="161" customWidth="1"/>
    <col min="9477" max="9477" width="0" style="161" hidden="1" customWidth="1"/>
    <col min="9478" max="9478" width="13.42578125" style="161" customWidth="1"/>
    <col min="9479" max="9728" width="9.140625" style="161"/>
    <col min="9729" max="9729" width="4.7109375" style="161" customWidth="1"/>
    <col min="9730" max="9730" width="31.85546875" style="161" customWidth="1"/>
    <col min="9731" max="9731" width="14.5703125" style="161" customWidth="1"/>
    <col min="9732" max="9732" width="13.28515625" style="161" customWidth="1"/>
    <col min="9733" max="9733" width="0" style="161" hidden="1" customWidth="1"/>
    <col min="9734" max="9734" width="13.42578125" style="161" customWidth="1"/>
    <col min="9735" max="9984" width="9.140625" style="161"/>
    <col min="9985" max="9985" width="4.7109375" style="161" customWidth="1"/>
    <col min="9986" max="9986" width="31.85546875" style="161" customWidth="1"/>
    <col min="9987" max="9987" width="14.5703125" style="161" customWidth="1"/>
    <col min="9988" max="9988" width="13.28515625" style="161" customWidth="1"/>
    <col min="9989" max="9989" width="0" style="161" hidden="1" customWidth="1"/>
    <col min="9990" max="9990" width="13.42578125" style="161" customWidth="1"/>
    <col min="9991" max="10240" width="9.140625" style="161"/>
    <col min="10241" max="10241" width="4.7109375" style="161" customWidth="1"/>
    <col min="10242" max="10242" width="31.85546875" style="161" customWidth="1"/>
    <col min="10243" max="10243" width="14.5703125" style="161" customWidth="1"/>
    <col min="10244" max="10244" width="13.28515625" style="161" customWidth="1"/>
    <col min="10245" max="10245" width="0" style="161" hidden="1" customWidth="1"/>
    <col min="10246" max="10246" width="13.42578125" style="161" customWidth="1"/>
    <col min="10247" max="10496" width="9.140625" style="161"/>
    <col min="10497" max="10497" width="4.7109375" style="161" customWidth="1"/>
    <col min="10498" max="10498" width="31.85546875" style="161" customWidth="1"/>
    <col min="10499" max="10499" width="14.5703125" style="161" customWidth="1"/>
    <col min="10500" max="10500" width="13.28515625" style="161" customWidth="1"/>
    <col min="10501" max="10501" width="0" style="161" hidden="1" customWidth="1"/>
    <col min="10502" max="10502" width="13.42578125" style="161" customWidth="1"/>
    <col min="10503" max="10752" width="9.140625" style="161"/>
    <col min="10753" max="10753" width="4.7109375" style="161" customWidth="1"/>
    <col min="10754" max="10754" width="31.85546875" style="161" customWidth="1"/>
    <col min="10755" max="10755" width="14.5703125" style="161" customWidth="1"/>
    <col min="10756" max="10756" width="13.28515625" style="161" customWidth="1"/>
    <col min="10757" max="10757" width="0" style="161" hidden="1" customWidth="1"/>
    <col min="10758" max="10758" width="13.42578125" style="161" customWidth="1"/>
    <col min="10759" max="11008" width="9.140625" style="161"/>
    <col min="11009" max="11009" width="4.7109375" style="161" customWidth="1"/>
    <col min="11010" max="11010" width="31.85546875" style="161" customWidth="1"/>
    <col min="11011" max="11011" width="14.5703125" style="161" customWidth="1"/>
    <col min="11012" max="11012" width="13.28515625" style="161" customWidth="1"/>
    <col min="11013" max="11013" width="0" style="161" hidden="1" customWidth="1"/>
    <col min="11014" max="11014" width="13.42578125" style="161" customWidth="1"/>
    <col min="11015" max="11264" width="9.140625" style="161"/>
    <col min="11265" max="11265" width="4.7109375" style="161" customWidth="1"/>
    <col min="11266" max="11266" width="31.85546875" style="161" customWidth="1"/>
    <col min="11267" max="11267" width="14.5703125" style="161" customWidth="1"/>
    <col min="11268" max="11268" width="13.28515625" style="161" customWidth="1"/>
    <col min="11269" max="11269" width="0" style="161" hidden="1" customWidth="1"/>
    <col min="11270" max="11270" width="13.42578125" style="161" customWidth="1"/>
    <col min="11271" max="11520" width="9.140625" style="161"/>
    <col min="11521" max="11521" width="4.7109375" style="161" customWidth="1"/>
    <col min="11522" max="11522" width="31.85546875" style="161" customWidth="1"/>
    <col min="11523" max="11523" width="14.5703125" style="161" customWidth="1"/>
    <col min="11524" max="11524" width="13.28515625" style="161" customWidth="1"/>
    <col min="11525" max="11525" width="0" style="161" hidden="1" customWidth="1"/>
    <col min="11526" max="11526" width="13.42578125" style="161" customWidth="1"/>
    <col min="11527" max="11776" width="9.140625" style="161"/>
    <col min="11777" max="11777" width="4.7109375" style="161" customWidth="1"/>
    <col min="11778" max="11778" width="31.85546875" style="161" customWidth="1"/>
    <col min="11779" max="11779" width="14.5703125" style="161" customWidth="1"/>
    <col min="11780" max="11780" width="13.28515625" style="161" customWidth="1"/>
    <col min="11781" max="11781" width="0" style="161" hidden="1" customWidth="1"/>
    <col min="11782" max="11782" width="13.42578125" style="161" customWidth="1"/>
    <col min="11783" max="12032" width="9.140625" style="161"/>
    <col min="12033" max="12033" width="4.7109375" style="161" customWidth="1"/>
    <col min="12034" max="12034" width="31.85546875" style="161" customWidth="1"/>
    <col min="12035" max="12035" width="14.5703125" style="161" customWidth="1"/>
    <col min="12036" max="12036" width="13.28515625" style="161" customWidth="1"/>
    <col min="12037" max="12037" width="0" style="161" hidden="1" customWidth="1"/>
    <col min="12038" max="12038" width="13.42578125" style="161" customWidth="1"/>
    <col min="12039" max="12288" width="9.140625" style="161"/>
    <col min="12289" max="12289" width="4.7109375" style="161" customWidth="1"/>
    <col min="12290" max="12290" width="31.85546875" style="161" customWidth="1"/>
    <col min="12291" max="12291" width="14.5703125" style="161" customWidth="1"/>
    <col min="12292" max="12292" width="13.28515625" style="161" customWidth="1"/>
    <col min="12293" max="12293" width="0" style="161" hidden="1" customWidth="1"/>
    <col min="12294" max="12294" width="13.42578125" style="161" customWidth="1"/>
    <col min="12295" max="12544" width="9.140625" style="161"/>
    <col min="12545" max="12545" width="4.7109375" style="161" customWidth="1"/>
    <col min="12546" max="12546" width="31.85546875" style="161" customWidth="1"/>
    <col min="12547" max="12547" width="14.5703125" style="161" customWidth="1"/>
    <col min="12548" max="12548" width="13.28515625" style="161" customWidth="1"/>
    <col min="12549" max="12549" width="0" style="161" hidden="1" customWidth="1"/>
    <col min="12550" max="12550" width="13.42578125" style="161" customWidth="1"/>
    <col min="12551" max="12800" width="9.140625" style="161"/>
    <col min="12801" max="12801" width="4.7109375" style="161" customWidth="1"/>
    <col min="12802" max="12802" width="31.85546875" style="161" customWidth="1"/>
    <col min="12803" max="12803" width="14.5703125" style="161" customWidth="1"/>
    <col min="12804" max="12804" width="13.28515625" style="161" customWidth="1"/>
    <col min="12805" max="12805" width="0" style="161" hidden="1" customWidth="1"/>
    <col min="12806" max="12806" width="13.42578125" style="161" customWidth="1"/>
    <col min="12807" max="13056" width="9.140625" style="161"/>
    <col min="13057" max="13057" width="4.7109375" style="161" customWidth="1"/>
    <col min="13058" max="13058" width="31.85546875" style="161" customWidth="1"/>
    <col min="13059" max="13059" width="14.5703125" style="161" customWidth="1"/>
    <col min="13060" max="13060" width="13.28515625" style="161" customWidth="1"/>
    <col min="13061" max="13061" width="0" style="161" hidden="1" customWidth="1"/>
    <col min="13062" max="13062" width="13.42578125" style="161" customWidth="1"/>
    <col min="13063" max="13312" width="9.140625" style="161"/>
    <col min="13313" max="13313" width="4.7109375" style="161" customWidth="1"/>
    <col min="13314" max="13314" width="31.85546875" style="161" customWidth="1"/>
    <col min="13315" max="13315" width="14.5703125" style="161" customWidth="1"/>
    <col min="13316" max="13316" width="13.28515625" style="161" customWidth="1"/>
    <col min="13317" max="13317" width="0" style="161" hidden="1" customWidth="1"/>
    <col min="13318" max="13318" width="13.42578125" style="161" customWidth="1"/>
    <col min="13319" max="13568" width="9.140625" style="161"/>
    <col min="13569" max="13569" width="4.7109375" style="161" customWidth="1"/>
    <col min="13570" max="13570" width="31.85546875" style="161" customWidth="1"/>
    <col min="13571" max="13571" width="14.5703125" style="161" customWidth="1"/>
    <col min="13572" max="13572" width="13.28515625" style="161" customWidth="1"/>
    <col min="13573" max="13573" width="0" style="161" hidden="1" customWidth="1"/>
    <col min="13574" max="13574" width="13.42578125" style="161" customWidth="1"/>
    <col min="13575" max="13824" width="9.140625" style="161"/>
    <col min="13825" max="13825" width="4.7109375" style="161" customWidth="1"/>
    <col min="13826" max="13826" width="31.85546875" style="161" customWidth="1"/>
    <col min="13827" max="13827" width="14.5703125" style="161" customWidth="1"/>
    <col min="13828" max="13828" width="13.28515625" style="161" customWidth="1"/>
    <col min="13829" max="13829" width="0" style="161" hidden="1" customWidth="1"/>
    <col min="13830" max="13830" width="13.42578125" style="161" customWidth="1"/>
    <col min="13831" max="14080" width="9.140625" style="161"/>
    <col min="14081" max="14081" width="4.7109375" style="161" customWidth="1"/>
    <col min="14082" max="14082" width="31.85546875" style="161" customWidth="1"/>
    <col min="14083" max="14083" width="14.5703125" style="161" customWidth="1"/>
    <col min="14084" max="14084" width="13.28515625" style="161" customWidth="1"/>
    <col min="14085" max="14085" width="0" style="161" hidden="1" customWidth="1"/>
    <col min="14086" max="14086" width="13.42578125" style="161" customWidth="1"/>
    <col min="14087" max="14336" width="9.140625" style="161"/>
    <col min="14337" max="14337" width="4.7109375" style="161" customWidth="1"/>
    <col min="14338" max="14338" width="31.85546875" style="161" customWidth="1"/>
    <col min="14339" max="14339" width="14.5703125" style="161" customWidth="1"/>
    <col min="14340" max="14340" width="13.28515625" style="161" customWidth="1"/>
    <col min="14341" max="14341" width="0" style="161" hidden="1" customWidth="1"/>
    <col min="14342" max="14342" width="13.42578125" style="161" customWidth="1"/>
    <col min="14343" max="14592" width="9.140625" style="161"/>
    <col min="14593" max="14593" width="4.7109375" style="161" customWidth="1"/>
    <col min="14594" max="14594" width="31.85546875" style="161" customWidth="1"/>
    <col min="14595" max="14595" width="14.5703125" style="161" customWidth="1"/>
    <col min="14596" max="14596" width="13.28515625" style="161" customWidth="1"/>
    <col min="14597" max="14597" width="0" style="161" hidden="1" customWidth="1"/>
    <col min="14598" max="14598" width="13.42578125" style="161" customWidth="1"/>
    <col min="14599" max="14848" width="9.140625" style="161"/>
    <col min="14849" max="14849" width="4.7109375" style="161" customWidth="1"/>
    <col min="14850" max="14850" width="31.85546875" style="161" customWidth="1"/>
    <col min="14851" max="14851" width="14.5703125" style="161" customWidth="1"/>
    <col min="14852" max="14852" width="13.28515625" style="161" customWidth="1"/>
    <col min="14853" max="14853" width="0" style="161" hidden="1" customWidth="1"/>
    <col min="14854" max="14854" width="13.42578125" style="161" customWidth="1"/>
    <col min="14855" max="15104" width="9.140625" style="161"/>
    <col min="15105" max="15105" width="4.7109375" style="161" customWidth="1"/>
    <col min="15106" max="15106" width="31.85546875" style="161" customWidth="1"/>
    <col min="15107" max="15107" width="14.5703125" style="161" customWidth="1"/>
    <col min="15108" max="15108" width="13.28515625" style="161" customWidth="1"/>
    <col min="15109" max="15109" width="0" style="161" hidden="1" customWidth="1"/>
    <col min="15110" max="15110" width="13.42578125" style="161" customWidth="1"/>
    <col min="15111" max="15360" width="9.140625" style="161"/>
    <col min="15361" max="15361" width="4.7109375" style="161" customWidth="1"/>
    <col min="15362" max="15362" width="31.85546875" style="161" customWidth="1"/>
    <col min="15363" max="15363" width="14.5703125" style="161" customWidth="1"/>
    <col min="15364" max="15364" width="13.28515625" style="161" customWidth="1"/>
    <col min="15365" max="15365" width="0" style="161" hidden="1" customWidth="1"/>
    <col min="15366" max="15366" width="13.42578125" style="161" customWidth="1"/>
    <col min="15367" max="15616" width="9.140625" style="161"/>
    <col min="15617" max="15617" width="4.7109375" style="161" customWidth="1"/>
    <col min="15618" max="15618" width="31.85546875" style="161" customWidth="1"/>
    <col min="15619" max="15619" width="14.5703125" style="161" customWidth="1"/>
    <col min="15620" max="15620" width="13.28515625" style="161" customWidth="1"/>
    <col min="15621" max="15621" width="0" style="161" hidden="1" customWidth="1"/>
    <col min="15622" max="15622" width="13.42578125" style="161" customWidth="1"/>
    <col min="15623" max="15872" width="9.140625" style="161"/>
    <col min="15873" max="15873" width="4.7109375" style="161" customWidth="1"/>
    <col min="15874" max="15874" width="31.85546875" style="161" customWidth="1"/>
    <col min="15875" max="15875" width="14.5703125" style="161" customWidth="1"/>
    <col min="15876" max="15876" width="13.28515625" style="161" customWidth="1"/>
    <col min="15877" max="15877" width="0" style="161" hidden="1" customWidth="1"/>
    <col min="15878" max="15878" width="13.42578125" style="161" customWidth="1"/>
    <col min="15879" max="16128" width="9.140625" style="161"/>
    <col min="16129" max="16129" width="4.7109375" style="161" customWidth="1"/>
    <col min="16130" max="16130" width="31.85546875" style="161" customWidth="1"/>
    <col min="16131" max="16131" width="14.5703125" style="161" customWidth="1"/>
    <col min="16132" max="16132" width="13.28515625" style="161" customWidth="1"/>
    <col min="16133" max="16133" width="0" style="161" hidden="1" customWidth="1"/>
    <col min="16134" max="16134" width="13.42578125" style="161" customWidth="1"/>
    <col min="16135" max="16384" width="9.140625" style="161"/>
  </cols>
  <sheetData>
    <row r="1" spans="1:7" x14ac:dyDescent="0.2">
      <c r="B1" s="163"/>
      <c r="C1" s="401" t="s">
        <v>600</v>
      </c>
      <c r="D1" s="401"/>
      <c r="E1" s="401"/>
      <c r="F1" s="401"/>
    </row>
    <row r="2" spans="1:7" x14ac:dyDescent="0.2">
      <c r="B2" s="176"/>
      <c r="C2" s="377" t="s">
        <v>569</v>
      </c>
      <c r="D2" s="377"/>
      <c r="E2" s="377"/>
      <c r="F2" s="377"/>
    </row>
    <row r="3" spans="1:7" x14ac:dyDescent="0.2">
      <c r="B3" s="176"/>
      <c r="C3" s="377" t="s">
        <v>573</v>
      </c>
      <c r="D3" s="377"/>
      <c r="E3" s="377"/>
      <c r="F3" s="377"/>
    </row>
    <row r="4" spans="1:7" x14ac:dyDescent="0.2">
      <c r="B4" s="176"/>
      <c r="C4" s="377" t="s">
        <v>570</v>
      </c>
      <c r="D4" s="377"/>
      <c r="E4" s="377"/>
      <c r="F4" s="377"/>
    </row>
    <row r="5" spans="1:7" x14ac:dyDescent="0.2">
      <c r="B5" s="176"/>
      <c r="C5" s="377" t="s">
        <v>896</v>
      </c>
      <c r="D5" s="377"/>
      <c r="E5" s="377"/>
      <c r="F5" s="377"/>
    </row>
    <row r="6" spans="1:7" x14ac:dyDescent="0.2">
      <c r="B6" s="176"/>
      <c r="C6" s="377" t="s">
        <v>571</v>
      </c>
      <c r="D6" s="377"/>
      <c r="E6" s="377"/>
      <c r="F6" s="377"/>
    </row>
    <row r="7" spans="1:7" x14ac:dyDescent="0.2">
      <c r="B7" s="188"/>
      <c r="C7" s="402" t="s">
        <v>602</v>
      </c>
      <c r="D7" s="402"/>
      <c r="E7" s="402"/>
      <c r="F7" s="402"/>
    </row>
    <row r="8" spans="1:7" x14ac:dyDescent="0.2">
      <c r="B8" s="162"/>
      <c r="C8" s="425" t="s">
        <v>893</v>
      </c>
      <c r="D8" s="425"/>
      <c r="E8" s="425"/>
      <c r="F8" s="425"/>
      <c r="G8" s="162"/>
    </row>
    <row r="9" spans="1:7" x14ac:dyDescent="0.2">
      <c r="B9" s="176"/>
      <c r="C9" s="163"/>
      <c r="D9" s="163"/>
      <c r="E9" s="163"/>
    </row>
    <row r="10" spans="1:7" ht="40.5" customHeight="1" x14ac:dyDescent="0.2">
      <c r="A10" s="415" t="s">
        <v>873</v>
      </c>
      <c r="B10" s="415"/>
      <c r="C10" s="415"/>
      <c r="D10" s="415"/>
      <c r="E10" s="415"/>
      <c r="F10" s="415"/>
    </row>
    <row r="11" spans="1:7" x14ac:dyDescent="0.2">
      <c r="A11" s="403"/>
      <c r="B11" s="403"/>
      <c r="C11" s="403"/>
      <c r="D11" s="448"/>
      <c r="E11" s="448"/>
      <c r="F11" s="161" t="s">
        <v>575</v>
      </c>
    </row>
    <row r="12" spans="1:7" x14ac:dyDescent="0.2">
      <c r="A12" s="400" t="s">
        <v>576</v>
      </c>
      <c r="B12" s="400" t="s">
        <v>577</v>
      </c>
      <c r="C12" s="400"/>
      <c r="D12" s="416" t="s">
        <v>586</v>
      </c>
      <c r="E12" s="416"/>
      <c r="F12" s="416"/>
    </row>
    <row r="13" spans="1:7" s="166" customFormat="1" x14ac:dyDescent="0.2">
      <c r="A13" s="400"/>
      <c r="B13" s="400"/>
      <c r="C13" s="400"/>
      <c r="D13" s="449" t="s">
        <v>870</v>
      </c>
      <c r="E13" s="450"/>
      <c r="F13" s="186" t="s">
        <v>871</v>
      </c>
    </row>
    <row r="14" spans="1:7" x14ac:dyDescent="0.2">
      <c r="A14" s="173" t="s">
        <v>587</v>
      </c>
      <c r="B14" s="413" t="s">
        <v>580</v>
      </c>
      <c r="C14" s="414"/>
      <c r="D14" s="413">
        <v>78.173910000000006</v>
      </c>
      <c r="E14" s="414"/>
      <c r="F14" s="173">
        <v>78.173910000000006</v>
      </c>
    </row>
    <row r="15" spans="1:7" x14ac:dyDescent="0.2">
      <c r="A15" s="174"/>
      <c r="B15" s="417" t="s">
        <v>598</v>
      </c>
      <c r="C15" s="418"/>
      <c r="D15" s="417">
        <f>SUM(D14:E14)</f>
        <v>78.173910000000006</v>
      </c>
      <c r="E15" s="418"/>
      <c r="F15" s="186">
        <f>SUM(F14:F14)</f>
        <v>78.173910000000006</v>
      </c>
    </row>
    <row r="26" spans="13:13" x14ac:dyDescent="0.2">
      <c r="M26" s="161" t="s">
        <v>28</v>
      </c>
    </row>
  </sheetData>
  <mergeCells count="19">
    <mergeCell ref="B14:C14"/>
    <mergeCell ref="D14:E14"/>
    <mergeCell ref="B15:C15"/>
    <mergeCell ref="D15:E15"/>
    <mergeCell ref="C7:F7"/>
    <mergeCell ref="C8:F8"/>
    <mergeCell ref="A10:F10"/>
    <mergeCell ref="A11:C11"/>
    <mergeCell ref="D11:E11"/>
    <mergeCell ref="A12:A13"/>
    <mergeCell ref="B12:C13"/>
    <mergeCell ref="D12:F12"/>
    <mergeCell ref="D13:E13"/>
    <mergeCell ref="C6:F6"/>
    <mergeCell ref="C1:F1"/>
    <mergeCell ref="C2:F2"/>
    <mergeCell ref="C3:F3"/>
    <mergeCell ref="C4:F4"/>
    <mergeCell ref="C5:F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312"/>
  <sheetViews>
    <sheetView topLeftCell="B40" zoomScaleNormal="100" workbookViewId="0">
      <selection activeCell="B47" sqref="B47"/>
    </sheetView>
  </sheetViews>
  <sheetFormatPr defaultRowHeight="15" x14ac:dyDescent="0.25"/>
  <cols>
    <col min="1" max="1" width="21.5703125" style="1" customWidth="1"/>
    <col min="2" max="2" width="58" style="3" customWidth="1"/>
    <col min="3" max="3" width="16.28515625" style="278" customWidth="1"/>
    <col min="4" max="4" width="23.42578125" style="1" customWidth="1"/>
    <col min="5" max="5" width="17.7109375" style="1" customWidth="1"/>
    <col min="6" max="16384" width="9.140625" style="1"/>
  </cols>
  <sheetData>
    <row r="1" spans="1:3" x14ac:dyDescent="0.25">
      <c r="A1" s="381" t="s">
        <v>425</v>
      </c>
      <c r="B1" s="381"/>
      <c r="C1" s="381"/>
    </row>
    <row r="2" spans="1:3" x14ac:dyDescent="0.25">
      <c r="A2" s="381" t="s">
        <v>697</v>
      </c>
      <c r="B2" s="381"/>
      <c r="C2" s="381"/>
    </row>
    <row r="3" spans="1:3" x14ac:dyDescent="0.25">
      <c r="A3" s="381" t="s">
        <v>698</v>
      </c>
      <c r="B3" s="381"/>
      <c r="C3" s="381"/>
    </row>
    <row r="4" spans="1:3" x14ac:dyDescent="0.25">
      <c r="A4" s="381" t="s">
        <v>844</v>
      </c>
      <c r="B4" s="381"/>
      <c r="C4" s="381"/>
    </row>
    <row r="5" spans="1:3" x14ac:dyDescent="0.25">
      <c r="A5" s="381" t="s">
        <v>845</v>
      </c>
      <c r="B5" s="381"/>
      <c r="C5" s="381"/>
    </row>
    <row r="6" spans="1:3" x14ac:dyDescent="0.25">
      <c r="A6" s="381" t="s">
        <v>2</v>
      </c>
      <c r="B6" s="381"/>
      <c r="C6" s="381"/>
    </row>
    <row r="7" spans="1:3" x14ac:dyDescent="0.25">
      <c r="A7" s="381" t="s">
        <v>888</v>
      </c>
      <c r="B7" s="381"/>
      <c r="C7" s="381"/>
    </row>
    <row r="8" spans="1:3" ht="15.75" x14ac:dyDescent="0.25">
      <c r="A8" s="2"/>
      <c r="C8" s="261"/>
    </row>
    <row r="9" spans="1:3" ht="15" customHeight="1" x14ac:dyDescent="0.25">
      <c r="A9" s="380" t="s">
        <v>683</v>
      </c>
      <c r="B9" s="380"/>
      <c r="C9" s="380"/>
    </row>
    <row r="10" spans="1:3" ht="30.75" customHeight="1" x14ac:dyDescent="0.25">
      <c r="A10" s="4"/>
      <c r="B10" s="5"/>
      <c r="C10" s="262" t="s">
        <v>3</v>
      </c>
    </row>
    <row r="11" spans="1:3" s="6" customFormat="1" ht="25.5" x14ac:dyDescent="0.2">
      <c r="A11" s="105" t="s">
        <v>4</v>
      </c>
      <c r="B11" s="105" t="s">
        <v>5</v>
      </c>
      <c r="C11" s="263" t="s">
        <v>568</v>
      </c>
    </row>
    <row r="12" spans="1:3" s="6" customFormat="1" ht="17.25" customHeight="1" x14ac:dyDescent="0.2">
      <c r="A12" s="7" t="s">
        <v>6</v>
      </c>
      <c r="B12" s="8" t="s">
        <v>7</v>
      </c>
      <c r="C12" s="264">
        <f>C13+C15+C16+C20+C22+C23+C24+C27+C29+C32+C34+C35</f>
        <v>51130</v>
      </c>
    </row>
    <row r="13" spans="1:3" s="6" customFormat="1" ht="15" customHeight="1" x14ac:dyDescent="0.2">
      <c r="A13" s="7" t="s">
        <v>8</v>
      </c>
      <c r="B13" s="8" t="s">
        <v>9</v>
      </c>
      <c r="C13" s="264">
        <f>SUM(C14:C14)</f>
        <v>39160</v>
      </c>
    </row>
    <row r="14" spans="1:3" s="6" customFormat="1" x14ac:dyDescent="0.2">
      <c r="A14" s="9" t="s">
        <v>10</v>
      </c>
      <c r="B14" s="10" t="s">
        <v>11</v>
      </c>
      <c r="C14" s="265">
        <v>39160</v>
      </c>
    </row>
    <row r="15" spans="1:3" s="6" customFormat="1" ht="25.5" x14ac:dyDescent="0.2">
      <c r="A15" s="7" t="s">
        <v>12</v>
      </c>
      <c r="B15" s="8" t="s">
        <v>13</v>
      </c>
      <c r="C15" s="264">
        <v>5466</v>
      </c>
    </row>
    <row r="16" spans="1:3" s="6" customFormat="1" ht="14.25" x14ac:dyDescent="0.2">
      <c r="A16" s="7" t="s">
        <v>14</v>
      </c>
      <c r="B16" s="8" t="s">
        <v>15</v>
      </c>
      <c r="C16" s="264">
        <f>SUM(C17+C18+C19)</f>
        <v>2154</v>
      </c>
    </row>
    <row r="17" spans="1:3" s="6" customFormat="1" x14ac:dyDescent="0.2">
      <c r="A17" s="9" t="s">
        <v>878</v>
      </c>
      <c r="B17" s="10" t="s">
        <v>720</v>
      </c>
      <c r="C17" s="265">
        <v>1762</v>
      </c>
    </row>
    <row r="18" spans="1:3" s="6" customFormat="1" x14ac:dyDescent="0.2">
      <c r="A18" s="9" t="s">
        <v>16</v>
      </c>
      <c r="B18" s="10" t="s">
        <v>17</v>
      </c>
      <c r="C18" s="265">
        <v>117</v>
      </c>
    </row>
    <row r="19" spans="1:3" s="6" customFormat="1" ht="25.5" x14ac:dyDescent="0.2">
      <c r="A19" s="9" t="s">
        <v>18</v>
      </c>
      <c r="B19" s="10" t="s">
        <v>19</v>
      </c>
      <c r="C19" s="265">
        <v>275</v>
      </c>
    </row>
    <row r="20" spans="1:3" s="6" customFormat="1" ht="14.25" x14ac:dyDescent="0.2">
      <c r="A20" s="7" t="s">
        <v>20</v>
      </c>
      <c r="B20" s="8" t="s">
        <v>21</v>
      </c>
      <c r="C20" s="264">
        <f>C21</f>
        <v>1167</v>
      </c>
    </row>
    <row r="21" spans="1:3" s="6" customFormat="1" x14ac:dyDescent="0.2">
      <c r="A21" s="9" t="s">
        <v>22</v>
      </c>
      <c r="B21" s="10" t="s">
        <v>23</v>
      </c>
      <c r="C21" s="265">
        <v>1167</v>
      </c>
    </row>
    <row r="22" spans="1:3" s="6" customFormat="1" ht="14.25" x14ac:dyDescent="0.2">
      <c r="A22" s="11" t="s">
        <v>24</v>
      </c>
      <c r="B22" s="12" t="s">
        <v>25</v>
      </c>
      <c r="C22" s="266">
        <v>1502</v>
      </c>
    </row>
    <row r="23" spans="1:3" s="6" customFormat="1" ht="25.5" x14ac:dyDescent="0.2">
      <c r="A23" s="7" t="s">
        <v>26</v>
      </c>
      <c r="B23" s="12" t="s">
        <v>27</v>
      </c>
      <c r="C23" s="266">
        <v>0</v>
      </c>
    </row>
    <row r="24" spans="1:3" s="6" customFormat="1" ht="38.25" x14ac:dyDescent="0.2">
      <c r="A24" s="7" t="s">
        <v>29</v>
      </c>
      <c r="B24" s="12" t="s">
        <v>30</v>
      </c>
      <c r="C24" s="266">
        <f>C25+C26</f>
        <v>913</v>
      </c>
    </row>
    <row r="25" spans="1:3" s="6" customFormat="1" ht="63.75" x14ac:dyDescent="0.2">
      <c r="A25" s="9" t="s">
        <v>31</v>
      </c>
      <c r="B25" s="13" t="s">
        <v>32</v>
      </c>
      <c r="C25" s="267">
        <v>413</v>
      </c>
    </row>
    <row r="26" spans="1:3" s="6" customFormat="1" ht="51" x14ac:dyDescent="0.2">
      <c r="A26" s="9" t="s">
        <v>33</v>
      </c>
      <c r="B26" s="13" t="s">
        <v>34</v>
      </c>
      <c r="C26" s="267">
        <v>500</v>
      </c>
    </row>
    <row r="27" spans="1:3" s="6" customFormat="1" ht="14.25" x14ac:dyDescent="0.2">
      <c r="A27" s="7" t="s">
        <v>35</v>
      </c>
      <c r="B27" s="12" t="s">
        <v>36</v>
      </c>
      <c r="C27" s="266">
        <f>SUM(C28)</f>
        <v>544</v>
      </c>
    </row>
    <row r="28" spans="1:3" s="6" customFormat="1" x14ac:dyDescent="0.2">
      <c r="A28" s="9" t="s">
        <v>37</v>
      </c>
      <c r="B28" s="13" t="s">
        <v>38</v>
      </c>
      <c r="C28" s="267">
        <v>544</v>
      </c>
    </row>
    <row r="29" spans="1:3" s="14" customFormat="1" ht="25.5" x14ac:dyDescent="0.2">
      <c r="A29" s="7" t="s">
        <v>39</v>
      </c>
      <c r="B29" s="12" t="s">
        <v>40</v>
      </c>
      <c r="C29" s="266">
        <f>C30+C31</f>
        <v>0</v>
      </c>
    </row>
    <row r="30" spans="1:3" s="15" customFormat="1" ht="25.5" x14ac:dyDescent="0.25">
      <c r="A30" s="9" t="s">
        <v>41</v>
      </c>
      <c r="B30" s="13" t="s">
        <v>42</v>
      </c>
      <c r="C30" s="267">
        <v>0</v>
      </c>
    </row>
    <row r="31" spans="1:3" s="16" customFormat="1" ht="25.5" x14ac:dyDescent="0.25">
      <c r="A31" s="9" t="s">
        <v>43</v>
      </c>
      <c r="B31" s="13" t="s">
        <v>44</v>
      </c>
      <c r="C31" s="267">
        <v>0</v>
      </c>
    </row>
    <row r="32" spans="1:3" s="15" customFormat="1" ht="25.5" x14ac:dyDescent="0.25">
      <c r="A32" s="7" t="s">
        <v>45</v>
      </c>
      <c r="B32" s="12" t="s">
        <v>46</v>
      </c>
      <c r="C32" s="266">
        <f>C33</f>
        <v>150</v>
      </c>
    </row>
    <row r="33" spans="1:5" s="15" customFormat="1" ht="38.25" x14ac:dyDescent="0.25">
      <c r="A33" s="9" t="s">
        <v>47</v>
      </c>
      <c r="B33" s="13" t="s">
        <v>48</v>
      </c>
      <c r="C33" s="267">
        <v>150</v>
      </c>
    </row>
    <row r="34" spans="1:5" s="16" customFormat="1" x14ac:dyDescent="0.25">
      <c r="A34" s="7" t="s">
        <v>49</v>
      </c>
      <c r="B34" s="12" t="s">
        <v>50</v>
      </c>
      <c r="C34" s="266">
        <v>74</v>
      </c>
    </row>
    <row r="35" spans="1:5" s="17" customFormat="1" ht="14.25" x14ac:dyDescent="0.2">
      <c r="A35" s="7" t="s">
        <v>51</v>
      </c>
      <c r="B35" s="12" t="s">
        <v>52</v>
      </c>
      <c r="C35" s="266">
        <f>C37</f>
        <v>0</v>
      </c>
    </row>
    <row r="36" spans="1:5" s="15" customFormat="1" x14ac:dyDescent="0.25">
      <c r="A36" s="9" t="s">
        <v>53</v>
      </c>
      <c r="B36" s="13" t="s">
        <v>54</v>
      </c>
      <c r="C36" s="266">
        <v>0</v>
      </c>
    </row>
    <row r="37" spans="1:5" s="15" customFormat="1" x14ac:dyDescent="0.25">
      <c r="A37" s="9" t="s">
        <v>55</v>
      </c>
      <c r="B37" s="13" t="s">
        <v>56</v>
      </c>
      <c r="C37" s="267">
        <v>0</v>
      </c>
    </row>
    <row r="38" spans="1:5" s="15" customFormat="1" x14ac:dyDescent="0.25">
      <c r="A38" s="7" t="s">
        <v>57</v>
      </c>
      <c r="B38" s="18" t="s">
        <v>58</v>
      </c>
      <c r="C38" s="268">
        <f>SUM(C39)+C106</f>
        <v>832383.9</v>
      </c>
      <c r="D38" s="259">
        <v>831913.9</v>
      </c>
      <c r="E38" s="260"/>
    </row>
    <row r="39" spans="1:5" s="15" customFormat="1" ht="25.5" x14ac:dyDescent="0.25">
      <c r="A39" s="9" t="s">
        <v>59</v>
      </c>
      <c r="B39" s="19" t="s">
        <v>60</v>
      </c>
      <c r="C39" s="269">
        <f>SUM(C40+C43+C63+C93)</f>
        <v>832383.9</v>
      </c>
      <c r="D39" s="260">
        <f>C38-D38</f>
        <v>470</v>
      </c>
    </row>
    <row r="40" spans="1:5" s="15" customFormat="1" ht="27" x14ac:dyDescent="0.25">
      <c r="A40" s="20" t="s">
        <v>486</v>
      </c>
      <c r="B40" s="21" t="s">
        <v>429</v>
      </c>
      <c r="C40" s="270">
        <f>SUM(C41:C42)</f>
        <v>153829.4</v>
      </c>
    </row>
    <row r="41" spans="1:5" s="16" customFormat="1" ht="33" customHeight="1" x14ac:dyDescent="0.25">
      <c r="A41" s="9" t="s">
        <v>487</v>
      </c>
      <c r="B41" s="19" t="s">
        <v>538</v>
      </c>
      <c r="C41" s="269">
        <v>151787.9</v>
      </c>
    </row>
    <row r="42" spans="1:5" s="15" customFormat="1" ht="25.5" x14ac:dyDescent="0.25">
      <c r="A42" s="9" t="s">
        <v>488</v>
      </c>
      <c r="B42" s="19" t="s">
        <v>428</v>
      </c>
      <c r="C42" s="269">
        <v>2041.5</v>
      </c>
    </row>
    <row r="43" spans="1:5" s="15" customFormat="1" ht="27" x14ac:dyDescent="0.25">
      <c r="A43" s="20" t="s">
        <v>489</v>
      </c>
      <c r="B43" s="21" t="s">
        <v>430</v>
      </c>
      <c r="C43" s="270">
        <f>SUM(C45)+C59+C61+C60+C62+C58+C44</f>
        <v>32610.1</v>
      </c>
    </row>
    <row r="44" spans="1:5" s="15" customFormat="1" ht="38.25" x14ac:dyDescent="0.25">
      <c r="A44" s="20" t="s">
        <v>846</v>
      </c>
      <c r="B44" s="19" t="s">
        <v>847</v>
      </c>
      <c r="C44" s="270"/>
    </row>
    <row r="45" spans="1:5" s="15" customFormat="1" x14ac:dyDescent="0.25">
      <c r="A45" s="9" t="s">
        <v>490</v>
      </c>
      <c r="B45" s="19" t="s">
        <v>426</v>
      </c>
      <c r="C45" s="269">
        <f>C46+C47+C48+C49+C50+C51+C52+C53+C55+C54+C56+C57</f>
        <v>18029</v>
      </c>
    </row>
    <row r="46" spans="1:5" s="15" customFormat="1" ht="39" x14ac:dyDescent="0.25">
      <c r="A46" s="9"/>
      <c r="B46" s="22" t="s">
        <v>61</v>
      </c>
      <c r="C46" s="269">
        <v>1298.9000000000001</v>
      </c>
    </row>
    <row r="47" spans="1:5" s="15" customFormat="1" ht="63.75" x14ac:dyDescent="0.25">
      <c r="A47" s="9"/>
      <c r="B47" s="19" t="s">
        <v>62</v>
      </c>
      <c r="C47" s="269">
        <v>16730.099999999999</v>
      </c>
    </row>
    <row r="48" spans="1:5" s="15" customFormat="1" ht="25.5" x14ac:dyDescent="0.25">
      <c r="A48" s="9"/>
      <c r="B48" s="19" t="s">
        <v>476</v>
      </c>
      <c r="C48" s="269"/>
    </row>
    <row r="49" spans="1:3" s="15" customFormat="1" ht="27.75" customHeight="1" x14ac:dyDescent="0.25">
      <c r="A49" s="9"/>
      <c r="B49" s="19" t="s">
        <v>491</v>
      </c>
      <c r="C49" s="269"/>
    </row>
    <row r="50" spans="1:3" s="15" customFormat="1" ht="43.5" customHeight="1" x14ac:dyDescent="0.25">
      <c r="A50" s="9"/>
      <c r="B50" s="19" t="s">
        <v>83</v>
      </c>
      <c r="C50" s="269"/>
    </row>
    <row r="51" spans="1:3" s="15" customFormat="1" ht="25.5" x14ac:dyDescent="0.25">
      <c r="A51" s="9"/>
      <c r="B51" s="19" t="s">
        <v>492</v>
      </c>
      <c r="C51" s="269"/>
    </row>
    <row r="52" spans="1:3" s="15" customFormat="1" ht="30" customHeight="1" x14ac:dyDescent="0.25">
      <c r="A52" s="9"/>
      <c r="B52" s="19" t="s">
        <v>517</v>
      </c>
      <c r="C52" s="269"/>
    </row>
    <row r="53" spans="1:3" s="15" customFormat="1" ht="24" customHeight="1" x14ac:dyDescent="0.25">
      <c r="A53" s="9"/>
      <c r="B53" s="134" t="s">
        <v>784</v>
      </c>
      <c r="C53" s="269"/>
    </row>
    <row r="54" spans="1:3" s="15" customFormat="1" x14ac:dyDescent="0.25">
      <c r="A54" s="9"/>
      <c r="B54" s="134" t="s">
        <v>544</v>
      </c>
      <c r="C54" s="269"/>
    </row>
    <row r="55" spans="1:3" s="15" customFormat="1" ht="36.75" customHeight="1" x14ac:dyDescent="0.25">
      <c r="A55" s="9"/>
      <c r="B55" s="134" t="s">
        <v>545</v>
      </c>
      <c r="C55" s="269"/>
    </row>
    <row r="56" spans="1:3" s="15" customFormat="1" ht="38.25" x14ac:dyDescent="0.25">
      <c r="A56" s="9"/>
      <c r="B56" s="134" t="s">
        <v>699</v>
      </c>
      <c r="C56" s="269"/>
    </row>
    <row r="57" spans="1:3" s="15" customFormat="1" ht="25.5" x14ac:dyDescent="0.25">
      <c r="A57" s="9"/>
      <c r="B57" s="134" t="s">
        <v>848</v>
      </c>
      <c r="C57" s="269"/>
    </row>
    <row r="58" spans="1:3" s="15" customFormat="1" ht="51" x14ac:dyDescent="0.25">
      <c r="A58" s="9" t="s">
        <v>849</v>
      </c>
      <c r="B58" s="134" t="s">
        <v>850</v>
      </c>
      <c r="C58" s="269"/>
    </row>
    <row r="59" spans="1:3" s="15" customFormat="1" ht="44.25" customHeight="1" x14ac:dyDescent="0.25">
      <c r="A59" s="9" t="s">
        <v>520</v>
      </c>
      <c r="B59" s="19" t="s">
        <v>521</v>
      </c>
      <c r="C59" s="269">
        <v>4210</v>
      </c>
    </row>
    <row r="60" spans="1:3" s="15" customFormat="1" ht="25.5" x14ac:dyDescent="0.25">
      <c r="A60" s="9" t="s">
        <v>522</v>
      </c>
      <c r="B60" s="134" t="s">
        <v>523</v>
      </c>
      <c r="C60" s="269">
        <v>1010</v>
      </c>
    </row>
    <row r="61" spans="1:3" s="15" customFormat="1" ht="68.25" customHeight="1" x14ac:dyDescent="0.25">
      <c r="A61" s="9" t="s">
        <v>700</v>
      </c>
      <c r="B61" s="134" t="s">
        <v>701</v>
      </c>
      <c r="C61" s="269"/>
    </row>
    <row r="62" spans="1:3" s="15" customFormat="1" ht="38.25" x14ac:dyDescent="0.25">
      <c r="A62" s="9" t="s">
        <v>702</v>
      </c>
      <c r="B62" s="134" t="s">
        <v>703</v>
      </c>
      <c r="C62" s="269">
        <v>9361.1</v>
      </c>
    </row>
    <row r="63" spans="1:3" s="15" customFormat="1" ht="27" x14ac:dyDescent="0.25">
      <c r="A63" s="20" t="s">
        <v>493</v>
      </c>
      <c r="B63" s="21" t="s">
        <v>431</v>
      </c>
      <c r="C63" s="270">
        <f>C64+C65+C66+C83+C84+C85+C86+C87+C89+C90+C88+C91+C92</f>
        <v>614598.30000000005</v>
      </c>
    </row>
    <row r="64" spans="1:3" s="17" customFormat="1" ht="38.25" x14ac:dyDescent="0.25">
      <c r="A64" s="28" t="s">
        <v>494</v>
      </c>
      <c r="B64" s="99" t="s">
        <v>537</v>
      </c>
      <c r="C64" s="271">
        <v>38</v>
      </c>
    </row>
    <row r="65" spans="1:3" s="15" customFormat="1" ht="25.5" x14ac:dyDescent="0.25">
      <c r="A65" s="28" t="s">
        <v>495</v>
      </c>
      <c r="B65" s="100" t="s">
        <v>536</v>
      </c>
      <c r="C65" s="269">
        <v>10371.799999999999</v>
      </c>
    </row>
    <row r="66" spans="1:3" s="15" customFormat="1" ht="25.5" x14ac:dyDescent="0.25">
      <c r="A66" s="9" t="s">
        <v>496</v>
      </c>
      <c r="B66" s="25" t="s">
        <v>427</v>
      </c>
      <c r="C66" s="272">
        <f>SUM(C67:C82)</f>
        <v>376982.9</v>
      </c>
    </row>
    <row r="67" spans="1:3" s="15" customFormat="1" ht="63.75" x14ac:dyDescent="0.25">
      <c r="A67" s="9"/>
      <c r="B67" s="25" t="s">
        <v>67</v>
      </c>
      <c r="C67" s="269">
        <v>223382</v>
      </c>
    </row>
    <row r="68" spans="1:3" s="15" customFormat="1" ht="25.5" x14ac:dyDescent="0.25">
      <c r="A68" s="9"/>
      <c r="B68" s="25" t="s">
        <v>415</v>
      </c>
      <c r="C68" s="269">
        <v>122560</v>
      </c>
    </row>
    <row r="69" spans="1:3" s="15" customFormat="1" ht="63.75" x14ac:dyDescent="0.25">
      <c r="A69" s="9"/>
      <c r="B69" s="25" t="s">
        <v>68</v>
      </c>
      <c r="C69" s="269">
        <v>8524.2999999999993</v>
      </c>
    </row>
    <row r="70" spans="1:3" s="15" customFormat="1" ht="39" x14ac:dyDescent="0.25">
      <c r="A70" s="26"/>
      <c r="B70" s="22" t="s">
        <v>69</v>
      </c>
      <c r="C70" s="269">
        <v>7</v>
      </c>
    </row>
    <row r="71" spans="1:3" s="15" customFormat="1" ht="25.5" x14ac:dyDescent="0.25">
      <c r="A71" s="9"/>
      <c r="B71" s="25" t="s">
        <v>70</v>
      </c>
      <c r="C71" s="269">
        <v>179</v>
      </c>
    </row>
    <row r="72" spans="1:3" s="16" customFormat="1" ht="25.5" x14ac:dyDescent="0.25">
      <c r="A72" s="9"/>
      <c r="B72" s="23" t="s">
        <v>71</v>
      </c>
      <c r="C72" s="269">
        <v>5133.6000000000004</v>
      </c>
    </row>
    <row r="73" spans="1:3" s="15" customFormat="1" ht="25.5" x14ac:dyDescent="0.25">
      <c r="A73" s="9"/>
      <c r="B73" s="25" t="s">
        <v>533</v>
      </c>
      <c r="C73" s="273">
        <v>7769.3</v>
      </c>
    </row>
    <row r="74" spans="1:3" s="15" customFormat="1" ht="51" x14ac:dyDescent="0.25">
      <c r="A74" s="9"/>
      <c r="B74" s="24" t="s">
        <v>534</v>
      </c>
      <c r="C74" s="269">
        <v>1064.4000000000001</v>
      </c>
    </row>
    <row r="75" spans="1:3" s="4" customFormat="1" ht="38.25" x14ac:dyDescent="0.2">
      <c r="A75" s="9"/>
      <c r="B75" s="25" t="s">
        <v>535</v>
      </c>
      <c r="C75" s="269">
        <v>495.9</v>
      </c>
    </row>
    <row r="76" spans="1:3" ht="39" customHeight="1" x14ac:dyDescent="0.25">
      <c r="A76" s="9"/>
      <c r="B76" s="25" t="s">
        <v>72</v>
      </c>
      <c r="C76" s="269">
        <v>729.1</v>
      </c>
    </row>
    <row r="77" spans="1:3" ht="52.5" customHeight="1" x14ac:dyDescent="0.25">
      <c r="A77" s="9"/>
      <c r="B77" s="25" t="s">
        <v>73</v>
      </c>
      <c r="C77" s="269">
        <v>1499.5</v>
      </c>
    </row>
    <row r="78" spans="1:3" ht="33.75" customHeight="1" x14ac:dyDescent="0.25">
      <c r="A78" s="9"/>
      <c r="B78" s="27" t="s">
        <v>74</v>
      </c>
      <c r="C78" s="269">
        <v>100.5</v>
      </c>
    </row>
    <row r="79" spans="1:3" ht="32.25" customHeight="1" x14ac:dyDescent="0.25">
      <c r="A79" s="9"/>
      <c r="B79" s="104" t="s">
        <v>503</v>
      </c>
      <c r="C79" s="269"/>
    </row>
    <row r="80" spans="1:3" ht="69" customHeight="1" x14ac:dyDescent="0.25">
      <c r="A80" s="28"/>
      <c r="B80" s="100" t="s">
        <v>539</v>
      </c>
      <c r="C80" s="269">
        <v>3597.4</v>
      </c>
    </row>
    <row r="81" spans="1:3" ht="38.25" x14ac:dyDescent="0.25">
      <c r="A81" s="28"/>
      <c r="B81" s="233" t="s">
        <v>704</v>
      </c>
      <c r="C81" s="269">
        <v>175.9</v>
      </c>
    </row>
    <row r="82" spans="1:3" s="15" customFormat="1" ht="18" customHeight="1" x14ac:dyDescent="0.25">
      <c r="A82" s="9"/>
      <c r="B82" s="103" t="s">
        <v>716</v>
      </c>
      <c r="C82" s="273">
        <v>1765</v>
      </c>
    </row>
    <row r="83" spans="1:3" ht="35.25" customHeight="1" x14ac:dyDescent="0.25">
      <c r="A83" s="28" t="s">
        <v>705</v>
      </c>
      <c r="B83" s="233" t="s">
        <v>706</v>
      </c>
      <c r="C83" s="269">
        <v>30161.1</v>
      </c>
    </row>
    <row r="84" spans="1:3" ht="25.5" x14ac:dyDescent="0.25">
      <c r="A84" s="28" t="s">
        <v>497</v>
      </c>
      <c r="B84" s="101" t="s">
        <v>540</v>
      </c>
      <c r="C84" s="269">
        <v>1569.4</v>
      </c>
    </row>
    <row r="85" spans="1:3" ht="38.25" x14ac:dyDescent="0.25">
      <c r="A85" s="28" t="s">
        <v>498</v>
      </c>
      <c r="B85" s="102" t="s">
        <v>541</v>
      </c>
      <c r="C85" s="269">
        <v>147.4</v>
      </c>
    </row>
    <row r="86" spans="1:3" ht="25.5" x14ac:dyDescent="0.25">
      <c r="A86" s="28" t="s">
        <v>499</v>
      </c>
      <c r="B86" s="103" t="s">
        <v>542</v>
      </c>
      <c r="C86" s="269">
        <v>3313.9</v>
      </c>
    </row>
    <row r="87" spans="1:3" ht="90" x14ac:dyDescent="0.25">
      <c r="A87" s="28" t="s">
        <v>500</v>
      </c>
      <c r="B87" s="104" t="s">
        <v>543</v>
      </c>
      <c r="C87" s="269"/>
    </row>
    <row r="88" spans="1:3" ht="102.75" x14ac:dyDescent="0.25">
      <c r="A88" s="28"/>
      <c r="B88" s="104" t="s">
        <v>707</v>
      </c>
      <c r="C88" s="269"/>
    </row>
    <row r="89" spans="1:3" ht="51.75" x14ac:dyDescent="0.25">
      <c r="A89" s="28" t="s">
        <v>501</v>
      </c>
      <c r="B89" s="104" t="s">
        <v>502</v>
      </c>
      <c r="C89" s="269">
        <v>30397.599999999999</v>
      </c>
    </row>
    <row r="90" spans="1:3" ht="26.25" x14ac:dyDescent="0.25">
      <c r="A90" s="28"/>
      <c r="B90" s="104" t="s">
        <v>708</v>
      </c>
      <c r="C90" s="269">
        <v>161616.20000000001</v>
      </c>
    </row>
    <row r="91" spans="1:3" ht="51.75" x14ac:dyDescent="0.25">
      <c r="A91" s="28"/>
      <c r="B91" s="104" t="s">
        <v>709</v>
      </c>
      <c r="C91" s="269"/>
    </row>
    <row r="92" spans="1:3" ht="51.75" x14ac:dyDescent="0.25">
      <c r="A92" s="28"/>
      <c r="B92" s="104" t="s">
        <v>851</v>
      </c>
      <c r="C92" s="269"/>
    </row>
    <row r="93" spans="1:3" x14ac:dyDescent="0.25">
      <c r="A93" s="20" t="s">
        <v>504</v>
      </c>
      <c r="B93" s="29" t="s">
        <v>75</v>
      </c>
      <c r="C93" s="270">
        <f>C96+C97+C95+C94+C98+C99+C100+C101+C103+C104+C105+C102</f>
        <v>31346.1</v>
      </c>
    </row>
    <row r="94" spans="1:3" ht="64.5" x14ac:dyDescent="0.25">
      <c r="A94" s="26" t="s">
        <v>76</v>
      </c>
      <c r="B94" s="22" t="s">
        <v>77</v>
      </c>
      <c r="C94" s="274"/>
    </row>
    <row r="95" spans="1:3" ht="63.75" x14ac:dyDescent="0.25">
      <c r="A95" s="9" t="s">
        <v>78</v>
      </c>
      <c r="B95" s="25" t="s">
        <v>79</v>
      </c>
      <c r="C95" s="269"/>
    </row>
    <row r="96" spans="1:3" ht="51" x14ac:dyDescent="0.25">
      <c r="A96" s="9" t="s">
        <v>505</v>
      </c>
      <c r="B96" s="25" t="s">
        <v>80</v>
      </c>
      <c r="C96" s="275">
        <v>470</v>
      </c>
    </row>
    <row r="97" spans="1:3" ht="51" x14ac:dyDescent="0.25">
      <c r="A97" s="9" t="s">
        <v>506</v>
      </c>
      <c r="B97" s="25" t="s">
        <v>81</v>
      </c>
      <c r="C97" s="269"/>
    </row>
    <row r="98" spans="1:3" ht="51" x14ac:dyDescent="0.25">
      <c r="A98" s="9"/>
      <c r="B98" s="25" t="s">
        <v>710</v>
      </c>
      <c r="C98" s="269">
        <v>19231.3</v>
      </c>
    </row>
    <row r="99" spans="1:3" ht="25.5" x14ac:dyDescent="0.25">
      <c r="A99" s="9"/>
      <c r="B99" s="25" t="s">
        <v>711</v>
      </c>
      <c r="C99" s="269"/>
    </row>
    <row r="100" spans="1:3" ht="25.5" x14ac:dyDescent="0.25">
      <c r="A100" s="9" t="s">
        <v>693</v>
      </c>
      <c r="B100" s="25" t="s">
        <v>852</v>
      </c>
      <c r="C100" s="269"/>
    </row>
    <row r="101" spans="1:3" s="15" customFormat="1" ht="34.5" x14ac:dyDescent="0.25">
      <c r="A101" s="9" t="s">
        <v>694</v>
      </c>
      <c r="B101" s="227" t="s">
        <v>853</v>
      </c>
      <c r="C101" s="269">
        <v>1644.8</v>
      </c>
    </row>
    <row r="102" spans="1:3" s="15" customFormat="1" ht="27" customHeight="1" x14ac:dyDescent="0.25">
      <c r="A102" s="9"/>
      <c r="B102" s="227" t="s">
        <v>857</v>
      </c>
      <c r="C102" s="269">
        <v>10000</v>
      </c>
    </row>
    <row r="103" spans="1:3" s="15" customFormat="1" ht="33.75" x14ac:dyDescent="0.25">
      <c r="A103" s="9"/>
      <c r="B103" s="56" t="s">
        <v>854</v>
      </c>
      <c r="C103" s="269"/>
    </row>
    <row r="104" spans="1:3" s="15" customFormat="1" ht="22.5" x14ac:dyDescent="0.25">
      <c r="A104" s="9"/>
      <c r="B104" s="56" t="s">
        <v>855</v>
      </c>
      <c r="C104" s="269"/>
    </row>
    <row r="105" spans="1:3" s="15" customFormat="1" ht="33.75" x14ac:dyDescent="0.25">
      <c r="A105" s="9"/>
      <c r="B105" s="56" t="s">
        <v>856</v>
      </c>
      <c r="C105" s="269"/>
    </row>
    <row r="106" spans="1:3" ht="31.5" x14ac:dyDescent="0.25">
      <c r="A106" s="7" t="s">
        <v>712</v>
      </c>
      <c r="B106" s="234" t="s">
        <v>713</v>
      </c>
      <c r="C106" s="276">
        <f>C107+C108</f>
        <v>0</v>
      </c>
    </row>
    <row r="107" spans="1:3" ht="38.25" x14ac:dyDescent="0.25">
      <c r="A107" s="9" t="s">
        <v>714</v>
      </c>
      <c r="B107" s="235" t="s">
        <v>715</v>
      </c>
      <c r="C107" s="277"/>
    </row>
    <row r="108" spans="1:3" ht="38.25" x14ac:dyDescent="0.25">
      <c r="A108" s="9" t="s">
        <v>695</v>
      </c>
      <c r="B108" s="235" t="s">
        <v>696</v>
      </c>
      <c r="C108" s="277"/>
    </row>
    <row r="109" spans="1:3" x14ac:dyDescent="0.25">
      <c r="A109" s="30"/>
      <c r="B109" s="31" t="s">
        <v>82</v>
      </c>
      <c r="C109" s="268">
        <f t="shared" ref="C109" si="0">C38+C12</f>
        <v>883513.9</v>
      </c>
    </row>
    <row r="110" spans="1:3" x14ac:dyDescent="0.25">
      <c r="B110" s="32"/>
    </row>
    <row r="111" spans="1:3" x14ac:dyDescent="0.25">
      <c r="B111" s="32"/>
    </row>
    <row r="112" spans="1:3" s="33" customFormat="1" x14ac:dyDescent="0.25">
      <c r="A112" s="1"/>
      <c r="B112" s="32"/>
      <c r="C112" s="278"/>
    </row>
    <row r="113" spans="1:3" s="33" customFormat="1" x14ac:dyDescent="0.25">
      <c r="A113" s="1"/>
      <c r="B113" s="32"/>
      <c r="C113" s="278"/>
    </row>
    <row r="114" spans="1:3" s="33" customFormat="1" x14ac:dyDescent="0.25">
      <c r="A114" s="1"/>
      <c r="B114" s="32"/>
      <c r="C114" s="278"/>
    </row>
    <row r="115" spans="1:3" s="33" customFormat="1" x14ac:dyDescent="0.25">
      <c r="A115" s="1"/>
      <c r="B115" s="32"/>
      <c r="C115" s="278"/>
    </row>
    <row r="116" spans="1:3" s="33" customFormat="1" x14ac:dyDescent="0.25">
      <c r="A116" s="1"/>
      <c r="B116" s="32"/>
      <c r="C116" s="278"/>
    </row>
    <row r="117" spans="1:3" s="33" customFormat="1" x14ac:dyDescent="0.25">
      <c r="A117" s="1"/>
      <c r="B117" s="32"/>
      <c r="C117" s="278"/>
    </row>
    <row r="118" spans="1:3" s="33" customFormat="1" x14ac:dyDescent="0.25">
      <c r="A118" s="1"/>
      <c r="B118" s="32"/>
      <c r="C118" s="278"/>
    </row>
    <row r="119" spans="1:3" s="33" customFormat="1" x14ac:dyDescent="0.25">
      <c r="A119" s="1"/>
      <c r="B119" s="32"/>
      <c r="C119" s="278"/>
    </row>
    <row r="120" spans="1:3" s="33" customFormat="1" x14ac:dyDescent="0.25">
      <c r="A120" s="1"/>
      <c r="B120" s="32"/>
      <c r="C120" s="278"/>
    </row>
    <row r="121" spans="1:3" s="33" customFormat="1" x14ac:dyDescent="0.25">
      <c r="A121" s="1"/>
      <c r="B121" s="32"/>
      <c r="C121" s="278"/>
    </row>
    <row r="122" spans="1:3" s="33" customFormat="1" x14ac:dyDescent="0.25">
      <c r="A122" s="1"/>
      <c r="B122" s="32"/>
      <c r="C122" s="278"/>
    </row>
    <row r="123" spans="1:3" s="33" customFormat="1" x14ac:dyDescent="0.25">
      <c r="A123" s="1"/>
      <c r="B123" s="32"/>
      <c r="C123" s="278"/>
    </row>
    <row r="124" spans="1:3" s="33" customFormat="1" x14ac:dyDescent="0.25">
      <c r="A124" s="1"/>
      <c r="B124" s="32"/>
      <c r="C124" s="278"/>
    </row>
    <row r="125" spans="1:3" s="33" customFormat="1" x14ac:dyDescent="0.25">
      <c r="A125" s="1"/>
      <c r="B125" s="32"/>
      <c r="C125" s="278"/>
    </row>
    <row r="126" spans="1:3" s="33" customFormat="1" x14ac:dyDescent="0.25">
      <c r="A126" s="1"/>
      <c r="B126" s="32"/>
      <c r="C126" s="278"/>
    </row>
    <row r="127" spans="1:3" s="33" customFormat="1" x14ac:dyDescent="0.25">
      <c r="A127" s="1"/>
      <c r="B127" s="32"/>
      <c r="C127" s="278"/>
    </row>
    <row r="128" spans="1:3" s="33" customFormat="1" x14ac:dyDescent="0.25">
      <c r="A128" s="1"/>
      <c r="B128" s="32"/>
      <c r="C128" s="278"/>
    </row>
    <row r="129" spans="1:3" s="33" customFormat="1" x14ac:dyDescent="0.25">
      <c r="A129" s="1"/>
      <c r="B129" s="32"/>
      <c r="C129" s="278"/>
    </row>
    <row r="130" spans="1:3" s="33" customFormat="1" x14ac:dyDescent="0.25">
      <c r="A130" s="1"/>
      <c r="B130" s="32"/>
      <c r="C130" s="278"/>
    </row>
    <row r="131" spans="1:3" s="33" customFormat="1" x14ac:dyDescent="0.25">
      <c r="A131" s="1"/>
      <c r="B131" s="32"/>
      <c r="C131" s="278"/>
    </row>
    <row r="132" spans="1:3" s="33" customFormat="1" x14ac:dyDescent="0.25">
      <c r="A132" s="1"/>
      <c r="B132" s="32"/>
      <c r="C132" s="278"/>
    </row>
    <row r="133" spans="1:3" s="33" customFormat="1" x14ac:dyDescent="0.25">
      <c r="A133" s="1"/>
      <c r="B133" s="32"/>
      <c r="C133" s="278"/>
    </row>
    <row r="134" spans="1:3" s="33" customFormat="1" x14ac:dyDescent="0.25">
      <c r="A134" s="1"/>
      <c r="B134" s="32"/>
      <c r="C134" s="278"/>
    </row>
    <row r="135" spans="1:3" s="33" customFormat="1" x14ac:dyDescent="0.25">
      <c r="A135" s="1"/>
      <c r="B135" s="32"/>
      <c r="C135" s="278"/>
    </row>
    <row r="136" spans="1:3" s="33" customFormat="1" x14ac:dyDescent="0.25">
      <c r="A136" s="1"/>
      <c r="B136" s="32"/>
      <c r="C136" s="278"/>
    </row>
    <row r="137" spans="1:3" s="33" customFormat="1" x14ac:dyDescent="0.25">
      <c r="A137" s="1"/>
      <c r="B137" s="32"/>
      <c r="C137" s="278"/>
    </row>
    <row r="138" spans="1:3" s="33" customFormat="1" x14ac:dyDescent="0.25">
      <c r="A138" s="1"/>
      <c r="B138" s="32"/>
      <c r="C138" s="278"/>
    </row>
    <row r="139" spans="1:3" s="33" customFormat="1" x14ac:dyDescent="0.25">
      <c r="A139" s="1"/>
      <c r="B139" s="32"/>
      <c r="C139" s="278"/>
    </row>
    <row r="140" spans="1:3" s="33" customFormat="1" x14ac:dyDescent="0.25">
      <c r="A140" s="1"/>
      <c r="B140" s="32"/>
      <c r="C140" s="278"/>
    </row>
    <row r="141" spans="1:3" s="33" customFormat="1" x14ac:dyDescent="0.25">
      <c r="A141" s="1"/>
      <c r="B141" s="32"/>
      <c r="C141" s="278"/>
    </row>
    <row r="142" spans="1:3" s="33" customFormat="1" x14ac:dyDescent="0.25">
      <c r="A142" s="1"/>
      <c r="B142" s="32"/>
      <c r="C142" s="278"/>
    </row>
    <row r="143" spans="1:3" s="33" customFormat="1" x14ac:dyDescent="0.25">
      <c r="A143" s="1"/>
      <c r="B143" s="32"/>
      <c r="C143" s="278"/>
    </row>
    <row r="144" spans="1:3" s="33" customFormat="1" x14ac:dyDescent="0.25">
      <c r="A144" s="1"/>
      <c r="B144" s="32"/>
      <c r="C144" s="278"/>
    </row>
    <row r="145" spans="1:3" s="33" customFormat="1" x14ac:dyDescent="0.25">
      <c r="A145" s="1"/>
      <c r="B145" s="32"/>
      <c r="C145" s="278"/>
    </row>
    <row r="146" spans="1:3" s="33" customFormat="1" x14ac:dyDescent="0.25">
      <c r="A146" s="1"/>
      <c r="B146" s="32"/>
      <c r="C146" s="278"/>
    </row>
    <row r="147" spans="1:3" s="33" customFormat="1" x14ac:dyDescent="0.25">
      <c r="A147" s="1"/>
      <c r="B147" s="32"/>
      <c r="C147" s="278"/>
    </row>
    <row r="148" spans="1:3" s="33" customFormat="1" x14ac:dyDescent="0.25">
      <c r="A148" s="1"/>
      <c r="B148" s="32"/>
      <c r="C148" s="278"/>
    </row>
    <row r="149" spans="1:3" s="33" customFormat="1" x14ac:dyDescent="0.25">
      <c r="A149" s="1"/>
      <c r="B149" s="32"/>
      <c r="C149" s="278"/>
    </row>
    <row r="150" spans="1:3" s="33" customFormat="1" x14ac:dyDescent="0.25">
      <c r="A150" s="1"/>
      <c r="B150" s="32"/>
      <c r="C150" s="278"/>
    </row>
    <row r="151" spans="1:3" s="33" customFormat="1" x14ac:dyDescent="0.25">
      <c r="A151" s="1"/>
      <c r="B151" s="32"/>
      <c r="C151" s="278"/>
    </row>
    <row r="152" spans="1:3" s="33" customFormat="1" x14ac:dyDescent="0.25">
      <c r="A152" s="1"/>
      <c r="B152" s="32"/>
      <c r="C152" s="278"/>
    </row>
    <row r="153" spans="1:3" s="33" customFormat="1" x14ac:dyDescent="0.25">
      <c r="A153" s="1"/>
      <c r="B153" s="32"/>
      <c r="C153" s="278"/>
    </row>
    <row r="154" spans="1:3" s="33" customFormat="1" x14ac:dyDescent="0.25">
      <c r="A154" s="1"/>
      <c r="B154" s="32"/>
      <c r="C154" s="278"/>
    </row>
    <row r="155" spans="1:3" s="33" customFormat="1" x14ac:dyDescent="0.25">
      <c r="A155" s="1"/>
      <c r="B155" s="32"/>
      <c r="C155" s="278"/>
    </row>
    <row r="156" spans="1:3" s="33" customFormat="1" x14ac:dyDescent="0.25">
      <c r="A156" s="1"/>
      <c r="B156" s="32"/>
      <c r="C156" s="278"/>
    </row>
    <row r="157" spans="1:3" s="33" customFormat="1" x14ac:dyDescent="0.25">
      <c r="A157" s="1"/>
      <c r="B157" s="32"/>
      <c r="C157" s="278"/>
    </row>
    <row r="158" spans="1:3" s="33" customFormat="1" x14ac:dyDescent="0.25">
      <c r="A158" s="1"/>
      <c r="B158" s="32"/>
      <c r="C158" s="278"/>
    </row>
    <row r="159" spans="1:3" s="33" customFormat="1" x14ac:dyDescent="0.25">
      <c r="A159" s="1"/>
      <c r="B159" s="32"/>
      <c r="C159" s="278"/>
    </row>
    <row r="160" spans="1:3" s="33" customFormat="1" x14ac:dyDescent="0.25">
      <c r="A160" s="1"/>
      <c r="B160" s="32"/>
      <c r="C160" s="278"/>
    </row>
    <row r="161" spans="1:3" s="33" customFormat="1" x14ac:dyDescent="0.25">
      <c r="A161" s="1"/>
      <c r="B161" s="32"/>
      <c r="C161" s="278"/>
    </row>
    <row r="162" spans="1:3" s="33" customFormat="1" x14ac:dyDescent="0.25">
      <c r="A162" s="1"/>
      <c r="B162" s="32"/>
      <c r="C162" s="278"/>
    </row>
    <row r="163" spans="1:3" s="33" customFormat="1" x14ac:dyDescent="0.25">
      <c r="A163" s="1"/>
      <c r="B163" s="32"/>
      <c r="C163" s="278"/>
    </row>
    <row r="164" spans="1:3" s="33" customFormat="1" x14ac:dyDescent="0.25">
      <c r="A164" s="1"/>
      <c r="B164" s="32"/>
      <c r="C164" s="278"/>
    </row>
    <row r="165" spans="1:3" s="33" customFormat="1" x14ac:dyDescent="0.25">
      <c r="A165" s="1"/>
      <c r="B165" s="32"/>
      <c r="C165" s="278"/>
    </row>
    <row r="166" spans="1:3" s="33" customFormat="1" x14ac:dyDescent="0.25">
      <c r="A166" s="1"/>
      <c r="B166" s="32"/>
      <c r="C166" s="278"/>
    </row>
    <row r="167" spans="1:3" s="33" customFormat="1" x14ac:dyDescent="0.25">
      <c r="A167" s="1"/>
      <c r="B167" s="32"/>
      <c r="C167" s="278"/>
    </row>
    <row r="168" spans="1:3" s="33" customFormat="1" x14ac:dyDescent="0.25">
      <c r="A168" s="1"/>
      <c r="B168" s="32"/>
      <c r="C168" s="278"/>
    </row>
    <row r="169" spans="1:3" s="33" customFormat="1" x14ac:dyDescent="0.25">
      <c r="A169" s="1"/>
      <c r="B169" s="32"/>
      <c r="C169" s="278"/>
    </row>
    <row r="170" spans="1:3" s="33" customFormat="1" x14ac:dyDescent="0.25">
      <c r="A170" s="1"/>
      <c r="B170" s="32"/>
      <c r="C170" s="278"/>
    </row>
    <row r="171" spans="1:3" s="33" customFormat="1" x14ac:dyDescent="0.25">
      <c r="A171" s="1"/>
      <c r="B171" s="32"/>
      <c r="C171" s="278"/>
    </row>
    <row r="172" spans="1:3" s="33" customFormat="1" x14ac:dyDescent="0.25">
      <c r="A172" s="1"/>
      <c r="B172" s="32"/>
      <c r="C172" s="278"/>
    </row>
    <row r="173" spans="1:3" s="33" customFormat="1" x14ac:dyDescent="0.25">
      <c r="A173" s="1"/>
      <c r="B173" s="32"/>
      <c r="C173" s="278"/>
    </row>
    <row r="174" spans="1:3" s="33" customFormat="1" x14ac:dyDescent="0.25">
      <c r="A174" s="1"/>
      <c r="B174" s="32"/>
      <c r="C174" s="278"/>
    </row>
    <row r="175" spans="1:3" s="33" customFormat="1" x14ac:dyDescent="0.25">
      <c r="A175" s="1"/>
      <c r="B175" s="32"/>
      <c r="C175" s="278"/>
    </row>
    <row r="176" spans="1:3" s="33" customFormat="1" x14ac:dyDescent="0.25">
      <c r="A176" s="1"/>
      <c r="B176" s="32"/>
      <c r="C176" s="278"/>
    </row>
    <row r="177" spans="1:3" s="33" customFormat="1" x14ac:dyDescent="0.25">
      <c r="A177" s="1"/>
      <c r="B177" s="32"/>
      <c r="C177" s="278"/>
    </row>
    <row r="178" spans="1:3" s="33" customFormat="1" x14ac:dyDescent="0.25">
      <c r="A178" s="1"/>
      <c r="B178" s="32"/>
      <c r="C178" s="278"/>
    </row>
    <row r="179" spans="1:3" s="33" customFormat="1" x14ac:dyDescent="0.25">
      <c r="A179" s="1"/>
      <c r="B179" s="32"/>
      <c r="C179" s="278"/>
    </row>
    <row r="180" spans="1:3" s="33" customFormat="1" x14ac:dyDescent="0.25">
      <c r="A180" s="1"/>
      <c r="B180" s="32"/>
      <c r="C180" s="278"/>
    </row>
    <row r="181" spans="1:3" s="33" customFormat="1" x14ac:dyDescent="0.25">
      <c r="A181" s="1"/>
      <c r="B181" s="32"/>
      <c r="C181" s="278"/>
    </row>
    <row r="182" spans="1:3" s="33" customFormat="1" x14ac:dyDescent="0.25">
      <c r="A182" s="1"/>
      <c r="B182" s="32"/>
      <c r="C182" s="278"/>
    </row>
    <row r="183" spans="1:3" s="33" customFormat="1" x14ac:dyDescent="0.25">
      <c r="A183" s="1"/>
      <c r="B183" s="32"/>
      <c r="C183" s="278"/>
    </row>
    <row r="184" spans="1:3" s="33" customFormat="1" x14ac:dyDescent="0.25">
      <c r="A184" s="1"/>
      <c r="B184" s="32"/>
      <c r="C184" s="278"/>
    </row>
    <row r="185" spans="1:3" s="33" customFormat="1" x14ac:dyDescent="0.25">
      <c r="A185" s="1"/>
      <c r="B185" s="32"/>
      <c r="C185" s="278"/>
    </row>
    <row r="186" spans="1:3" s="33" customFormat="1" x14ac:dyDescent="0.25">
      <c r="A186" s="1"/>
      <c r="B186" s="32"/>
      <c r="C186" s="278"/>
    </row>
    <row r="187" spans="1:3" s="33" customFormat="1" x14ac:dyDescent="0.25">
      <c r="A187" s="1"/>
      <c r="B187" s="32"/>
      <c r="C187" s="278"/>
    </row>
    <row r="188" spans="1:3" s="33" customFormat="1" x14ac:dyDescent="0.25">
      <c r="A188" s="1"/>
      <c r="B188" s="32"/>
      <c r="C188" s="278"/>
    </row>
    <row r="189" spans="1:3" s="33" customFormat="1" x14ac:dyDescent="0.25">
      <c r="A189" s="1"/>
      <c r="B189" s="32"/>
      <c r="C189" s="278"/>
    </row>
    <row r="190" spans="1:3" s="33" customFormat="1" x14ac:dyDescent="0.25">
      <c r="A190" s="1"/>
      <c r="B190" s="32"/>
      <c r="C190" s="278"/>
    </row>
    <row r="191" spans="1:3" s="33" customFormat="1" x14ac:dyDescent="0.25">
      <c r="A191" s="1"/>
      <c r="B191" s="32"/>
      <c r="C191" s="278"/>
    </row>
    <row r="192" spans="1:3" s="33" customFormat="1" x14ac:dyDescent="0.25">
      <c r="A192" s="1"/>
      <c r="B192" s="32"/>
      <c r="C192" s="278"/>
    </row>
    <row r="193" spans="1:3" s="33" customFormat="1" x14ac:dyDescent="0.25">
      <c r="A193" s="1"/>
      <c r="B193" s="32"/>
      <c r="C193" s="278"/>
    </row>
    <row r="194" spans="1:3" s="33" customFormat="1" x14ac:dyDescent="0.25">
      <c r="A194" s="1"/>
      <c r="B194" s="32"/>
      <c r="C194" s="278"/>
    </row>
    <row r="195" spans="1:3" s="33" customFormat="1" x14ac:dyDescent="0.25">
      <c r="A195" s="1"/>
      <c r="B195" s="32"/>
      <c r="C195" s="278"/>
    </row>
    <row r="196" spans="1:3" s="33" customFormat="1" x14ac:dyDescent="0.25">
      <c r="A196" s="1"/>
      <c r="B196" s="32"/>
      <c r="C196" s="278"/>
    </row>
    <row r="197" spans="1:3" s="33" customFormat="1" x14ac:dyDescent="0.25">
      <c r="A197" s="1"/>
      <c r="B197" s="32"/>
      <c r="C197" s="278"/>
    </row>
    <row r="198" spans="1:3" s="33" customFormat="1" x14ac:dyDescent="0.25">
      <c r="A198" s="1"/>
      <c r="B198" s="32"/>
      <c r="C198" s="278"/>
    </row>
    <row r="199" spans="1:3" s="33" customFormat="1" x14ac:dyDescent="0.25">
      <c r="A199" s="1"/>
      <c r="B199" s="32"/>
      <c r="C199" s="278"/>
    </row>
    <row r="200" spans="1:3" s="33" customFormat="1" x14ac:dyDescent="0.25">
      <c r="A200" s="1"/>
      <c r="B200" s="32"/>
      <c r="C200" s="278"/>
    </row>
    <row r="201" spans="1:3" s="33" customFormat="1" x14ac:dyDescent="0.25">
      <c r="A201" s="1"/>
      <c r="B201" s="32"/>
      <c r="C201" s="278"/>
    </row>
    <row r="202" spans="1:3" s="33" customFormat="1" x14ac:dyDescent="0.25">
      <c r="A202" s="1"/>
      <c r="B202" s="32"/>
      <c r="C202" s="278"/>
    </row>
    <row r="203" spans="1:3" s="33" customFormat="1" x14ac:dyDescent="0.25">
      <c r="A203" s="1"/>
      <c r="B203" s="32"/>
      <c r="C203" s="278"/>
    </row>
    <row r="204" spans="1:3" s="33" customFormat="1" x14ac:dyDescent="0.25">
      <c r="A204" s="1"/>
      <c r="B204" s="32"/>
      <c r="C204" s="278"/>
    </row>
    <row r="205" spans="1:3" s="33" customFormat="1" x14ac:dyDescent="0.25">
      <c r="A205" s="1"/>
      <c r="B205" s="32"/>
      <c r="C205" s="278"/>
    </row>
    <row r="206" spans="1:3" s="33" customFormat="1" x14ac:dyDescent="0.25">
      <c r="A206" s="1"/>
      <c r="B206" s="32"/>
      <c r="C206" s="278"/>
    </row>
    <row r="207" spans="1:3" s="33" customFormat="1" x14ac:dyDescent="0.25">
      <c r="A207" s="1"/>
      <c r="B207" s="32"/>
      <c r="C207" s="278"/>
    </row>
    <row r="208" spans="1:3" s="33" customFormat="1" x14ac:dyDescent="0.25">
      <c r="A208" s="1"/>
      <c r="B208" s="32"/>
      <c r="C208" s="278"/>
    </row>
    <row r="209" spans="1:3" s="33" customFormat="1" x14ac:dyDescent="0.25">
      <c r="A209" s="1"/>
      <c r="B209" s="32"/>
      <c r="C209" s="278"/>
    </row>
    <row r="210" spans="1:3" s="33" customFormat="1" x14ac:dyDescent="0.25">
      <c r="A210" s="1"/>
      <c r="B210" s="32"/>
      <c r="C210" s="278"/>
    </row>
    <row r="211" spans="1:3" s="33" customFormat="1" x14ac:dyDescent="0.25">
      <c r="A211" s="1"/>
      <c r="B211" s="32"/>
      <c r="C211" s="278"/>
    </row>
    <row r="212" spans="1:3" s="33" customFormat="1" x14ac:dyDescent="0.25">
      <c r="A212" s="1"/>
      <c r="B212" s="32"/>
      <c r="C212" s="278"/>
    </row>
    <row r="213" spans="1:3" s="33" customFormat="1" x14ac:dyDescent="0.25">
      <c r="A213" s="1"/>
      <c r="B213" s="32"/>
      <c r="C213" s="278"/>
    </row>
    <row r="214" spans="1:3" s="33" customFormat="1" x14ac:dyDescent="0.25">
      <c r="A214" s="1"/>
      <c r="B214" s="32"/>
      <c r="C214" s="278"/>
    </row>
    <row r="215" spans="1:3" s="33" customFormat="1" x14ac:dyDescent="0.25">
      <c r="A215" s="1"/>
      <c r="B215" s="32"/>
      <c r="C215" s="278"/>
    </row>
    <row r="216" spans="1:3" s="33" customFormat="1" x14ac:dyDescent="0.25">
      <c r="A216" s="1"/>
      <c r="B216" s="32"/>
      <c r="C216" s="278"/>
    </row>
    <row r="217" spans="1:3" s="33" customFormat="1" x14ac:dyDescent="0.25">
      <c r="A217" s="1"/>
      <c r="B217" s="32"/>
      <c r="C217" s="278"/>
    </row>
    <row r="218" spans="1:3" s="33" customFormat="1" x14ac:dyDescent="0.25">
      <c r="A218" s="1"/>
      <c r="B218" s="32"/>
      <c r="C218" s="278"/>
    </row>
    <row r="219" spans="1:3" s="33" customFormat="1" x14ac:dyDescent="0.25">
      <c r="A219" s="1"/>
      <c r="B219" s="32"/>
      <c r="C219" s="278"/>
    </row>
    <row r="220" spans="1:3" s="33" customFormat="1" x14ac:dyDescent="0.25">
      <c r="A220" s="1"/>
      <c r="B220" s="32"/>
      <c r="C220" s="278"/>
    </row>
    <row r="221" spans="1:3" s="33" customFormat="1" x14ac:dyDescent="0.25">
      <c r="A221" s="1"/>
      <c r="B221" s="32"/>
      <c r="C221" s="278"/>
    </row>
    <row r="222" spans="1:3" s="33" customFormat="1" x14ac:dyDescent="0.25">
      <c r="A222" s="1"/>
      <c r="B222" s="32"/>
      <c r="C222" s="278"/>
    </row>
    <row r="223" spans="1:3" s="33" customFormat="1" x14ac:dyDescent="0.25">
      <c r="A223" s="1"/>
      <c r="B223" s="32"/>
      <c r="C223" s="278"/>
    </row>
    <row r="224" spans="1:3" s="33" customFormat="1" x14ac:dyDescent="0.25">
      <c r="A224" s="1"/>
      <c r="B224" s="32"/>
      <c r="C224" s="278"/>
    </row>
    <row r="225" spans="1:3" s="33" customFormat="1" x14ac:dyDescent="0.25">
      <c r="A225" s="1"/>
      <c r="B225" s="32"/>
      <c r="C225" s="278"/>
    </row>
    <row r="226" spans="1:3" s="33" customFormat="1" x14ac:dyDescent="0.25">
      <c r="A226" s="1"/>
      <c r="B226" s="32"/>
      <c r="C226" s="278"/>
    </row>
    <row r="227" spans="1:3" s="33" customFormat="1" x14ac:dyDescent="0.25">
      <c r="A227" s="1"/>
      <c r="B227" s="32"/>
      <c r="C227" s="278"/>
    </row>
    <row r="228" spans="1:3" s="33" customFormat="1" x14ac:dyDescent="0.25">
      <c r="A228" s="1"/>
      <c r="B228" s="32"/>
      <c r="C228" s="278"/>
    </row>
    <row r="229" spans="1:3" s="33" customFormat="1" x14ac:dyDescent="0.25">
      <c r="A229" s="1"/>
      <c r="B229" s="32"/>
      <c r="C229" s="278"/>
    </row>
    <row r="230" spans="1:3" s="33" customFormat="1" x14ac:dyDescent="0.25">
      <c r="A230" s="1"/>
      <c r="B230" s="32"/>
      <c r="C230" s="278"/>
    </row>
    <row r="231" spans="1:3" s="33" customFormat="1" x14ac:dyDescent="0.25">
      <c r="A231" s="1"/>
      <c r="B231" s="32"/>
      <c r="C231" s="278"/>
    </row>
    <row r="232" spans="1:3" s="33" customFormat="1" x14ac:dyDescent="0.25">
      <c r="A232" s="1"/>
      <c r="B232" s="32"/>
      <c r="C232" s="278"/>
    </row>
    <row r="233" spans="1:3" s="33" customFormat="1" x14ac:dyDescent="0.25">
      <c r="A233" s="1"/>
      <c r="B233" s="32"/>
      <c r="C233" s="278"/>
    </row>
    <row r="234" spans="1:3" s="33" customFormat="1" x14ac:dyDescent="0.25">
      <c r="A234" s="1"/>
      <c r="B234" s="32"/>
      <c r="C234" s="278"/>
    </row>
    <row r="235" spans="1:3" s="33" customFormat="1" x14ac:dyDescent="0.25">
      <c r="A235" s="1"/>
      <c r="B235" s="32"/>
      <c r="C235" s="278"/>
    </row>
    <row r="236" spans="1:3" s="33" customFormat="1" x14ac:dyDescent="0.25">
      <c r="A236" s="1"/>
      <c r="B236" s="32"/>
      <c r="C236" s="278"/>
    </row>
    <row r="237" spans="1:3" s="33" customFormat="1" x14ac:dyDescent="0.25">
      <c r="A237" s="1"/>
      <c r="B237" s="32"/>
      <c r="C237" s="278"/>
    </row>
    <row r="238" spans="1:3" s="33" customFormat="1" x14ac:dyDescent="0.25">
      <c r="A238" s="1"/>
      <c r="B238" s="32"/>
      <c r="C238" s="278"/>
    </row>
    <row r="239" spans="1:3" s="33" customFormat="1" x14ac:dyDescent="0.25">
      <c r="A239" s="1"/>
      <c r="B239" s="32"/>
      <c r="C239" s="278"/>
    </row>
    <row r="240" spans="1:3" s="33" customFormat="1" x14ac:dyDescent="0.25">
      <c r="A240" s="1"/>
      <c r="B240" s="32"/>
      <c r="C240" s="278"/>
    </row>
    <row r="241" spans="1:3" s="33" customFormat="1" x14ac:dyDescent="0.25">
      <c r="A241" s="1"/>
      <c r="B241" s="32"/>
      <c r="C241" s="278"/>
    </row>
    <row r="242" spans="1:3" s="33" customFormat="1" x14ac:dyDescent="0.25">
      <c r="A242" s="1"/>
      <c r="B242" s="32"/>
      <c r="C242" s="278"/>
    </row>
    <row r="243" spans="1:3" s="33" customFormat="1" x14ac:dyDescent="0.25">
      <c r="A243" s="1"/>
      <c r="B243" s="32"/>
      <c r="C243" s="278"/>
    </row>
    <row r="244" spans="1:3" s="33" customFormat="1" x14ac:dyDescent="0.25">
      <c r="A244" s="1"/>
      <c r="B244" s="32"/>
      <c r="C244" s="278"/>
    </row>
    <row r="245" spans="1:3" s="33" customFormat="1" x14ac:dyDescent="0.25">
      <c r="A245" s="1"/>
      <c r="B245" s="32"/>
      <c r="C245" s="278"/>
    </row>
    <row r="246" spans="1:3" s="33" customFormat="1" x14ac:dyDescent="0.25">
      <c r="A246" s="1"/>
      <c r="B246" s="32"/>
      <c r="C246" s="278"/>
    </row>
    <row r="247" spans="1:3" s="33" customFormat="1" x14ac:dyDescent="0.25">
      <c r="A247" s="1"/>
      <c r="B247" s="32"/>
      <c r="C247" s="278"/>
    </row>
    <row r="248" spans="1:3" s="33" customFormat="1" x14ac:dyDescent="0.25">
      <c r="A248" s="1"/>
      <c r="B248" s="32"/>
      <c r="C248" s="278"/>
    </row>
    <row r="249" spans="1:3" s="33" customFormat="1" x14ac:dyDescent="0.25">
      <c r="A249" s="1"/>
      <c r="B249" s="32"/>
      <c r="C249" s="278"/>
    </row>
    <row r="250" spans="1:3" s="33" customFormat="1" x14ac:dyDescent="0.25">
      <c r="A250" s="1"/>
      <c r="B250" s="32"/>
      <c r="C250" s="278"/>
    </row>
    <row r="251" spans="1:3" s="33" customFormat="1" x14ac:dyDescent="0.25">
      <c r="A251" s="1"/>
      <c r="B251" s="32"/>
      <c r="C251" s="278"/>
    </row>
    <row r="252" spans="1:3" s="33" customFormat="1" x14ac:dyDescent="0.25">
      <c r="A252" s="1"/>
      <c r="B252" s="32"/>
      <c r="C252" s="278"/>
    </row>
    <row r="253" spans="1:3" s="33" customFormat="1" x14ac:dyDescent="0.25">
      <c r="A253" s="1"/>
      <c r="B253" s="32"/>
      <c r="C253" s="278"/>
    </row>
    <row r="254" spans="1:3" s="33" customFormat="1" x14ac:dyDescent="0.25">
      <c r="A254" s="1"/>
      <c r="B254" s="32"/>
      <c r="C254" s="278"/>
    </row>
    <row r="255" spans="1:3" s="33" customFormat="1" x14ac:dyDescent="0.25">
      <c r="A255" s="1"/>
      <c r="B255" s="32"/>
      <c r="C255" s="278"/>
    </row>
    <row r="256" spans="1:3" s="33" customFormat="1" x14ac:dyDescent="0.25">
      <c r="A256" s="1"/>
      <c r="B256" s="32"/>
      <c r="C256" s="278"/>
    </row>
    <row r="257" spans="1:3" s="33" customFormat="1" x14ac:dyDescent="0.25">
      <c r="A257" s="1"/>
      <c r="B257" s="32"/>
      <c r="C257" s="278"/>
    </row>
    <row r="258" spans="1:3" s="33" customFormat="1" x14ac:dyDescent="0.25">
      <c r="A258" s="1"/>
      <c r="B258" s="32"/>
      <c r="C258" s="278"/>
    </row>
    <row r="259" spans="1:3" s="33" customFormat="1" x14ac:dyDescent="0.25">
      <c r="A259" s="1"/>
      <c r="B259" s="32"/>
      <c r="C259" s="278"/>
    </row>
    <row r="260" spans="1:3" s="33" customFormat="1" x14ac:dyDescent="0.25">
      <c r="A260" s="1"/>
      <c r="B260" s="32"/>
      <c r="C260" s="278"/>
    </row>
    <row r="261" spans="1:3" s="33" customFormat="1" x14ac:dyDescent="0.25">
      <c r="A261" s="1"/>
      <c r="B261" s="32"/>
      <c r="C261" s="278"/>
    </row>
    <row r="262" spans="1:3" s="33" customFormat="1" x14ac:dyDescent="0.25">
      <c r="A262" s="1"/>
      <c r="B262" s="32"/>
      <c r="C262" s="278"/>
    </row>
    <row r="263" spans="1:3" s="33" customFormat="1" x14ac:dyDescent="0.25">
      <c r="A263" s="1"/>
      <c r="B263" s="32"/>
      <c r="C263" s="278"/>
    </row>
    <row r="264" spans="1:3" s="33" customFormat="1" x14ac:dyDescent="0.25">
      <c r="A264" s="1"/>
      <c r="B264" s="32"/>
      <c r="C264" s="278"/>
    </row>
    <row r="265" spans="1:3" s="33" customFormat="1" x14ac:dyDescent="0.25">
      <c r="A265" s="1"/>
      <c r="B265" s="32"/>
      <c r="C265" s="278"/>
    </row>
    <row r="266" spans="1:3" s="33" customFormat="1" x14ac:dyDescent="0.25">
      <c r="A266" s="1"/>
      <c r="B266" s="32"/>
      <c r="C266" s="278"/>
    </row>
    <row r="267" spans="1:3" s="33" customFormat="1" x14ac:dyDescent="0.25">
      <c r="A267" s="1"/>
      <c r="B267" s="32"/>
      <c r="C267" s="278"/>
    </row>
    <row r="268" spans="1:3" s="33" customFormat="1" x14ac:dyDescent="0.25">
      <c r="A268" s="1"/>
      <c r="B268" s="32"/>
      <c r="C268" s="278"/>
    </row>
    <row r="269" spans="1:3" s="33" customFormat="1" x14ac:dyDescent="0.25">
      <c r="A269" s="1"/>
      <c r="B269" s="32"/>
      <c r="C269" s="278"/>
    </row>
    <row r="270" spans="1:3" s="33" customFormat="1" x14ac:dyDescent="0.25">
      <c r="A270" s="1"/>
      <c r="B270" s="32"/>
      <c r="C270" s="278"/>
    </row>
    <row r="271" spans="1:3" s="33" customFormat="1" x14ac:dyDescent="0.25">
      <c r="A271" s="1"/>
      <c r="B271" s="32"/>
      <c r="C271" s="278"/>
    </row>
    <row r="272" spans="1:3" s="33" customFormat="1" x14ac:dyDescent="0.25">
      <c r="A272" s="1"/>
      <c r="B272" s="32"/>
      <c r="C272" s="278"/>
    </row>
    <row r="273" spans="1:3" s="33" customFormat="1" x14ac:dyDescent="0.25">
      <c r="A273" s="1"/>
      <c r="B273" s="32"/>
      <c r="C273" s="278"/>
    </row>
    <row r="274" spans="1:3" s="33" customFormat="1" x14ac:dyDescent="0.25">
      <c r="A274" s="1"/>
      <c r="B274" s="32"/>
      <c r="C274" s="278"/>
    </row>
    <row r="275" spans="1:3" s="33" customFormat="1" x14ac:dyDescent="0.25">
      <c r="A275" s="1"/>
      <c r="B275" s="32"/>
      <c r="C275" s="278"/>
    </row>
    <row r="276" spans="1:3" s="33" customFormat="1" x14ac:dyDescent="0.25">
      <c r="A276" s="1"/>
      <c r="B276" s="32"/>
      <c r="C276" s="278"/>
    </row>
    <row r="277" spans="1:3" s="33" customFormat="1" x14ac:dyDescent="0.25">
      <c r="A277" s="1"/>
      <c r="B277" s="32"/>
      <c r="C277" s="278"/>
    </row>
    <row r="278" spans="1:3" s="33" customFormat="1" x14ac:dyDescent="0.25">
      <c r="A278" s="1"/>
      <c r="B278" s="32"/>
      <c r="C278" s="278"/>
    </row>
    <row r="279" spans="1:3" s="33" customFormat="1" x14ac:dyDescent="0.25">
      <c r="A279" s="1"/>
      <c r="B279" s="32"/>
      <c r="C279" s="278"/>
    </row>
    <row r="280" spans="1:3" s="33" customFormat="1" x14ac:dyDescent="0.25">
      <c r="A280" s="1"/>
      <c r="B280" s="32"/>
      <c r="C280" s="278"/>
    </row>
    <row r="281" spans="1:3" s="33" customFormat="1" x14ac:dyDescent="0.25">
      <c r="A281" s="1"/>
      <c r="B281" s="32"/>
      <c r="C281" s="278"/>
    </row>
    <row r="282" spans="1:3" s="33" customFormat="1" x14ac:dyDescent="0.25">
      <c r="A282" s="1"/>
      <c r="B282" s="32"/>
      <c r="C282" s="278"/>
    </row>
    <row r="283" spans="1:3" s="33" customFormat="1" x14ac:dyDescent="0.25">
      <c r="A283" s="1"/>
      <c r="B283" s="32"/>
      <c r="C283" s="278"/>
    </row>
    <row r="284" spans="1:3" s="33" customFormat="1" x14ac:dyDescent="0.25">
      <c r="A284" s="1"/>
      <c r="B284" s="32"/>
      <c r="C284" s="278"/>
    </row>
    <row r="285" spans="1:3" s="33" customFormat="1" x14ac:dyDescent="0.25">
      <c r="A285" s="1"/>
      <c r="B285" s="32"/>
      <c r="C285" s="278"/>
    </row>
    <row r="286" spans="1:3" s="33" customFormat="1" x14ac:dyDescent="0.25">
      <c r="A286" s="1"/>
      <c r="B286" s="32"/>
      <c r="C286" s="278"/>
    </row>
    <row r="287" spans="1:3" s="33" customFormat="1" x14ac:dyDescent="0.25">
      <c r="A287" s="1"/>
      <c r="B287" s="32"/>
      <c r="C287" s="278"/>
    </row>
    <row r="288" spans="1:3" s="33" customFormat="1" x14ac:dyDescent="0.25">
      <c r="A288" s="1"/>
      <c r="B288" s="32"/>
      <c r="C288" s="278"/>
    </row>
    <row r="289" spans="1:3" s="33" customFormat="1" x14ac:dyDescent="0.25">
      <c r="A289" s="1"/>
      <c r="B289" s="32"/>
      <c r="C289" s="278"/>
    </row>
    <row r="290" spans="1:3" s="33" customFormat="1" x14ac:dyDescent="0.25">
      <c r="A290" s="1"/>
      <c r="B290" s="32"/>
      <c r="C290" s="278"/>
    </row>
    <row r="291" spans="1:3" s="33" customFormat="1" x14ac:dyDescent="0.25">
      <c r="A291" s="1"/>
      <c r="B291" s="32"/>
      <c r="C291" s="278"/>
    </row>
    <row r="292" spans="1:3" s="33" customFormat="1" x14ac:dyDescent="0.25">
      <c r="A292" s="1"/>
      <c r="B292" s="32"/>
      <c r="C292" s="278"/>
    </row>
    <row r="293" spans="1:3" s="33" customFormat="1" x14ac:dyDescent="0.25">
      <c r="A293" s="1"/>
      <c r="B293" s="32"/>
      <c r="C293" s="278"/>
    </row>
    <row r="294" spans="1:3" s="33" customFormat="1" x14ac:dyDescent="0.25">
      <c r="A294" s="1"/>
      <c r="B294" s="32"/>
      <c r="C294" s="278"/>
    </row>
    <row r="295" spans="1:3" s="33" customFormat="1" x14ac:dyDescent="0.25">
      <c r="A295" s="1"/>
      <c r="B295" s="32"/>
      <c r="C295" s="278"/>
    </row>
    <row r="296" spans="1:3" s="33" customFormat="1" x14ac:dyDescent="0.25">
      <c r="A296" s="1"/>
      <c r="B296" s="32"/>
      <c r="C296" s="278"/>
    </row>
    <row r="297" spans="1:3" s="33" customFormat="1" x14ac:dyDescent="0.25">
      <c r="A297" s="1"/>
      <c r="B297" s="32"/>
      <c r="C297" s="278"/>
    </row>
    <row r="298" spans="1:3" s="33" customFormat="1" x14ac:dyDescent="0.25">
      <c r="A298" s="1"/>
      <c r="B298" s="32"/>
      <c r="C298" s="278"/>
    </row>
    <row r="299" spans="1:3" s="33" customFormat="1" x14ac:dyDescent="0.25">
      <c r="A299" s="1"/>
      <c r="B299" s="32"/>
      <c r="C299" s="278"/>
    </row>
    <row r="300" spans="1:3" s="33" customFormat="1" x14ac:dyDescent="0.25">
      <c r="A300" s="1"/>
      <c r="B300" s="32"/>
      <c r="C300" s="278"/>
    </row>
    <row r="301" spans="1:3" s="33" customFormat="1" x14ac:dyDescent="0.25">
      <c r="A301" s="1"/>
      <c r="B301" s="32"/>
      <c r="C301" s="278"/>
    </row>
    <row r="302" spans="1:3" s="33" customFormat="1" x14ac:dyDescent="0.25">
      <c r="A302" s="1"/>
      <c r="B302" s="32"/>
      <c r="C302" s="278"/>
    </row>
    <row r="303" spans="1:3" s="33" customFormat="1" x14ac:dyDescent="0.25">
      <c r="A303" s="1"/>
      <c r="B303" s="32"/>
      <c r="C303" s="278"/>
    </row>
    <row r="304" spans="1:3" s="33" customFormat="1" x14ac:dyDescent="0.25">
      <c r="A304" s="1"/>
      <c r="B304" s="32"/>
      <c r="C304" s="278"/>
    </row>
    <row r="305" spans="1:3" s="33" customFormat="1" x14ac:dyDescent="0.25">
      <c r="A305" s="1"/>
      <c r="B305" s="32"/>
      <c r="C305" s="278"/>
    </row>
    <row r="306" spans="1:3" s="33" customFormat="1" x14ac:dyDescent="0.25">
      <c r="A306" s="1"/>
      <c r="B306" s="32"/>
      <c r="C306" s="278"/>
    </row>
    <row r="307" spans="1:3" s="33" customFormat="1" x14ac:dyDescent="0.25">
      <c r="A307" s="1"/>
      <c r="B307" s="32"/>
      <c r="C307" s="278"/>
    </row>
    <row r="308" spans="1:3" s="33" customFormat="1" x14ac:dyDescent="0.25">
      <c r="A308" s="1"/>
      <c r="B308" s="32"/>
      <c r="C308" s="278"/>
    </row>
    <row r="309" spans="1:3" s="33" customFormat="1" x14ac:dyDescent="0.25">
      <c r="A309" s="1"/>
      <c r="B309" s="32"/>
      <c r="C309" s="278"/>
    </row>
    <row r="310" spans="1:3" s="33" customFormat="1" x14ac:dyDescent="0.25">
      <c r="A310" s="1"/>
      <c r="B310" s="32"/>
      <c r="C310" s="278"/>
    </row>
    <row r="311" spans="1:3" s="33" customFormat="1" x14ac:dyDescent="0.25">
      <c r="A311" s="1"/>
      <c r="B311" s="32"/>
      <c r="C311" s="278"/>
    </row>
    <row r="312" spans="1:3" s="33" customFormat="1" x14ac:dyDescent="0.25">
      <c r="A312" s="1"/>
      <c r="B312" s="32"/>
      <c r="C312" s="278"/>
    </row>
  </sheetData>
  <mergeCells count="8">
    <mergeCell ref="A9:C9"/>
    <mergeCell ref="A1:C1"/>
    <mergeCell ref="A2:C2"/>
    <mergeCell ref="A3:C3"/>
    <mergeCell ref="A4:C4"/>
    <mergeCell ref="A5:C5"/>
    <mergeCell ref="A6:C6"/>
    <mergeCell ref="A7:C7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&amp;R4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21"/>
  <sheetViews>
    <sheetView workbookViewId="0">
      <selection activeCell="D12" sqref="D12:E12"/>
    </sheetView>
  </sheetViews>
  <sheetFormatPr defaultRowHeight="12.75" x14ac:dyDescent="0.2"/>
  <cols>
    <col min="1" max="1" width="4.7109375" style="161" customWidth="1"/>
    <col min="2" max="2" width="24.140625" style="161" customWidth="1"/>
    <col min="3" max="3" width="15.42578125" style="161" customWidth="1"/>
    <col min="4" max="4" width="14.5703125" style="161" customWidth="1"/>
    <col min="5" max="5" width="11.42578125" style="161" customWidth="1"/>
    <col min="6" max="256" width="9.140625" style="161"/>
    <col min="257" max="257" width="4.7109375" style="161" customWidth="1"/>
    <col min="258" max="258" width="31.85546875" style="161" customWidth="1"/>
    <col min="259" max="259" width="18.7109375" style="161" customWidth="1"/>
    <col min="260" max="260" width="14.5703125" style="161" customWidth="1"/>
    <col min="261" max="261" width="15.5703125" style="161" customWidth="1"/>
    <col min="262" max="512" width="9.140625" style="161"/>
    <col min="513" max="513" width="4.7109375" style="161" customWidth="1"/>
    <col min="514" max="514" width="31.85546875" style="161" customWidth="1"/>
    <col min="515" max="515" width="18.7109375" style="161" customWidth="1"/>
    <col min="516" max="516" width="14.5703125" style="161" customWidth="1"/>
    <col min="517" max="517" width="15.5703125" style="161" customWidth="1"/>
    <col min="518" max="768" width="9.140625" style="161"/>
    <col min="769" max="769" width="4.7109375" style="161" customWidth="1"/>
    <col min="770" max="770" width="31.85546875" style="161" customWidth="1"/>
    <col min="771" max="771" width="18.7109375" style="161" customWidth="1"/>
    <col min="772" max="772" width="14.5703125" style="161" customWidth="1"/>
    <col min="773" max="773" width="15.5703125" style="161" customWidth="1"/>
    <col min="774" max="1024" width="9.140625" style="161"/>
    <col min="1025" max="1025" width="4.7109375" style="161" customWidth="1"/>
    <col min="1026" max="1026" width="31.85546875" style="161" customWidth="1"/>
    <col min="1027" max="1027" width="18.7109375" style="161" customWidth="1"/>
    <col min="1028" max="1028" width="14.5703125" style="161" customWidth="1"/>
    <col min="1029" max="1029" width="15.5703125" style="161" customWidth="1"/>
    <col min="1030" max="1280" width="9.140625" style="161"/>
    <col min="1281" max="1281" width="4.7109375" style="161" customWidth="1"/>
    <col min="1282" max="1282" width="31.85546875" style="161" customWidth="1"/>
    <col min="1283" max="1283" width="18.7109375" style="161" customWidth="1"/>
    <col min="1284" max="1284" width="14.5703125" style="161" customWidth="1"/>
    <col min="1285" max="1285" width="15.5703125" style="161" customWidth="1"/>
    <col min="1286" max="1536" width="9.140625" style="161"/>
    <col min="1537" max="1537" width="4.7109375" style="161" customWidth="1"/>
    <col min="1538" max="1538" width="31.85546875" style="161" customWidth="1"/>
    <col min="1539" max="1539" width="18.7109375" style="161" customWidth="1"/>
    <col min="1540" max="1540" width="14.5703125" style="161" customWidth="1"/>
    <col min="1541" max="1541" width="15.5703125" style="161" customWidth="1"/>
    <col min="1542" max="1792" width="9.140625" style="161"/>
    <col min="1793" max="1793" width="4.7109375" style="161" customWidth="1"/>
    <col min="1794" max="1794" width="31.85546875" style="161" customWidth="1"/>
    <col min="1795" max="1795" width="18.7109375" style="161" customWidth="1"/>
    <col min="1796" max="1796" width="14.5703125" style="161" customWidth="1"/>
    <col min="1797" max="1797" width="15.5703125" style="161" customWidth="1"/>
    <col min="1798" max="2048" width="9.140625" style="161"/>
    <col min="2049" max="2049" width="4.7109375" style="161" customWidth="1"/>
    <col min="2050" max="2050" width="31.85546875" style="161" customWidth="1"/>
    <col min="2051" max="2051" width="18.7109375" style="161" customWidth="1"/>
    <col min="2052" max="2052" width="14.5703125" style="161" customWidth="1"/>
    <col min="2053" max="2053" width="15.5703125" style="161" customWidth="1"/>
    <col min="2054" max="2304" width="9.140625" style="161"/>
    <col min="2305" max="2305" width="4.7109375" style="161" customWidth="1"/>
    <col min="2306" max="2306" width="31.85546875" style="161" customWidth="1"/>
    <col min="2307" max="2307" width="18.7109375" style="161" customWidth="1"/>
    <col min="2308" max="2308" width="14.5703125" style="161" customWidth="1"/>
    <col min="2309" max="2309" width="15.5703125" style="161" customWidth="1"/>
    <col min="2310" max="2560" width="9.140625" style="161"/>
    <col min="2561" max="2561" width="4.7109375" style="161" customWidth="1"/>
    <col min="2562" max="2562" width="31.85546875" style="161" customWidth="1"/>
    <col min="2563" max="2563" width="18.7109375" style="161" customWidth="1"/>
    <col min="2564" max="2564" width="14.5703125" style="161" customWidth="1"/>
    <col min="2565" max="2565" width="15.5703125" style="161" customWidth="1"/>
    <col min="2566" max="2816" width="9.140625" style="161"/>
    <col min="2817" max="2817" width="4.7109375" style="161" customWidth="1"/>
    <col min="2818" max="2818" width="31.85546875" style="161" customWidth="1"/>
    <col min="2819" max="2819" width="18.7109375" style="161" customWidth="1"/>
    <col min="2820" max="2820" width="14.5703125" style="161" customWidth="1"/>
    <col min="2821" max="2821" width="15.5703125" style="161" customWidth="1"/>
    <col min="2822" max="3072" width="9.140625" style="161"/>
    <col min="3073" max="3073" width="4.7109375" style="161" customWidth="1"/>
    <col min="3074" max="3074" width="31.85546875" style="161" customWidth="1"/>
    <col min="3075" max="3075" width="18.7109375" style="161" customWidth="1"/>
    <col min="3076" max="3076" width="14.5703125" style="161" customWidth="1"/>
    <col min="3077" max="3077" width="15.5703125" style="161" customWidth="1"/>
    <col min="3078" max="3328" width="9.140625" style="161"/>
    <col min="3329" max="3329" width="4.7109375" style="161" customWidth="1"/>
    <col min="3330" max="3330" width="31.85546875" style="161" customWidth="1"/>
    <col min="3331" max="3331" width="18.7109375" style="161" customWidth="1"/>
    <col min="3332" max="3332" width="14.5703125" style="161" customWidth="1"/>
    <col min="3333" max="3333" width="15.5703125" style="161" customWidth="1"/>
    <col min="3334" max="3584" width="9.140625" style="161"/>
    <col min="3585" max="3585" width="4.7109375" style="161" customWidth="1"/>
    <col min="3586" max="3586" width="31.85546875" style="161" customWidth="1"/>
    <col min="3587" max="3587" width="18.7109375" style="161" customWidth="1"/>
    <col min="3588" max="3588" width="14.5703125" style="161" customWidth="1"/>
    <col min="3589" max="3589" width="15.5703125" style="161" customWidth="1"/>
    <col min="3590" max="3840" width="9.140625" style="161"/>
    <col min="3841" max="3841" width="4.7109375" style="161" customWidth="1"/>
    <col min="3842" max="3842" width="31.85546875" style="161" customWidth="1"/>
    <col min="3843" max="3843" width="18.7109375" style="161" customWidth="1"/>
    <col min="3844" max="3844" width="14.5703125" style="161" customWidth="1"/>
    <col min="3845" max="3845" width="15.5703125" style="161" customWidth="1"/>
    <col min="3846" max="4096" width="9.140625" style="161"/>
    <col min="4097" max="4097" width="4.7109375" style="161" customWidth="1"/>
    <col min="4098" max="4098" width="31.85546875" style="161" customWidth="1"/>
    <col min="4099" max="4099" width="18.7109375" style="161" customWidth="1"/>
    <col min="4100" max="4100" width="14.5703125" style="161" customWidth="1"/>
    <col min="4101" max="4101" width="15.5703125" style="161" customWidth="1"/>
    <col min="4102" max="4352" width="9.140625" style="161"/>
    <col min="4353" max="4353" width="4.7109375" style="161" customWidth="1"/>
    <col min="4354" max="4354" width="31.85546875" style="161" customWidth="1"/>
    <col min="4355" max="4355" width="18.7109375" style="161" customWidth="1"/>
    <col min="4356" max="4356" width="14.5703125" style="161" customWidth="1"/>
    <col min="4357" max="4357" width="15.5703125" style="161" customWidth="1"/>
    <col min="4358" max="4608" width="9.140625" style="161"/>
    <col min="4609" max="4609" width="4.7109375" style="161" customWidth="1"/>
    <col min="4610" max="4610" width="31.85546875" style="161" customWidth="1"/>
    <col min="4611" max="4611" width="18.7109375" style="161" customWidth="1"/>
    <col min="4612" max="4612" width="14.5703125" style="161" customWidth="1"/>
    <col min="4613" max="4613" width="15.5703125" style="161" customWidth="1"/>
    <col min="4614" max="4864" width="9.140625" style="161"/>
    <col min="4865" max="4865" width="4.7109375" style="161" customWidth="1"/>
    <col min="4866" max="4866" width="31.85546875" style="161" customWidth="1"/>
    <col min="4867" max="4867" width="18.7109375" style="161" customWidth="1"/>
    <col min="4868" max="4868" width="14.5703125" style="161" customWidth="1"/>
    <col min="4869" max="4869" width="15.5703125" style="161" customWidth="1"/>
    <col min="4870" max="5120" width="9.140625" style="161"/>
    <col min="5121" max="5121" width="4.7109375" style="161" customWidth="1"/>
    <col min="5122" max="5122" width="31.85546875" style="161" customWidth="1"/>
    <col min="5123" max="5123" width="18.7109375" style="161" customWidth="1"/>
    <col min="5124" max="5124" width="14.5703125" style="161" customWidth="1"/>
    <col min="5125" max="5125" width="15.5703125" style="161" customWidth="1"/>
    <col min="5126" max="5376" width="9.140625" style="161"/>
    <col min="5377" max="5377" width="4.7109375" style="161" customWidth="1"/>
    <col min="5378" max="5378" width="31.85546875" style="161" customWidth="1"/>
    <col min="5379" max="5379" width="18.7109375" style="161" customWidth="1"/>
    <col min="5380" max="5380" width="14.5703125" style="161" customWidth="1"/>
    <col min="5381" max="5381" width="15.5703125" style="161" customWidth="1"/>
    <col min="5382" max="5632" width="9.140625" style="161"/>
    <col min="5633" max="5633" width="4.7109375" style="161" customWidth="1"/>
    <col min="5634" max="5634" width="31.85546875" style="161" customWidth="1"/>
    <col min="5635" max="5635" width="18.7109375" style="161" customWidth="1"/>
    <col min="5636" max="5636" width="14.5703125" style="161" customWidth="1"/>
    <col min="5637" max="5637" width="15.5703125" style="161" customWidth="1"/>
    <col min="5638" max="5888" width="9.140625" style="161"/>
    <col min="5889" max="5889" width="4.7109375" style="161" customWidth="1"/>
    <col min="5890" max="5890" width="31.85546875" style="161" customWidth="1"/>
    <col min="5891" max="5891" width="18.7109375" style="161" customWidth="1"/>
    <col min="5892" max="5892" width="14.5703125" style="161" customWidth="1"/>
    <col min="5893" max="5893" width="15.5703125" style="161" customWidth="1"/>
    <col min="5894" max="6144" width="9.140625" style="161"/>
    <col min="6145" max="6145" width="4.7109375" style="161" customWidth="1"/>
    <col min="6146" max="6146" width="31.85546875" style="161" customWidth="1"/>
    <col min="6147" max="6147" width="18.7109375" style="161" customWidth="1"/>
    <col min="6148" max="6148" width="14.5703125" style="161" customWidth="1"/>
    <col min="6149" max="6149" width="15.5703125" style="161" customWidth="1"/>
    <col min="6150" max="6400" width="9.140625" style="161"/>
    <col min="6401" max="6401" width="4.7109375" style="161" customWidth="1"/>
    <col min="6402" max="6402" width="31.85546875" style="161" customWidth="1"/>
    <col min="6403" max="6403" width="18.7109375" style="161" customWidth="1"/>
    <col min="6404" max="6404" width="14.5703125" style="161" customWidth="1"/>
    <col min="6405" max="6405" width="15.5703125" style="161" customWidth="1"/>
    <col min="6406" max="6656" width="9.140625" style="161"/>
    <col min="6657" max="6657" width="4.7109375" style="161" customWidth="1"/>
    <col min="6658" max="6658" width="31.85546875" style="161" customWidth="1"/>
    <col min="6659" max="6659" width="18.7109375" style="161" customWidth="1"/>
    <col min="6660" max="6660" width="14.5703125" style="161" customWidth="1"/>
    <col min="6661" max="6661" width="15.5703125" style="161" customWidth="1"/>
    <col min="6662" max="6912" width="9.140625" style="161"/>
    <col min="6913" max="6913" width="4.7109375" style="161" customWidth="1"/>
    <col min="6914" max="6914" width="31.85546875" style="161" customWidth="1"/>
    <col min="6915" max="6915" width="18.7109375" style="161" customWidth="1"/>
    <col min="6916" max="6916" width="14.5703125" style="161" customWidth="1"/>
    <col min="6917" max="6917" width="15.5703125" style="161" customWidth="1"/>
    <col min="6918" max="7168" width="9.140625" style="161"/>
    <col min="7169" max="7169" width="4.7109375" style="161" customWidth="1"/>
    <col min="7170" max="7170" width="31.85546875" style="161" customWidth="1"/>
    <col min="7171" max="7171" width="18.7109375" style="161" customWidth="1"/>
    <col min="7172" max="7172" width="14.5703125" style="161" customWidth="1"/>
    <col min="7173" max="7173" width="15.5703125" style="161" customWidth="1"/>
    <col min="7174" max="7424" width="9.140625" style="161"/>
    <col min="7425" max="7425" width="4.7109375" style="161" customWidth="1"/>
    <col min="7426" max="7426" width="31.85546875" style="161" customWidth="1"/>
    <col min="7427" max="7427" width="18.7109375" style="161" customWidth="1"/>
    <col min="7428" max="7428" width="14.5703125" style="161" customWidth="1"/>
    <col min="7429" max="7429" width="15.5703125" style="161" customWidth="1"/>
    <col min="7430" max="7680" width="9.140625" style="161"/>
    <col min="7681" max="7681" width="4.7109375" style="161" customWidth="1"/>
    <col min="7682" max="7682" width="31.85546875" style="161" customWidth="1"/>
    <col min="7683" max="7683" width="18.7109375" style="161" customWidth="1"/>
    <col min="7684" max="7684" width="14.5703125" style="161" customWidth="1"/>
    <col min="7685" max="7685" width="15.5703125" style="161" customWidth="1"/>
    <col min="7686" max="7936" width="9.140625" style="161"/>
    <col min="7937" max="7937" width="4.7109375" style="161" customWidth="1"/>
    <col min="7938" max="7938" width="31.85546875" style="161" customWidth="1"/>
    <col min="7939" max="7939" width="18.7109375" style="161" customWidth="1"/>
    <col min="7940" max="7940" width="14.5703125" style="161" customWidth="1"/>
    <col min="7941" max="7941" width="15.5703125" style="161" customWidth="1"/>
    <col min="7942" max="8192" width="9.140625" style="161"/>
    <col min="8193" max="8193" width="4.7109375" style="161" customWidth="1"/>
    <col min="8194" max="8194" width="31.85546875" style="161" customWidth="1"/>
    <col min="8195" max="8195" width="18.7109375" style="161" customWidth="1"/>
    <col min="8196" max="8196" width="14.5703125" style="161" customWidth="1"/>
    <col min="8197" max="8197" width="15.5703125" style="161" customWidth="1"/>
    <col min="8198" max="8448" width="9.140625" style="161"/>
    <col min="8449" max="8449" width="4.7109375" style="161" customWidth="1"/>
    <col min="8450" max="8450" width="31.85546875" style="161" customWidth="1"/>
    <col min="8451" max="8451" width="18.7109375" style="161" customWidth="1"/>
    <col min="8452" max="8452" width="14.5703125" style="161" customWidth="1"/>
    <col min="8453" max="8453" width="15.5703125" style="161" customWidth="1"/>
    <col min="8454" max="8704" width="9.140625" style="161"/>
    <col min="8705" max="8705" width="4.7109375" style="161" customWidth="1"/>
    <col min="8706" max="8706" width="31.85546875" style="161" customWidth="1"/>
    <col min="8707" max="8707" width="18.7109375" style="161" customWidth="1"/>
    <col min="8708" max="8708" width="14.5703125" style="161" customWidth="1"/>
    <col min="8709" max="8709" width="15.5703125" style="161" customWidth="1"/>
    <col min="8710" max="8960" width="9.140625" style="161"/>
    <col min="8961" max="8961" width="4.7109375" style="161" customWidth="1"/>
    <col min="8962" max="8962" width="31.85546875" style="161" customWidth="1"/>
    <col min="8963" max="8963" width="18.7109375" style="161" customWidth="1"/>
    <col min="8964" max="8964" width="14.5703125" style="161" customWidth="1"/>
    <col min="8965" max="8965" width="15.5703125" style="161" customWidth="1"/>
    <col min="8966" max="9216" width="9.140625" style="161"/>
    <col min="9217" max="9217" width="4.7109375" style="161" customWidth="1"/>
    <col min="9218" max="9218" width="31.85546875" style="161" customWidth="1"/>
    <col min="9219" max="9219" width="18.7109375" style="161" customWidth="1"/>
    <col min="9220" max="9220" width="14.5703125" style="161" customWidth="1"/>
    <col min="9221" max="9221" width="15.5703125" style="161" customWidth="1"/>
    <col min="9222" max="9472" width="9.140625" style="161"/>
    <col min="9473" max="9473" width="4.7109375" style="161" customWidth="1"/>
    <col min="9474" max="9474" width="31.85546875" style="161" customWidth="1"/>
    <col min="9475" max="9475" width="18.7109375" style="161" customWidth="1"/>
    <col min="9476" max="9476" width="14.5703125" style="161" customWidth="1"/>
    <col min="9477" max="9477" width="15.5703125" style="161" customWidth="1"/>
    <col min="9478" max="9728" width="9.140625" style="161"/>
    <col min="9729" max="9729" width="4.7109375" style="161" customWidth="1"/>
    <col min="9730" max="9730" width="31.85546875" style="161" customWidth="1"/>
    <col min="9731" max="9731" width="18.7109375" style="161" customWidth="1"/>
    <col min="9732" max="9732" width="14.5703125" style="161" customWidth="1"/>
    <col min="9733" max="9733" width="15.5703125" style="161" customWidth="1"/>
    <col min="9734" max="9984" width="9.140625" style="161"/>
    <col min="9985" max="9985" width="4.7109375" style="161" customWidth="1"/>
    <col min="9986" max="9986" width="31.85546875" style="161" customWidth="1"/>
    <col min="9987" max="9987" width="18.7109375" style="161" customWidth="1"/>
    <col min="9988" max="9988" width="14.5703125" style="161" customWidth="1"/>
    <col min="9989" max="9989" width="15.5703125" style="161" customWidth="1"/>
    <col min="9990" max="10240" width="9.140625" style="161"/>
    <col min="10241" max="10241" width="4.7109375" style="161" customWidth="1"/>
    <col min="10242" max="10242" width="31.85546875" style="161" customWidth="1"/>
    <col min="10243" max="10243" width="18.7109375" style="161" customWidth="1"/>
    <col min="10244" max="10244" width="14.5703125" style="161" customWidth="1"/>
    <col min="10245" max="10245" width="15.5703125" style="161" customWidth="1"/>
    <col min="10246" max="10496" width="9.140625" style="161"/>
    <col min="10497" max="10497" width="4.7109375" style="161" customWidth="1"/>
    <col min="10498" max="10498" width="31.85546875" style="161" customWidth="1"/>
    <col min="10499" max="10499" width="18.7109375" style="161" customWidth="1"/>
    <col min="10500" max="10500" width="14.5703125" style="161" customWidth="1"/>
    <col min="10501" max="10501" width="15.5703125" style="161" customWidth="1"/>
    <col min="10502" max="10752" width="9.140625" style="161"/>
    <col min="10753" max="10753" width="4.7109375" style="161" customWidth="1"/>
    <col min="10754" max="10754" width="31.85546875" style="161" customWidth="1"/>
    <col min="10755" max="10755" width="18.7109375" style="161" customWidth="1"/>
    <col min="10756" max="10756" width="14.5703125" style="161" customWidth="1"/>
    <col min="10757" max="10757" width="15.5703125" style="161" customWidth="1"/>
    <col min="10758" max="11008" width="9.140625" style="161"/>
    <col min="11009" max="11009" width="4.7109375" style="161" customWidth="1"/>
    <col min="11010" max="11010" width="31.85546875" style="161" customWidth="1"/>
    <col min="11011" max="11011" width="18.7109375" style="161" customWidth="1"/>
    <col min="11012" max="11012" width="14.5703125" style="161" customWidth="1"/>
    <col min="11013" max="11013" width="15.5703125" style="161" customWidth="1"/>
    <col min="11014" max="11264" width="9.140625" style="161"/>
    <col min="11265" max="11265" width="4.7109375" style="161" customWidth="1"/>
    <col min="11266" max="11266" width="31.85546875" style="161" customWidth="1"/>
    <col min="11267" max="11267" width="18.7109375" style="161" customWidth="1"/>
    <col min="11268" max="11268" width="14.5703125" style="161" customWidth="1"/>
    <col min="11269" max="11269" width="15.5703125" style="161" customWidth="1"/>
    <col min="11270" max="11520" width="9.140625" style="161"/>
    <col min="11521" max="11521" width="4.7109375" style="161" customWidth="1"/>
    <col min="11522" max="11522" width="31.85546875" style="161" customWidth="1"/>
    <col min="11523" max="11523" width="18.7109375" style="161" customWidth="1"/>
    <col min="11524" max="11524" width="14.5703125" style="161" customWidth="1"/>
    <col min="11525" max="11525" width="15.5703125" style="161" customWidth="1"/>
    <col min="11526" max="11776" width="9.140625" style="161"/>
    <col min="11777" max="11777" width="4.7109375" style="161" customWidth="1"/>
    <col min="11778" max="11778" width="31.85546875" style="161" customWidth="1"/>
    <col min="11779" max="11779" width="18.7109375" style="161" customWidth="1"/>
    <col min="11780" max="11780" width="14.5703125" style="161" customWidth="1"/>
    <col min="11781" max="11781" width="15.5703125" style="161" customWidth="1"/>
    <col min="11782" max="12032" width="9.140625" style="161"/>
    <col min="12033" max="12033" width="4.7109375" style="161" customWidth="1"/>
    <col min="12034" max="12034" width="31.85546875" style="161" customWidth="1"/>
    <col min="12035" max="12035" width="18.7109375" style="161" customWidth="1"/>
    <col min="12036" max="12036" width="14.5703125" style="161" customWidth="1"/>
    <col min="12037" max="12037" width="15.5703125" style="161" customWidth="1"/>
    <col min="12038" max="12288" width="9.140625" style="161"/>
    <col min="12289" max="12289" width="4.7109375" style="161" customWidth="1"/>
    <col min="12290" max="12290" width="31.85546875" style="161" customWidth="1"/>
    <col min="12291" max="12291" width="18.7109375" style="161" customWidth="1"/>
    <col min="12292" max="12292" width="14.5703125" style="161" customWidth="1"/>
    <col min="12293" max="12293" width="15.5703125" style="161" customWidth="1"/>
    <col min="12294" max="12544" width="9.140625" style="161"/>
    <col min="12545" max="12545" width="4.7109375" style="161" customWidth="1"/>
    <col min="12546" max="12546" width="31.85546875" style="161" customWidth="1"/>
    <col min="12547" max="12547" width="18.7109375" style="161" customWidth="1"/>
    <col min="12548" max="12548" width="14.5703125" style="161" customWidth="1"/>
    <col min="12549" max="12549" width="15.5703125" style="161" customWidth="1"/>
    <col min="12550" max="12800" width="9.140625" style="161"/>
    <col min="12801" max="12801" width="4.7109375" style="161" customWidth="1"/>
    <col min="12802" max="12802" width="31.85546875" style="161" customWidth="1"/>
    <col min="12803" max="12803" width="18.7109375" style="161" customWidth="1"/>
    <col min="12804" max="12804" width="14.5703125" style="161" customWidth="1"/>
    <col min="12805" max="12805" width="15.5703125" style="161" customWidth="1"/>
    <col min="12806" max="13056" width="9.140625" style="161"/>
    <col min="13057" max="13057" width="4.7109375" style="161" customWidth="1"/>
    <col min="13058" max="13058" width="31.85546875" style="161" customWidth="1"/>
    <col min="13059" max="13059" width="18.7109375" style="161" customWidth="1"/>
    <col min="13060" max="13060" width="14.5703125" style="161" customWidth="1"/>
    <col min="13061" max="13061" width="15.5703125" style="161" customWidth="1"/>
    <col min="13062" max="13312" width="9.140625" style="161"/>
    <col min="13313" max="13313" width="4.7109375" style="161" customWidth="1"/>
    <col min="13314" max="13314" width="31.85546875" style="161" customWidth="1"/>
    <col min="13315" max="13315" width="18.7109375" style="161" customWidth="1"/>
    <col min="13316" max="13316" width="14.5703125" style="161" customWidth="1"/>
    <col min="13317" max="13317" width="15.5703125" style="161" customWidth="1"/>
    <col min="13318" max="13568" width="9.140625" style="161"/>
    <col min="13569" max="13569" width="4.7109375" style="161" customWidth="1"/>
    <col min="13570" max="13570" width="31.85546875" style="161" customWidth="1"/>
    <col min="13571" max="13571" width="18.7109375" style="161" customWidth="1"/>
    <col min="13572" max="13572" width="14.5703125" style="161" customWidth="1"/>
    <col min="13573" max="13573" width="15.5703125" style="161" customWidth="1"/>
    <col min="13574" max="13824" width="9.140625" style="161"/>
    <col min="13825" max="13825" width="4.7109375" style="161" customWidth="1"/>
    <col min="13826" max="13826" width="31.85546875" style="161" customWidth="1"/>
    <col min="13827" max="13827" width="18.7109375" style="161" customWidth="1"/>
    <col min="13828" max="13828" width="14.5703125" style="161" customWidth="1"/>
    <col min="13829" max="13829" width="15.5703125" style="161" customWidth="1"/>
    <col min="13830" max="14080" width="9.140625" style="161"/>
    <col min="14081" max="14081" width="4.7109375" style="161" customWidth="1"/>
    <col min="14082" max="14082" width="31.85546875" style="161" customWidth="1"/>
    <col min="14083" max="14083" width="18.7109375" style="161" customWidth="1"/>
    <col min="14084" max="14084" width="14.5703125" style="161" customWidth="1"/>
    <col min="14085" max="14085" width="15.5703125" style="161" customWidth="1"/>
    <col min="14086" max="14336" width="9.140625" style="161"/>
    <col min="14337" max="14337" width="4.7109375" style="161" customWidth="1"/>
    <col min="14338" max="14338" width="31.85546875" style="161" customWidth="1"/>
    <col min="14339" max="14339" width="18.7109375" style="161" customWidth="1"/>
    <col min="14340" max="14340" width="14.5703125" style="161" customWidth="1"/>
    <col min="14341" max="14341" width="15.5703125" style="161" customWidth="1"/>
    <col min="14342" max="14592" width="9.140625" style="161"/>
    <col min="14593" max="14593" width="4.7109375" style="161" customWidth="1"/>
    <col min="14594" max="14594" width="31.85546875" style="161" customWidth="1"/>
    <col min="14595" max="14595" width="18.7109375" style="161" customWidth="1"/>
    <col min="14596" max="14596" width="14.5703125" style="161" customWidth="1"/>
    <col min="14597" max="14597" width="15.5703125" style="161" customWidth="1"/>
    <col min="14598" max="14848" width="9.140625" style="161"/>
    <col min="14849" max="14849" width="4.7109375" style="161" customWidth="1"/>
    <col min="14850" max="14850" width="31.85546875" style="161" customWidth="1"/>
    <col min="14851" max="14851" width="18.7109375" style="161" customWidth="1"/>
    <col min="14852" max="14852" width="14.5703125" style="161" customWidth="1"/>
    <col min="14853" max="14853" width="15.5703125" style="161" customWidth="1"/>
    <col min="14854" max="15104" width="9.140625" style="161"/>
    <col min="15105" max="15105" width="4.7109375" style="161" customWidth="1"/>
    <col min="15106" max="15106" width="31.85546875" style="161" customWidth="1"/>
    <col min="15107" max="15107" width="18.7109375" style="161" customWidth="1"/>
    <col min="15108" max="15108" width="14.5703125" style="161" customWidth="1"/>
    <col min="15109" max="15109" width="15.5703125" style="161" customWidth="1"/>
    <col min="15110" max="15360" width="9.140625" style="161"/>
    <col min="15361" max="15361" width="4.7109375" style="161" customWidth="1"/>
    <col min="15362" max="15362" width="31.85546875" style="161" customWidth="1"/>
    <col min="15363" max="15363" width="18.7109375" style="161" customWidth="1"/>
    <col min="15364" max="15364" width="14.5703125" style="161" customWidth="1"/>
    <col min="15365" max="15365" width="15.5703125" style="161" customWidth="1"/>
    <col min="15366" max="15616" width="9.140625" style="161"/>
    <col min="15617" max="15617" width="4.7109375" style="161" customWidth="1"/>
    <col min="15618" max="15618" width="31.85546875" style="161" customWidth="1"/>
    <col min="15619" max="15619" width="18.7109375" style="161" customWidth="1"/>
    <col min="15620" max="15620" width="14.5703125" style="161" customWidth="1"/>
    <col min="15621" max="15621" width="15.5703125" style="161" customWidth="1"/>
    <col min="15622" max="15872" width="9.140625" style="161"/>
    <col min="15873" max="15873" width="4.7109375" style="161" customWidth="1"/>
    <col min="15874" max="15874" width="31.85546875" style="161" customWidth="1"/>
    <col min="15875" max="15875" width="18.7109375" style="161" customWidth="1"/>
    <col min="15876" max="15876" width="14.5703125" style="161" customWidth="1"/>
    <col min="15877" max="15877" width="15.5703125" style="161" customWidth="1"/>
    <col min="15878" max="16128" width="9.140625" style="161"/>
    <col min="16129" max="16129" width="4.7109375" style="161" customWidth="1"/>
    <col min="16130" max="16130" width="31.85546875" style="161" customWidth="1"/>
    <col min="16131" max="16131" width="18.7109375" style="161" customWidth="1"/>
    <col min="16132" max="16132" width="14.5703125" style="161" customWidth="1"/>
    <col min="16133" max="16133" width="15.5703125" style="161" customWidth="1"/>
    <col min="16134" max="16384" width="9.140625" style="161"/>
  </cols>
  <sheetData>
    <row r="1" spans="1:5" x14ac:dyDescent="0.2">
      <c r="B1" s="163"/>
      <c r="C1" s="401" t="s">
        <v>601</v>
      </c>
      <c r="D1" s="401"/>
      <c r="E1" s="401"/>
    </row>
    <row r="2" spans="1:5" x14ac:dyDescent="0.2">
      <c r="B2" s="176"/>
      <c r="C2" s="377" t="s">
        <v>569</v>
      </c>
      <c r="D2" s="377"/>
      <c r="E2" s="377"/>
    </row>
    <row r="3" spans="1:5" x14ac:dyDescent="0.2">
      <c r="B3" s="176"/>
      <c r="C3" s="377" t="s">
        <v>573</v>
      </c>
      <c r="D3" s="377"/>
      <c r="E3" s="377"/>
    </row>
    <row r="4" spans="1:5" x14ac:dyDescent="0.2">
      <c r="B4" s="176"/>
      <c r="C4" s="377" t="s">
        <v>570</v>
      </c>
      <c r="D4" s="377"/>
      <c r="E4" s="377"/>
    </row>
    <row r="5" spans="1:5" x14ac:dyDescent="0.2">
      <c r="B5" s="176"/>
      <c r="C5" s="377" t="s">
        <v>898</v>
      </c>
      <c r="D5" s="377"/>
      <c r="E5" s="377"/>
    </row>
    <row r="6" spans="1:5" x14ac:dyDescent="0.2">
      <c r="B6" s="176"/>
      <c r="C6" s="377" t="s">
        <v>571</v>
      </c>
      <c r="D6" s="377"/>
      <c r="E6" s="377"/>
    </row>
    <row r="7" spans="1:5" x14ac:dyDescent="0.2">
      <c r="B7" s="176"/>
      <c r="C7" s="402" t="s">
        <v>570</v>
      </c>
      <c r="D7" s="402"/>
      <c r="E7" s="402"/>
    </row>
    <row r="8" spans="1:5" x14ac:dyDescent="0.2">
      <c r="B8" s="176"/>
      <c r="C8" s="377" t="s">
        <v>893</v>
      </c>
      <c r="D8" s="377"/>
      <c r="E8" s="377"/>
    </row>
    <row r="9" spans="1:5" x14ac:dyDescent="0.2">
      <c r="B9" s="176"/>
      <c r="C9" s="163"/>
      <c r="D9" s="163"/>
      <c r="E9" s="163"/>
    </row>
    <row r="10" spans="1:5" ht="36" customHeight="1" x14ac:dyDescent="0.2">
      <c r="A10" s="415" t="s">
        <v>62</v>
      </c>
      <c r="B10" s="415"/>
      <c r="C10" s="415"/>
      <c r="D10" s="415"/>
      <c r="E10" s="415"/>
    </row>
    <row r="11" spans="1:5" x14ac:dyDescent="0.2">
      <c r="A11" s="403"/>
      <c r="B11" s="403"/>
      <c r="C11" s="403"/>
      <c r="D11" s="405" t="s">
        <v>575</v>
      </c>
      <c r="E11" s="405"/>
    </row>
    <row r="12" spans="1:5" s="166" customFormat="1" ht="25.5" x14ac:dyDescent="0.2">
      <c r="A12" s="317" t="s">
        <v>576</v>
      </c>
      <c r="B12" s="398" t="s">
        <v>577</v>
      </c>
      <c r="C12" s="399"/>
      <c r="D12" s="444" t="s">
        <v>677</v>
      </c>
      <c r="E12" s="445"/>
    </row>
    <row r="13" spans="1:5" x14ac:dyDescent="0.2">
      <c r="A13" s="319">
        <v>1</v>
      </c>
      <c r="B13" s="413" t="s">
        <v>578</v>
      </c>
      <c r="C13" s="414"/>
      <c r="D13" s="413">
        <v>115.08605</v>
      </c>
      <c r="E13" s="414"/>
    </row>
    <row r="14" spans="1:5" x14ac:dyDescent="0.2">
      <c r="A14" s="319">
        <v>2</v>
      </c>
      <c r="B14" s="413" t="s">
        <v>579</v>
      </c>
      <c r="C14" s="414"/>
      <c r="D14" s="413">
        <v>128.76128</v>
      </c>
      <c r="E14" s="414"/>
    </row>
    <row r="15" spans="1:5" x14ac:dyDescent="0.2">
      <c r="A15" s="319">
        <v>3</v>
      </c>
      <c r="B15" s="413" t="s">
        <v>580</v>
      </c>
      <c r="C15" s="414"/>
      <c r="D15" s="413">
        <v>31.579799999999999</v>
      </c>
      <c r="E15" s="414"/>
    </row>
    <row r="16" spans="1:5" x14ac:dyDescent="0.2">
      <c r="A16" s="319">
        <v>4</v>
      </c>
      <c r="B16" s="413" t="s">
        <v>581</v>
      </c>
      <c r="C16" s="414"/>
      <c r="D16" s="413">
        <v>117.41721</v>
      </c>
      <c r="E16" s="414"/>
    </row>
    <row r="17" spans="1:5" x14ac:dyDescent="0.2">
      <c r="A17" s="319">
        <v>5</v>
      </c>
      <c r="B17" s="413" t="s">
        <v>582</v>
      </c>
      <c r="C17" s="414"/>
      <c r="D17" s="413">
        <v>70.106009999999998</v>
      </c>
      <c r="E17" s="414"/>
    </row>
    <row r="18" spans="1:5" x14ac:dyDescent="0.2">
      <c r="A18" s="319">
        <v>6</v>
      </c>
      <c r="B18" s="413" t="s">
        <v>583</v>
      </c>
      <c r="C18" s="414"/>
      <c r="D18" s="413">
        <v>48.154890000000002</v>
      </c>
      <c r="E18" s="414"/>
    </row>
    <row r="19" spans="1:5" x14ac:dyDescent="0.2">
      <c r="A19" s="174"/>
      <c r="B19" s="416" t="s">
        <v>598</v>
      </c>
      <c r="C19" s="416"/>
      <c r="D19" s="416">
        <f>SUM(D13:D18)</f>
        <v>511.10523999999998</v>
      </c>
      <c r="E19" s="416"/>
    </row>
    <row r="20" spans="1:5" x14ac:dyDescent="0.2">
      <c r="D20" s="446"/>
      <c r="E20" s="446"/>
    </row>
    <row r="21" spans="1:5" x14ac:dyDescent="0.2">
      <c r="D21" s="446"/>
      <c r="E21" s="446"/>
    </row>
  </sheetData>
  <mergeCells count="29">
    <mergeCell ref="B19:C19"/>
    <mergeCell ref="D19:E19"/>
    <mergeCell ref="D20:E20"/>
    <mergeCell ref="D21:E21"/>
    <mergeCell ref="B16:C16"/>
    <mergeCell ref="D16:E16"/>
    <mergeCell ref="B17:C17"/>
    <mergeCell ref="D17:E17"/>
    <mergeCell ref="B18:C18"/>
    <mergeCell ref="D18:E18"/>
    <mergeCell ref="B13:C13"/>
    <mergeCell ref="D13:E13"/>
    <mergeCell ref="B14:C14"/>
    <mergeCell ref="D14:E14"/>
    <mergeCell ref="B15:C15"/>
    <mergeCell ref="D15:E15"/>
    <mergeCell ref="B12:C12"/>
    <mergeCell ref="D12:E12"/>
    <mergeCell ref="C1:E1"/>
    <mergeCell ref="C2:E2"/>
    <mergeCell ref="C3:E3"/>
    <mergeCell ref="C4:E4"/>
    <mergeCell ref="C5:E5"/>
    <mergeCell ref="C6:E6"/>
    <mergeCell ref="C7:E7"/>
    <mergeCell ref="C8:E8"/>
    <mergeCell ref="A10:E10"/>
    <mergeCell ref="A11:C11"/>
    <mergeCell ref="D11:E1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20"/>
  <sheetViews>
    <sheetView workbookViewId="0">
      <selection activeCell="B16" sqref="B16:C16"/>
    </sheetView>
  </sheetViews>
  <sheetFormatPr defaultRowHeight="12.75" x14ac:dyDescent="0.2"/>
  <cols>
    <col min="1" max="1" width="4.7109375" style="161" customWidth="1"/>
    <col min="2" max="2" width="22.42578125" style="161" customWidth="1"/>
    <col min="3" max="4" width="14.5703125" style="161" customWidth="1"/>
    <col min="5" max="5" width="11" style="161" customWidth="1"/>
    <col min="6" max="256" width="9.140625" style="161"/>
    <col min="257" max="257" width="4.7109375" style="161" customWidth="1"/>
    <col min="258" max="258" width="31.85546875" style="161" customWidth="1"/>
    <col min="259" max="260" width="14.5703125" style="161" customWidth="1"/>
    <col min="261" max="261" width="11" style="161" customWidth="1"/>
    <col min="262" max="512" width="9.140625" style="161"/>
    <col min="513" max="513" width="4.7109375" style="161" customWidth="1"/>
    <col min="514" max="514" width="31.85546875" style="161" customWidth="1"/>
    <col min="515" max="516" width="14.5703125" style="161" customWidth="1"/>
    <col min="517" max="517" width="11" style="161" customWidth="1"/>
    <col min="518" max="768" width="9.140625" style="161"/>
    <col min="769" max="769" width="4.7109375" style="161" customWidth="1"/>
    <col min="770" max="770" width="31.85546875" style="161" customWidth="1"/>
    <col min="771" max="772" width="14.5703125" style="161" customWidth="1"/>
    <col min="773" max="773" width="11" style="161" customWidth="1"/>
    <col min="774" max="1024" width="9.140625" style="161"/>
    <col min="1025" max="1025" width="4.7109375" style="161" customWidth="1"/>
    <col min="1026" max="1026" width="31.85546875" style="161" customWidth="1"/>
    <col min="1027" max="1028" width="14.5703125" style="161" customWidth="1"/>
    <col min="1029" max="1029" width="11" style="161" customWidth="1"/>
    <col min="1030" max="1280" width="9.140625" style="161"/>
    <col min="1281" max="1281" width="4.7109375" style="161" customWidth="1"/>
    <col min="1282" max="1282" width="31.85546875" style="161" customWidth="1"/>
    <col min="1283" max="1284" width="14.5703125" style="161" customWidth="1"/>
    <col min="1285" max="1285" width="11" style="161" customWidth="1"/>
    <col min="1286" max="1536" width="9.140625" style="161"/>
    <col min="1537" max="1537" width="4.7109375" style="161" customWidth="1"/>
    <col min="1538" max="1538" width="31.85546875" style="161" customWidth="1"/>
    <col min="1539" max="1540" width="14.5703125" style="161" customWidth="1"/>
    <col min="1541" max="1541" width="11" style="161" customWidth="1"/>
    <col min="1542" max="1792" width="9.140625" style="161"/>
    <col min="1793" max="1793" width="4.7109375" style="161" customWidth="1"/>
    <col min="1794" max="1794" width="31.85546875" style="161" customWidth="1"/>
    <col min="1795" max="1796" width="14.5703125" style="161" customWidth="1"/>
    <col min="1797" max="1797" width="11" style="161" customWidth="1"/>
    <col min="1798" max="2048" width="9.140625" style="161"/>
    <col min="2049" max="2049" width="4.7109375" style="161" customWidth="1"/>
    <col min="2050" max="2050" width="31.85546875" style="161" customWidth="1"/>
    <col min="2051" max="2052" width="14.5703125" style="161" customWidth="1"/>
    <col min="2053" max="2053" width="11" style="161" customWidth="1"/>
    <col min="2054" max="2304" width="9.140625" style="161"/>
    <col min="2305" max="2305" width="4.7109375" style="161" customWidth="1"/>
    <col min="2306" max="2306" width="31.85546875" style="161" customWidth="1"/>
    <col min="2307" max="2308" width="14.5703125" style="161" customWidth="1"/>
    <col min="2309" max="2309" width="11" style="161" customWidth="1"/>
    <col min="2310" max="2560" width="9.140625" style="161"/>
    <col min="2561" max="2561" width="4.7109375" style="161" customWidth="1"/>
    <col min="2562" max="2562" width="31.85546875" style="161" customWidth="1"/>
    <col min="2563" max="2564" width="14.5703125" style="161" customWidth="1"/>
    <col min="2565" max="2565" width="11" style="161" customWidth="1"/>
    <col min="2566" max="2816" width="9.140625" style="161"/>
    <col min="2817" max="2817" width="4.7109375" style="161" customWidth="1"/>
    <col min="2818" max="2818" width="31.85546875" style="161" customWidth="1"/>
    <col min="2819" max="2820" width="14.5703125" style="161" customWidth="1"/>
    <col min="2821" max="2821" width="11" style="161" customWidth="1"/>
    <col min="2822" max="3072" width="9.140625" style="161"/>
    <col min="3073" max="3073" width="4.7109375" style="161" customWidth="1"/>
    <col min="3074" max="3074" width="31.85546875" style="161" customWidth="1"/>
    <col min="3075" max="3076" width="14.5703125" style="161" customWidth="1"/>
    <col min="3077" max="3077" width="11" style="161" customWidth="1"/>
    <col min="3078" max="3328" width="9.140625" style="161"/>
    <col min="3329" max="3329" width="4.7109375" style="161" customWidth="1"/>
    <col min="3330" max="3330" width="31.85546875" style="161" customWidth="1"/>
    <col min="3331" max="3332" width="14.5703125" style="161" customWidth="1"/>
    <col min="3333" max="3333" width="11" style="161" customWidth="1"/>
    <col min="3334" max="3584" width="9.140625" style="161"/>
    <col min="3585" max="3585" width="4.7109375" style="161" customWidth="1"/>
    <col min="3586" max="3586" width="31.85546875" style="161" customWidth="1"/>
    <col min="3587" max="3588" width="14.5703125" style="161" customWidth="1"/>
    <col min="3589" max="3589" width="11" style="161" customWidth="1"/>
    <col min="3590" max="3840" width="9.140625" style="161"/>
    <col min="3841" max="3841" width="4.7109375" style="161" customWidth="1"/>
    <col min="3842" max="3842" width="31.85546875" style="161" customWidth="1"/>
    <col min="3843" max="3844" width="14.5703125" style="161" customWidth="1"/>
    <col min="3845" max="3845" width="11" style="161" customWidth="1"/>
    <col min="3846" max="4096" width="9.140625" style="161"/>
    <col min="4097" max="4097" width="4.7109375" style="161" customWidth="1"/>
    <col min="4098" max="4098" width="31.85546875" style="161" customWidth="1"/>
    <col min="4099" max="4100" width="14.5703125" style="161" customWidth="1"/>
    <col min="4101" max="4101" width="11" style="161" customWidth="1"/>
    <col min="4102" max="4352" width="9.140625" style="161"/>
    <col min="4353" max="4353" width="4.7109375" style="161" customWidth="1"/>
    <col min="4354" max="4354" width="31.85546875" style="161" customWidth="1"/>
    <col min="4355" max="4356" width="14.5703125" style="161" customWidth="1"/>
    <col min="4357" max="4357" width="11" style="161" customWidth="1"/>
    <col min="4358" max="4608" width="9.140625" style="161"/>
    <col min="4609" max="4609" width="4.7109375" style="161" customWidth="1"/>
    <col min="4610" max="4610" width="31.85546875" style="161" customWidth="1"/>
    <col min="4611" max="4612" width="14.5703125" style="161" customWidth="1"/>
    <col min="4613" max="4613" width="11" style="161" customWidth="1"/>
    <col min="4614" max="4864" width="9.140625" style="161"/>
    <col min="4865" max="4865" width="4.7109375" style="161" customWidth="1"/>
    <col min="4866" max="4866" width="31.85546875" style="161" customWidth="1"/>
    <col min="4867" max="4868" width="14.5703125" style="161" customWidth="1"/>
    <col min="4869" max="4869" width="11" style="161" customWidth="1"/>
    <col min="4870" max="5120" width="9.140625" style="161"/>
    <col min="5121" max="5121" width="4.7109375" style="161" customWidth="1"/>
    <col min="5122" max="5122" width="31.85546875" style="161" customWidth="1"/>
    <col min="5123" max="5124" width="14.5703125" style="161" customWidth="1"/>
    <col min="5125" max="5125" width="11" style="161" customWidth="1"/>
    <col min="5126" max="5376" width="9.140625" style="161"/>
    <col min="5377" max="5377" width="4.7109375" style="161" customWidth="1"/>
    <col min="5378" max="5378" width="31.85546875" style="161" customWidth="1"/>
    <col min="5379" max="5380" width="14.5703125" style="161" customWidth="1"/>
    <col min="5381" max="5381" width="11" style="161" customWidth="1"/>
    <col min="5382" max="5632" width="9.140625" style="161"/>
    <col min="5633" max="5633" width="4.7109375" style="161" customWidth="1"/>
    <col min="5634" max="5634" width="31.85546875" style="161" customWidth="1"/>
    <col min="5635" max="5636" width="14.5703125" style="161" customWidth="1"/>
    <col min="5637" max="5637" width="11" style="161" customWidth="1"/>
    <col min="5638" max="5888" width="9.140625" style="161"/>
    <col min="5889" max="5889" width="4.7109375" style="161" customWidth="1"/>
    <col min="5890" max="5890" width="31.85546875" style="161" customWidth="1"/>
    <col min="5891" max="5892" width="14.5703125" style="161" customWidth="1"/>
    <col min="5893" max="5893" width="11" style="161" customWidth="1"/>
    <col min="5894" max="6144" width="9.140625" style="161"/>
    <col min="6145" max="6145" width="4.7109375" style="161" customWidth="1"/>
    <col min="6146" max="6146" width="31.85546875" style="161" customWidth="1"/>
    <col min="6147" max="6148" width="14.5703125" style="161" customWidth="1"/>
    <col min="6149" max="6149" width="11" style="161" customWidth="1"/>
    <col min="6150" max="6400" width="9.140625" style="161"/>
    <col min="6401" max="6401" width="4.7109375" style="161" customWidth="1"/>
    <col min="6402" max="6402" width="31.85546875" style="161" customWidth="1"/>
    <col min="6403" max="6404" width="14.5703125" style="161" customWidth="1"/>
    <col min="6405" max="6405" width="11" style="161" customWidth="1"/>
    <col min="6406" max="6656" width="9.140625" style="161"/>
    <col min="6657" max="6657" width="4.7109375" style="161" customWidth="1"/>
    <col min="6658" max="6658" width="31.85546875" style="161" customWidth="1"/>
    <col min="6659" max="6660" width="14.5703125" style="161" customWidth="1"/>
    <col min="6661" max="6661" width="11" style="161" customWidth="1"/>
    <col min="6662" max="6912" width="9.140625" style="161"/>
    <col min="6913" max="6913" width="4.7109375" style="161" customWidth="1"/>
    <col min="6914" max="6914" width="31.85546875" style="161" customWidth="1"/>
    <col min="6915" max="6916" width="14.5703125" style="161" customWidth="1"/>
    <col min="6917" max="6917" width="11" style="161" customWidth="1"/>
    <col min="6918" max="7168" width="9.140625" style="161"/>
    <col min="7169" max="7169" width="4.7109375" style="161" customWidth="1"/>
    <col min="7170" max="7170" width="31.85546875" style="161" customWidth="1"/>
    <col min="7171" max="7172" width="14.5703125" style="161" customWidth="1"/>
    <col min="7173" max="7173" width="11" style="161" customWidth="1"/>
    <col min="7174" max="7424" width="9.140625" style="161"/>
    <col min="7425" max="7425" width="4.7109375" style="161" customWidth="1"/>
    <col min="7426" max="7426" width="31.85546875" style="161" customWidth="1"/>
    <col min="7427" max="7428" width="14.5703125" style="161" customWidth="1"/>
    <col min="7429" max="7429" width="11" style="161" customWidth="1"/>
    <col min="7430" max="7680" width="9.140625" style="161"/>
    <col min="7681" max="7681" width="4.7109375" style="161" customWidth="1"/>
    <col min="7682" max="7682" width="31.85546875" style="161" customWidth="1"/>
    <col min="7683" max="7684" width="14.5703125" style="161" customWidth="1"/>
    <col min="7685" max="7685" width="11" style="161" customWidth="1"/>
    <col min="7686" max="7936" width="9.140625" style="161"/>
    <col min="7937" max="7937" width="4.7109375" style="161" customWidth="1"/>
    <col min="7938" max="7938" width="31.85546875" style="161" customWidth="1"/>
    <col min="7939" max="7940" width="14.5703125" style="161" customWidth="1"/>
    <col min="7941" max="7941" width="11" style="161" customWidth="1"/>
    <col min="7942" max="8192" width="9.140625" style="161"/>
    <col min="8193" max="8193" width="4.7109375" style="161" customWidth="1"/>
    <col min="8194" max="8194" width="31.85546875" style="161" customWidth="1"/>
    <col min="8195" max="8196" width="14.5703125" style="161" customWidth="1"/>
    <col min="8197" max="8197" width="11" style="161" customWidth="1"/>
    <col min="8198" max="8448" width="9.140625" style="161"/>
    <col min="8449" max="8449" width="4.7109375" style="161" customWidth="1"/>
    <col min="8450" max="8450" width="31.85546875" style="161" customWidth="1"/>
    <col min="8451" max="8452" width="14.5703125" style="161" customWidth="1"/>
    <col min="8453" max="8453" width="11" style="161" customWidth="1"/>
    <col min="8454" max="8704" width="9.140625" style="161"/>
    <col min="8705" max="8705" width="4.7109375" style="161" customWidth="1"/>
    <col min="8706" max="8706" width="31.85546875" style="161" customWidth="1"/>
    <col min="8707" max="8708" width="14.5703125" style="161" customWidth="1"/>
    <col min="8709" max="8709" width="11" style="161" customWidth="1"/>
    <col min="8710" max="8960" width="9.140625" style="161"/>
    <col min="8961" max="8961" width="4.7109375" style="161" customWidth="1"/>
    <col min="8962" max="8962" width="31.85546875" style="161" customWidth="1"/>
    <col min="8963" max="8964" width="14.5703125" style="161" customWidth="1"/>
    <col min="8965" max="8965" width="11" style="161" customWidth="1"/>
    <col min="8966" max="9216" width="9.140625" style="161"/>
    <col min="9217" max="9217" width="4.7109375" style="161" customWidth="1"/>
    <col min="9218" max="9218" width="31.85546875" style="161" customWidth="1"/>
    <col min="9219" max="9220" width="14.5703125" style="161" customWidth="1"/>
    <col min="9221" max="9221" width="11" style="161" customWidth="1"/>
    <col min="9222" max="9472" width="9.140625" style="161"/>
    <col min="9473" max="9473" width="4.7109375" style="161" customWidth="1"/>
    <col min="9474" max="9474" width="31.85546875" style="161" customWidth="1"/>
    <col min="9475" max="9476" width="14.5703125" style="161" customWidth="1"/>
    <col min="9477" max="9477" width="11" style="161" customWidth="1"/>
    <col min="9478" max="9728" width="9.140625" style="161"/>
    <col min="9729" max="9729" width="4.7109375" style="161" customWidth="1"/>
    <col min="9730" max="9730" width="31.85546875" style="161" customWidth="1"/>
    <col min="9731" max="9732" width="14.5703125" style="161" customWidth="1"/>
    <col min="9733" max="9733" width="11" style="161" customWidth="1"/>
    <col min="9734" max="9984" width="9.140625" style="161"/>
    <col min="9985" max="9985" width="4.7109375" style="161" customWidth="1"/>
    <col min="9986" max="9986" width="31.85546875" style="161" customWidth="1"/>
    <col min="9987" max="9988" width="14.5703125" style="161" customWidth="1"/>
    <col min="9989" max="9989" width="11" style="161" customWidth="1"/>
    <col min="9990" max="10240" width="9.140625" style="161"/>
    <col min="10241" max="10241" width="4.7109375" style="161" customWidth="1"/>
    <col min="10242" max="10242" width="31.85546875" style="161" customWidth="1"/>
    <col min="10243" max="10244" width="14.5703125" style="161" customWidth="1"/>
    <col min="10245" max="10245" width="11" style="161" customWidth="1"/>
    <col min="10246" max="10496" width="9.140625" style="161"/>
    <col min="10497" max="10497" width="4.7109375" style="161" customWidth="1"/>
    <col min="10498" max="10498" width="31.85546875" style="161" customWidth="1"/>
    <col min="10499" max="10500" width="14.5703125" style="161" customWidth="1"/>
    <col min="10501" max="10501" width="11" style="161" customWidth="1"/>
    <col min="10502" max="10752" width="9.140625" style="161"/>
    <col min="10753" max="10753" width="4.7109375" style="161" customWidth="1"/>
    <col min="10754" max="10754" width="31.85546875" style="161" customWidth="1"/>
    <col min="10755" max="10756" width="14.5703125" style="161" customWidth="1"/>
    <col min="10757" max="10757" width="11" style="161" customWidth="1"/>
    <col min="10758" max="11008" width="9.140625" style="161"/>
    <col min="11009" max="11009" width="4.7109375" style="161" customWidth="1"/>
    <col min="11010" max="11010" width="31.85546875" style="161" customWidth="1"/>
    <col min="11011" max="11012" width="14.5703125" style="161" customWidth="1"/>
    <col min="11013" max="11013" width="11" style="161" customWidth="1"/>
    <col min="11014" max="11264" width="9.140625" style="161"/>
    <col min="11265" max="11265" width="4.7109375" style="161" customWidth="1"/>
    <col min="11266" max="11266" width="31.85546875" style="161" customWidth="1"/>
    <col min="11267" max="11268" width="14.5703125" style="161" customWidth="1"/>
    <col min="11269" max="11269" width="11" style="161" customWidth="1"/>
    <col min="11270" max="11520" width="9.140625" style="161"/>
    <col min="11521" max="11521" width="4.7109375" style="161" customWidth="1"/>
    <col min="11522" max="11522" width="31.85546875" style="161" customWidth="1"/>
    <col min="11523" max="11524" width="14.5703125" style="161" customWidth="1"/>
    <col min="11525" max="11525" width="11" style="161" customWidth="1"/>
    <col min="11526" max="11776" width="9.140625" style="161"/>
    <col min="11777" max="11777" width="4.7109375" style="161" customWidth="1"/>
    <col min="11778" max="11778" width="31.85546875" style="161" customWidth="1"/>
    <col min="11779" max="11780" width="14.5703125" style="161" customWidth="1"/>
    <col min="11781" max="11781" width="11" style="161" customWidth="1"/>
    <col min="11782" max="12032" width="9.140625" style="161"/>
    <col min="12033" max="12033" width="4.7109375" style="161" customWidth="1"/>
    <col min="12034" max="12034" width="31.85546875" style="161" customWidth="1"/>
    <col min="12035" max="12036" width="14.5703125" style="161" customWidth="1"/>
    <col min="12037" max="12037" width="11" style="161" customWidth="1"/>
    <col min="12038" max="12288" width="9.140625" style="161"/>
    <col min="12289" max="12289" width="4.7109375" style="161" customWidth="1"/>
    <col min="12290" max="12290" width="31.85546875" style="161" customWidth="1"/>
    <col min="12291" max="12292" width="14.5703125" style="161" customWidth="1"/>
    <col min="12293" max="12293" width="11" style="161" customWidth="1"/>
    <col min="12294" max="12544" width="9.140625" style="161"/>
    <col min="12545" max="12545" width="4.7109375" style="161" customWidth="1"/>
    <col min="12546" max="12546" width="31.85546875" style="161" customWidth="1"/>
    <col min="12547" max="12548" width="14.5703125" style="161" customWidth="1"/>
    <col min="12549" max="12549" width="11" style="161" customWidth="1"/>
    <col min="12550" max="12800" width="9.140625" style="161"/>
    <col min="12801" max="12801" width="4.7109375" style="161" customWidth="1"/>
    <col min="12802" max="12802" width="31.85546875" style="161" customWidth="1"/>
    <col min="12803" max="12804" width="14.5703125" style="161" customWidth="1"/>
    <col min="12805" max="12805" width="11" style="161" customWidth="1"/>
    <col min="12806" max="13056" width="9.140625" style="161"/>
    <col min="13057" max="13057" width="4.7109375" style="161" customWidth="1"/>
    <col min="13058" max="13058" width="31.85546875" style="161" customWidth="1"/>
    <col min="13059" max="13060" width="14.5703125" style="161" customWidth="1"/>
    <col min="13061" max="13061" width="11" style="161" customWidth="1"/>
    <col min="13062" max="13312" width="9.140625" style="161"/>
    <col min="13313" max="13313" width="4.7109375" style="161" customWidth="1"/>
    <col min="13314" max="13314" width="31.85546875" style="161" customWidth="1"/>
    <col min="13315" max="13316" width="14.5703125" style="161" customWidth="1"/>
    <col min="13317" max="13317" width="11" style="161" customWidth="1"/>
    <col min="13318" max="13568" width="9.140625" style="161"/>
    <col min="13569" max="13569" width="4.7109375" style="161" customWidth="1"/>
    <col min="13570" max="13570" width="31.85546875" style="161" customWidth="1"/>
    <col min="13571" max="13572" width="14.5703125" style="161" customWidth="1"/>
    <col min="13573" max="13573" width="11" style="161" customWidth="1"/>
    <col min="13574" max="13824" width="9.140625" style="161"/>
    <col min="13825" max="13825" width="4.7109375" style="161" customWidth="1"/>
    <col min="13826" max="13826" width="31.85546875" style="161" customWidth="1"/>
    <col min="13827" max="13828" width="14.5703125" style="161" customWidth="1"/>
    <col min="13829" max="13829" width="11" style="161" customWidth="1"/>
    <col min="13830" max="14080" width="9.140625" style="161"/>
    <col min="14081" max="14081" width="4.7109375" style="161" customWidth="1"/>
    <col min="14082" max="14082" width="31.85546875" style="161" customWidth="1"/>
    <col min="14083" max="14084" width="14.5703125" style="161" customWidth="1"/>
    <col min="14085" max="14085" width="11" style="161" customWidth="1"/>
    <col min="14086" max="14336" width="9.140625" style="161"/>
    <col min="14337" max="14337" width="4.7109375" style="161" customWidth="1"/>
    <col min="14338" max="14338" width="31.85546875" style="161" customWidth="1"/>
    <col min="14339" max="14340" width="14.5703125" style="161" customWidth="1"/>
    <col min="14341" max="14341" width="11" style="161" customWidth="1"/>
    <col min="14342" max="14592" width="9.140625" style="161"/>
    <col min="14593" max="14593" width="4.7109375" style="161" customWidth="1"/>
    <col min="14594" max="14594" width="31.85546875" style="161" customWidth="1"/>
    <col min="14595" max="14596" width="14.5703125" style="161" customWidth="1"/>
    <col min="14597" max="14597" width="11" style="161" customWidth="1"/>
    <col min="14598" max="14848" width="9.140625" style="161"/>
    <col min="14849" max="14849" width="4.7109375" style="161" customWidth="1"/>
    <col min="14850" max="14850" width="31.85546875" style="161" customWidth="1"/>
    <col min="14851" max="14852" width="14.5703125" style="161" customWidth="1"/>
    <col min="14853" max="14853" width="11" style="161" customWidth="1"/>
    <col min="14854" max="15104" width="9.140625" style="161"/>
    <col min="15105" max="15105" width="4.7109375" style="161" customWidth="1"/>
    <col min="15106" max="15106" width="31.85546875" style="161" customWidth="1"/>
    <col min="15107" max="15108" width="14.5703125" style="161" customWidth="1"/>
    <col min="15109" max="15109" width="11" style="161" customWidth="1"/>
    <col min="15110" max="15360" width="9.140625" style="161"/>
    <col min="15361" max="15361" width="4.7109375" style="161" customWidth="1"/>
    <col min="15362" max="15362" width="31.85546875" style="161" customWidth="1"/>
    <col min="15363" max="15364" width="14.5703125" style="161" customWidth="1"/>
    <col min="15365" max="15365" width="11" style="161" customWidth="1"/>
    <col min="15366" max="15616" width="9.140625" style="161"/>
    <col min="15617" max="15617" width="4.7109375" style="161" customWidth="1"/>
    <col min="15618" max="15618" width="31.85546875" style="161" customWidth="1"/>
    <col min="15619" max="15620" width="14.5703125" style="161" customWidth="1"/>
    <col min="15621" max="15621" width="11" style="161" customWidth="1"/>
    <col min="15622" max="15872" width="9.140625" style="161"/>
    <col min="15873" max="15873" width="4.7109375" style="161" customWidth="1"/>
    <col min="15874" max="15874" width="31.85546875" style="161" customWidth="1"/>
    <col min="15875" max="15876" width="14.5703125" style="161" customWidth="1"/>
    <col min="15877" max="15877" width="11" style="161" customWidth="1"/>
    <col min="15878" max="16128" width="9.140625" style="161"/>
    <col min="16129" max="16129" width="4.7109375" style="161" customWidth="1"/>
    <col min="16130" max="16130" width="31.85546875" style="161" customWidth="1"/>
    <col min="16131" max="16132" width="14.5703125" style="161" customWidth="1"/>
    <col min="16133" max="16133" width="11" style="161" customWidth="1"/>
    <col min="16134" max="16384" width="9.140625" style="161"/>
  </cols>
  <sheetData>
    <row r="1" spans="1:5" x14ac:dyDescent="0.2">
      <c r="B1" s="163"/>
      <c r="C1" s="401" t="s">
        <v>603</v>
      </c>
      <c r="D1" s="401"/>
      <c r="E1" s="401"/>
    </row>
    <row r="2" spans="1:5" x14ac:dyDescent="0.2">
      <c r="B2" s="176"/>
      <c r="C2" s="377" t="s">
        <v>569</v>
      </c>
      <c r="D2" s="377"/>
      <c r="E2" s="377"/>
    </row>
    <row r="3" spans="1:5" x14ac:dyDescent="0.2">
      <c r="B3" s="176"/>
      <c r="C3" s="377" t="s">
        <v>573</v>
      </c>
      <c r="D3" s="377"/>
      <c r="E3" s="377"/>
    </row>
    <row r="4" spans="1:5" x14ac:dyDescent="0.2">
      <c r="B4" s="176"/>
      <c r="C4" s="377" t="s">
        <v>570</v>
      </c>
      <c r="D4" s="377"/>
      <c r="E4" s="377"/>
    </row>
    <row r="5" spans="1:5" x14ac:dyDescent="0.2">
      <c r="B5" s="176"/>
      <c r="C5" s="377" t="s">
        <v>896</v>
      </c>
      <c r="D5" s="377"/>
      <c r="E5" s="377"/>
    </row>
    <row r="6" spans="1:5" x14ac:dyDescent="0.2">
      <c r="B6" s="176"/>
      <c r="C6" s="377" t="s">
        <v>571</v>
      </c>
      <c r="D6" s="377"/>
      <c r="E6" s="377"/>
    </row>
    <row r="7" spans="1:5" x14ac:dyDescent="0.2">
      <c r="B7" s="402" t="s">
        <v>570</v>
      </c>
      <c r="C7" s="402"/>
      <c r="D7" s="402"/>
      <c r="E7" s="402"/>
    </row>
    <row r="8" spans="1:5" x14ac:dyDescent="0.2">
      <c r="B8" s="176"/>
      <c r="C8" s="377" t="s">
        <v>893</v>
      </c>
      <c r="D8" s="377"/>
      <c r="E8" s="377"/>
    </row>
    <row r="9" spans="1:5" x14ac:dyDescent="0.2">
      <c r="B9" s="176"/>
      <c r="C9" s="163"/>
      <c r="D9" s="163"/>
      <c r="E9" s="163"/>
    </row>
    <row r="10" spans="1:5" ht="58.5" customHeight="1" x14ac:dyDescent="0.2">
      <c r="A10" s="415" t="s">
        <v>62</v>
      </c>
      <c r="B10" s="415"/>
      <c r="C10" s="415"/>
      <c r="D10" s="415"/>
      <c r="E10" s="415"/>
    </row>
    <row r="11" spans="1:5" x14ac:dyDescent="0.2">
      <c r="A11" s="403"/>
      <c r="B11" s="403"/>
      <c r="C11" s="403"/>
      <c r="D11" s="405" t="s">
        <v>575</v>
      </c>
      <c r="E11" s="405"/>
    </row>
    <row r="12" spans="1:5" x14ac:dyDescent="0.2">
      <c r="A12" s="400" t="s">
        <v>576</v>
      </c>
      <c r="B12" s="400" t="s">
        <v>577</v>
      </c>
      <c r="C12" s="400"/>
      <c r="D12" s="416" t="s">
        <v>586</v>
      </c>
      <c r="E12" s="416"/>
    </row>
    <row r="13" spans="1:5" s="166" customFormat="1" x14ac:dyDescent="0.2">
      <c r="A13" s="400"/>
      <c r="B13" s="400"/>
      <c r="C13" s="400"/>
      <c r="D13" s="318" t="s">
        <v>870</v>
      </c>
      <c r="E13" s="318" t="s">
        <v>871</v>
      </c>
    </row>
    <row r="14" spans="1:5" x14ac:dyDescent="0.2">
      <c r="A14" s="319">
        <v>1</v>
      </c>
      <c r="B14" s="447" t="s">
        <v>578</v>
      </c>
      <c r="C14" s="447"/>
      <c r="D14" s="285">
        <v>115.08605</v>
      </c>
      <c r="E14" s="285">
        <v>115.08605</v>
      </c>
    </row>
    <row r="15" spans="1:5" x14ac:dyDescent="0.2">
      <c r="A15" s="319">
        <v>2</v>
      </c>
      <c r="B15" s="447" t="s">
        <v>579</v>
      </c>
      <c r="C15" s="447"/>
      <c r="D15" s="285">
        <v>128.76128</v>
      </c>
      <c r="E15" s="285">
        <v>128.76128</v>
      </c>
    </row>
    <row r="16" spans="1:5" x14ac:dyDescent="0.2">
      <c r="A16" s="319">
        <v>3</v>
      </c>
      <c r="B16" s="447" t="s">
        <v>580</v>
      </c>
      <c r="C16" s="447"/>
      <c r="D16" s="285">
        <v>31.579799999999999</v>
      </c>
      <c r="E16" s="285">
        <v>31.579799999999999</v>
      </c>
    </row>
    <row r="17" spans="1:5" x14ac:dyDescent="0.2">
      <c r="A17" s="319">
        <v>4</v>
      </c>
      <c r="B17" s="447" t="s">
        <v>581</v>
      </c>
      <c r="C17" s="447"/>
      <c r="D17" s="285">
        <v>117.41721</v>
      </c>
      <c r="E17" s="285">
        <v>117.41721</v>
      </c>
    </row>
    <row r="18" spans="1:5" x14ac:dyDescent="0.2">
      <c r="A18" s="319">
        <v>5</v>
      </c>
      <c r="B18" s="447" t="s">
        <v>582</v>
      </c>
      <c r="C18" s="447"/>
      <c r="D18" s="285">
        <v>70.106009999999998</v>
      </c>
      <c r="E18" s="285">
        <v>70.106009999999998</v>
      </c>
    </row>
    <row r="19" spans="1:5" x14ac:dyDescent="0.2">
      <c r="A19" s="319">
        <v>6</v>
      </c>
      <c r="B19" s="447" t="s">
        <v>583</v>
      </c>
      <c r="C19" s="447"/>
      <c r="D19" s="285">
        <v>48.154890000000002</v>
      </c>
      <c r="E19" s="285">
        <v>48.154890000000002</v>
      </c>
    </row>
    <row r="20" spans="1:5" x14ac:dyDescent="0.2">
      <c r="A20" s="174"/>
      <c r="B20" s="416" t="s">
        <v>598</v>
      </c>
      <c r="C20" s="416"/>
      <c r="D20" s="286">
        <f>SUM(D14:D19)</f>
        <v>511.10523999999998</v>
      </c>
      <c r="E20" s="286">
        <f>SUM(E14:E19)</f>
        <v>511.10523999999998</v>
      </c>
    </row>
  </sheetData>
  <mergeCells count="21">
    <mergeCell ref="B20:C20"/>
    <mergeCell ref="B14:C14"/>
    <mergeCell ref="B15:C15"/>
    <mergeCell ref="B16:C16"/>
    <mergeCell ref="B17:C17"/>
    <mergeCell ref="B18:C18"/>
    <mergeCell ref="B19:C19"/>
    <mergeCell ref="A12:A13"/>
    <mergeCell ref="B12:C13"/>
    <mergeCell ref="D12:E12"/>
    <mergeCell ref="C1:E1"/>
    <mergeCell ref="C2:E2"/>
    <mergeCell ref="C3:E3"/>
    <mergeCell ref="C4:E4"/>
    <mergeCell ref="C5:E5"/>
    <mergeCell ref="C6:E6"/>
    <mergeCell ref="B7:E7"/>
    <mergeCell ref="C8:E8"/>
    <mergeCell ref="A10:E10"/>
    <mergeCell ref="A11:C11"/>
    <mergeCell ref="D11:E1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topLeftCell="A7" zoomScaleNormal="100" workbookViewId="0">
      <selection activeCell="A18" sqref="A18"/>
    </sheetView>
  </sheetViews>
  <sheetFormatPr defaultRowHeight="12.75" x14ac:dyDescent="0.2"/>
  <cols>
    <col min="1" max="1" width="16.28515625" style="17" customWidth="1"/>
    <col min="2" max="2" width="10.42578125" style="17" customWidth="1"/>
    <col min="3" max="3" width="6.7109375" style="17" customWidth="1"/>
    <col min="4" max="4" width="6.85546875" style="17" customWidth="1"/>
    <col min="5" max="5" width="9.85546875" style="17" customWidth="1"/>
    <col min="6" max="6" width="6.85546875" style="17" customWidth="1"/>
    <col min="7" max="7" width="7" style="17" customWidth="1"/>
    <col min="8" max="8" width="15.7109375" style="17" customWidth="1"/>
    <col min="9" max="9" width="15.85546875" style="17" customWidth="1"/>
    <col min="10" max="10" width="16.42578125" style="17" customWidth="1"/>
    <col min="11" max="256" width="9.140625" style="17"/>
    <col min="257" max="257" width="16.28515625" style="17" customWidth="1"/>
    <col min="258" max="258" width="10.42578125" style="17" customWidth="1"/>
    <col min="259" max="259" width="6.7109375" style="17" customWidth="1"/>
    <col min="260" max="260" width="6.85546875" style="17" customWidth="1"/>
    <col min="261" max="261" width="9.85546875" style="17" customWidth="1"/>
    <col min="262" max="262" width="6.85546875" style="17" customWidth="1"/>
    <col min="263" max="263" width="7" style="17" customWidth="1"/>
    <col min="264" max="264" width="15.7109375" style="17" customWidth="1"/>
    <col min="265" max="265" width="15.85546875" style="17" customWidth="1"/>
    <col min="266" max="266" width="16.42578125" style="17" customWidth="1"/>
    <col min="267" max="512" width="9.140625" style="17"/>
    <col min="513" max="513" width="16.28515625" style="17" customWidth="1"/>
    <col min="514" max="514" width="10.42578125" style="17" customWidth="1"/>
    <col min="515" max="515" width="6.7109375" style="17" customWidth="1"/>
    <col min="516" max="516" width="6.85546875" style="17" customWidth="1"/>
    <col min="517" max="517" width="9.85546875" style="17" customWidth="1"/>
    <col min="518" max="518" width="6.85546875" style="17" customWidth="1"/>
    <col min="519" max="519" width="7" style="17" customWidth="1"/>
    <col min="520" max="520" width="15.7109375" style="17" customWidth="1"/>
    <col min="521" max="521" width="15.85546875" style="17" customWidth="1"/>
    <col min="522" max="522" width="16.42578125" style="17" customWidth="1"/>
    <col min="523" max="768" width="9.140625" style="17"/>
    <col min="769" max="769" width="16.28515625" style="17" customWidth="1"/>
    <col min="770" max="770" width="10.42578125" style="17" customWidth="1"/>
    <col min="771" max="771" width="6.7109375" style="17" customWidth="1"/>
    <col min="772" max="772" width="6.85546875" style="17" customWidth="1"/>
    <col min="773" max="773" width="9.85546875" style="17" customWidth="1"/>
    <col min="774" max="774" width="6.85546875" style="17" customWidth="1"/>
    <col min="775" max="775" width="7" style="17" customWidth="1"/>
    <col min="776" max="776" width="15.7109375" style="17" customWidth="1"/>
    <col min="777" max="777" width="15.85546875" style="17" customWidth="1"/>
    <col min="778" max="778" width="16.42578125" style="17" customWidth="1"/>
    <col min="779" max="1024" width="9.140625" style="17"/>
    <col min="1025" max="1025" width="16.28515625" style="17" customWidth="1"/>
    <col min="1026" max="1026" width="10.42578125" style="17" customWidth="1"/>
    <col min="1027" max="1027" width="6.7109375" style="17" customWidth="1"/>
    <col min="1028" max="1028" width="6.85546875" style="17" customWidth="1"/>
    <col min="1029" max="1029" width="9.85546875" style="17" customWidth="1"/>
    <col min="1030" max="1030" width="6.85546875" style="17" customWidth="1"/>
    <col min="1031" max="1031" width="7" style="17" customWidth="1"/>
    <col min="1032" max="1032" width="15.7109375" style="17" customWidth="1"/>
    <col min="1033" max="1033" width="15.85546875" style="17" customWidth="1"/>
    <col min="1034" max="1034" width="16.42578125" style="17" customWidth="1"/>
    <col min="1035" max="1280" width="9.140625" style="17"/>
    <col min="1281" max="1281" width="16.28515625" style="17" customWidth="1"/>
    <col min="1282" max="1282" width="10.42578125" style="17" customWidth="1"/>
    <col min="1283" max="1283" width="6.7109375" style="17" customWidth="1"/>
    <col min="1284" max="1284" width="6.85546875" style="17" customWidth="1"/>
    <col min="1285" max="1285" width="9.85546875" style="17" customWidth="1"/>
    <col min="1286" max="1286" width="6.85546875" style="17" customWidth="1"/>
    <col min="1287" max="1287" width="7" style="17" customWidth="1"/>
    <col min="1288" max="1288" width="15.7109375" style="17" customWidth="1"/>
    <col min="1289" max="1289" width="15.85546875" style="17" customWidth="1"/>
    <col min="1290" max="1290" width="16.42578125" style="17" customWidth="1"/>
    <col min="1291" max="1536" width="9.140625" style="17"/>
    <col min="1537" max="1537" width="16.28515625" style="17" customWidth="1"/>
    <col min="1538" max="1538" width="10.42578125" style="17" customWidth="1"/>
    <col min="1539" max="1539" width="6.7109375" style="17" customWidth="1"/>
    <col min="1540" max="1540" width="6.85546875" style="17" customWidth="1"/>
    <col min="1541" max="1541" width="9.85546875" style="17" customWidth="1"/>
    <col min="1542" max="1542" width="6.85546875" style="17" customWidth="1"/>
    <col min="1543" max="1543" width="7" style="17" customWidth="1"/>
    <col min="1544" max="1544" width="15.7109375" style="17" customWidth="1"/>
    <col min="1545" max="1545" width="15.85546875" style="17" customWidth="1"/>
    <col min="1546" max="1546" width="16.42578125" style="17" customWidth="1"/>
    <col min="1547" max="1792" width="9.140625" style="17"/>
    <col min="1793" max="1793" width="16.28515625" style="17" customWidth="1"/>
    <col min="1794" max="1794" width="10.42578125" style="17" customWidth="1"/>
    <col min="1795" max="1795" width="6.7109375" style="17" customWidth="1"/>
    <col min="1796" max="1796" width="6.85546875" style="17" customWidth="1"/>
    <col min="1797" max="1797" width="9.85546875" style="17" customWidth="1"/>
    <col min="1798" max="1798" width="6.85546875" style="17" customWidth="1"/>
    <col min="1799" max="1799" width="7" style="17" customWidth="1"/>
    <col min="1800" max="1800" width="15.7109375" style="17" customWidth="1"/>
    <col min="1801" max="1801" width="15.85546875" style="17" customWidth="1"/>
    <col min="1802" max="1802" width="16.42578125" style="17" customWidth="1"/>
    <col min="1803" max="2048" width="9.140625" style="17"/>
    <col min="2049" max="2049" width="16.28515625" style="17" customWidth="1"/>
    <col min="2050" max="2050" width="10.42578125" style="17" customWidth="1"/>
    <col min="2051" max="2051" width="6.7109375" style="17" customWidth="1"/>
    <col min="2052" max="2052" width="6.85546875" style="17" customWidth="1"/>
    <col min="2053" max="2053" width="9.85546875" style="17" customWidth="1"/>
    <col min="2054" max="2054" width="6.85546875" style="17" customWidth="1"/>
    <col min="2055" max="2055" width="7" style="17" customWidth="1"/>
    <col min="2056" max="2056" width="15.7109375" style="17" customWidth="1"/>
    <col min="2057" max="2057" width="15.85546875" style="17" customWidth="1"/>
    <col min="2058" max="2058" width="16.42578125" style="17" customWidth="1"/>
    <col min="2059" max="2304" width="9.140625" style="17"/>
    <col min="2305" max="2305" width="16.28515625" style="17" customWidth="1"/>
    <col min="2306" max="2306" width="10.42578125" style="17" customWidth="1"/>
    <col min="2307" max="2307" width="6.7109375" style="17" customWidth="1"/>
    <col min="2308" max="2308" width="6.85546875" style="17" customWidth="1"/>
    <col min="2309" max="2309" width="9.85546875" style="17" customWidth="1"/>
    <col min="2310" max="2310" width="6.85546875" style="17" customWidth="1"/>
    <col min="2311" max="2311" width="7" style="17" customWidth="1"/>
    <col min="2312" max="2312" width="15.7109375" style="17" customWidth="1"/>
    <col min="2313" max="2313" width="15.85546875" style="17" customWidth="1"/>
    <col min="2314" max="2314" width="16.42578125" style="17" customWidth="1"/>
    <col min="2315" max="2560" width="9.140625" style="17"/>
    <col min="2561" max="2561" width="16.28515625" style="17" customWidth="1"/>
    <col min="2562" max="2562" width="10.42578125" style="17" customWidth="1"/>
    <col min="2563" max="2563" width="6.7109375" style="17" customWidth="1"/>
    <col min="2564" max="2564" width="6.85546875" style="17" customWidth="1"/>
    <col min="2565" max="2565" width="9.85546875" style="17" customWidth="1"/>
    <col min="2566" max="2566" width="6.85546875" style="17" customWidth="1"/>
    <col min="2567" max="2567" width="7" style="17" customWidth="1"/>
    <col min="2568" max="2568" width="15.7109375" style="17" customWidth="1"/>
    <col min="2569" max="2569" width="15.85546875" style="17" customWidth="1"/>
    <col min="2570" max="2570" width="16.42578125" style="17" customWidth="1"/>
    <col min="2571" max="2816" width="9.140625" style="17"/>
    <col min="2817" max="2817" width="16.28515625" style="17" customWidth="1"/>
    <col min="2818" max="2818" width="10.42578125" style="17" customWidth="1"/>
    <col min="2819" max="2819" width="6.7109375" style="17" customWidth="1"/>
    <col min="2820" max="2820" width="6.85546875" style="17" customWidth="1"/>
    <col min="2821" max="2821" width="9.85546875" style="17" customWidth="1"/>
    <col min="2822" max="2822" width="6.85546875" style="17" customWidth="1"/>
    <col min="2823" max="2823" width="7" style="17" customWidth="1"/>
    <col min="2824" max="2824" width="15.7109375" style="17" customWidth="1"/>
    <col min="2825" max="2825" width="15.85546875" style="17" customWidth="1"/>
    <col min="2826" max="2826" width="16.42578125" style="17" customWidth="1"/>
    <col min="2827" max="3072" width="9.140625" style="17"/>
    <col min="3073" max="3073" width="16.28515625" style="17" customWidth="1"/>
    <col min="3074" max="3074" width="10.42578125" style="17" customWidth="1"/>
    <col min="3075" max="3075" width="6.7109375" style="17" customWidth="1"/>
    <col min="3076" max="3076" width="6.85546875" style="17" customWidth="1"/>
    <col min="3077" max="3077" width="9.85546875" style="17" customWidth="1"/>
    <col min="3078" max="3078" width="6.85546875" style="17" customWidth="1"/>
    <col min="3079" max="3079" width="7" style="17" customWidth="1"/>
    <col min="3080" max="3080" width="15.7109375" style="17" customWidth="1"/>
    <col min="3081" max="3081" width="15.85546875" style="17" customWidth="1"/>
    <col min="3082" max="3082" width="16.42578125" style="17" customWidth="1"/>
    <col min="3083" max="3328" width="9.140625" style="17"/>
    <col min="3329" max="3329" width="16.28515625" style="17" customWidth="1"/>
    <col min="3330" max="3330" width="10.42578125" style="17" customWidth="1"/>
    <col min="3331" max="3331" width="6.7109375" style="17" customWidth="1"/>
    <col min="3332" max="3332" width="6.85546875" style="17" customWidth="1"/>
    <col min="3333" max="3333" width="9.85546875" style="17" customWidth="1"/>
    <col min="3334" max="3334" width="6.85546875" style="17" customWidth="1"/>
    <col min="3335" max="3335" width="7" style="17" customWidth="1"/>
    <col min="3336" max="3336" width="15.7109375" style="17" customWidth="1"/>
    <col min="3337" max="3337" width="15.85546875" style="17" customWidth="1"/>
    <col min="3338" max="3338" width="16.42578125" style="17" customWidth="1"/>
    <col min="3339" max="3584" width="9.140625" style="17"/>
    <col min="3585" max="3585" width="16.28515625" style="17" customWidth="1"/>
    <col min="3586" max="3586" width="10.42578125" style="17" customWidth="1"/>
    <col min="3587" max="3587" width="6.7109375" style="17" customWidth="1"/>
    <col min="3588" max="3588" width="6.85546875" style="17" customWidth="1"/>
    <col min="3589" max="3589" width="9.85546875" style="17" customWidth="1"/>
    <col min="3590" max="3590" width="6.85546875" style="17" customWidth="1"/>
    <col min="3591" max="3591" width="7" style="17" customWidth="1"/>
    <col min="3592" max="3592" width="15.7109375" style="17" customWidth="1"/>
    <col min="3593" max="3593" width="15.85546875" style="17" customWidth="1"/>
    <col min="3594" max="3594" width="16.42578125" style="17" customWidth="1"/>
    <col min="3595" max="3840" width="9.140625" style="17"/>
    <col min="3841" max="3841" width="16.28515625" style="17" customWidth="1"/>
    <col min="3842" max="3842" width="10.42578125" style="17" customWidth="1"/>
    <col min="3843" max="3843" width="6.7109375" style="17" customWidth="1"/>
    <col min="3844" max="3844" width="6.85546875" style="17" customWidth="1"/>
    <col min="3845" max="3845" width="9.85546875" style="17" customWidth="1"/>
    <col min="3846" max="3846" width="6.85546875" style="17" customWidth="1"/>
    <col min="3847" max="3847" width="7" style="17" customWidth="1"/>
    <col min="3848" max="3848" width="15.7109375" style="17" customWidth="1"/>
    <col min="3849" max="3849" width="15.85546875" style="17" customWidth="1"/>
    <col min="3850" max="3850" width="16.42578125" style="17" customWidth="1"/>
    <col min="3851" max="4096" width="9.140625" style="17"/>
    <col min="4097" max="4097" width="16.28515625" style="17" customWidth="1"/>
    <col min="4098" max="4098" width="10.42578125" style="17" customWidth="1"/>
    <col min="4099" max="4099" width="6.7109375" style="17" customWidth="1"/>
    <col min="4100" max="4100" width="6.85546875" style="17" customWidth="1"/>
    <col min="4101" max="4101" width="9.85546875" style="17" customWidth="1"/>
    <col min="4102" max="4102" width="6.85546875" style="17" customWidth="1"/>
    <col min="4103" max="4103" width="7" style="17" customWidth="1"/>
    <col min="4104" max="4104" width="15.7109375" style="17" customWidth="1"/>
    <col min="4105" max="4105" width="15.85546875" style="17" customWidth="1"/>
    <col min="4106" max="4106" width="16.42578125" style="17" customWidth="1"/>
    <col min="4107" max="4352" width="9.140625" style="17"/>
    <col min="4353" max="4353" width="16.28515625" style="17" customWidth="1"/>
    <col min="4354" max="4354" width="10.42578125" style="17" customWidth="1"/>
    <col min="4355" max="4355" width="6.7109375" style="17" customWidth="1"/>
    <col min="4356" max="4356" width="6.85546875" style="17" customWidth="1"/>
    <col min="4357" max="4357" width="9.85546875" style="17" customWidth="1"/>
    <col min="4358" max="4358" width="6.85546875" style="17" customWidth="1"/>
    <col min="4359" max="4359" width="7" style="17" customWidth="1"/>
    <col min="4360" max="4360" width="15.7109375" style="17" customWidth="1"/>
    <col min="4361" max="4361" width="15.85546875" style="17" customWidth="1"/>
    <col min="4362" max="4362" width="16.42578125" style="17" customWidth="1"/>
    <col min="4363" max="4608" width="9.140625" style="17"/>
    <col min="4609" max="4609" width="16.28515625" style="17" customWidth="1"/>
    <col min="4610" max="4610" width="10.42578125" style="17" customWidth="1"/>
    <col min="4611" max="4611" width="6.7109375" style="17" customWidth="1"/>
    <col min="4612" max="4612" width="6.85546875" style="17" customWidth="1"/>
    <col min="4613" max="4613" width="9.85546875" style="17" customWidth="1"/>
    <col min="4614" max="4614" width="6.85546875" style="17" customWidth="1"/>
    <col min="4615" max="4615" width="7" style="17" customWidth="1"/>
    <col min="4616" max="4616" width="15.7109375" style="17" customWidth="1"/>
    <col min="4617" max="4617" width="15.85546875" style="17" customWidth="1"/>
    <col min="4618" max="4618" width="16.42578125" style="17" customWidth="1"/>
    <col min="4619" max="4864" width="9.140625" style="17"/>
    <col min="4865" max="4865" width="16.28515625" style="17" customWidth="1"/>
    <col min="4866" max="4866" width="10.42578125" style="17" customWidth="1"/>
    <col min="4867" max="4867" width="6.7109375" style="17" customWidth="1"/>
    <col min="4868" max="4868" width="6.85546875" style="17" customWidth="1"/>
    <col min="4869" max="4869" width="9.85546875" style="17" customWidth="1"/>
    <col min="4870" max="4870" width="6.85546875" style="17" customWidth="1"/>
    <col min="4871" max="4871" width="7" style="17" customWidth="1"/>
    <col min="4872" max="4872" width="15.7109375" style="17" customWidth="1"/>
    <col min="4873" max="4873" width="15.85546875" style="17" customWidth="1"/>
    <col min="4874" max="4874" width="16.42578125" style="17" customWidth="1"/>
    <col min="4875" max="5120" width="9.140625" style="17"/>
    <col min="5121" max="5121" width="16.28515625" style="17" customWidth="1"/>
    <col min="5122" max="5122" width="10.42578125" style="17" customWidth="1"/>
    <col min="5123" max="5123" width="6.7109375" style="17" customWidth="1"/>
    <col min="5124" max="5124" width="6.85546875" style="17" customWidth="1"/>
    <col min="5125" max="5125" width="9.85546875" style="17" customWidth="1"/>
    <col min="5126" max="5126" width="6.85546875" style="17" customWidth="1"/>
    <col min="5127" max="5127" width="7" style="17" customWidth="1"/>
    <col min="5128" max="5128" width="15.7109375" style="17" customWidth="1"/>
    <col min="5129" max="5129" width="15.85546875" style="17" customWidth="1"/>
    <col min="5130" max="5130" width="16.42578125" style="17" customWidth="1"/>
    <col min="5131" max="5376" width="9.140625" style="17"/>
    <col min="5377" max="5377" width="16.28515625" style="17" customWidth="1"/>
    <col min="5378" max="5378" width="10.42578125" style="17" customWidth="1"/>
    <col min="5379" max="5379" width="6.7109375" style="17" customWidth="1"/>
    <col min="5380" max="5380" width="6.85546875" style="17" customWidth="1"/>
    <col min="5381" max="5381" width="9.85546875" style="17" customWidth="1"/>
    <col min="5382" max="5382" width="6.85546875" style="17" customWidth="1"/>
    <col min="5383" max="5383" width="7" style="17" customWidth="1"/>
    <col min="5384" max="5384" width="15.7109375" style="17" customWidth="1"/>
    <col min="5385" max="5385" width="15.85546875" style="17" customWidth="1"/>
    <col min="5386" max="5386" width="16.42578125" style="17" customWidth="1"/>
    <col min="5387" max="5632" width="9.140625" style="17"/>
    <col min="5633" max="5633" width="16.28515625" style="17" customWidth="1"/>
    <col min="5634" max="5634" width="10.42578125" style="17" customWidth="1"/>
    <col min="5635" max="5635" width="6.7109375" style="17" customWidth="1"/>
    <col min="5636" max="5636" width="6.85546875" style="17" customWidth="1"/>
    <col min="5637" max="5637" width="9.85546875" style="17" customWidth="1"/>
    <col min="5638" max="5638" width="6.85546875" style="17" customWidth="1"/>
    <col min="5639" max="5639" width="7" style="17" customWidth="1"/>
    <col min="5640" max="5640" width="15.7109375" style="17" customWidth="1"/>
    <col min="5641" max="5641" width="15.85546875" style="17" customWidth="1"/>
    <col min="5642" max="5642" width="16.42578125" style="17" customWidth="1"/>
    <col min="5643" max="5888" width="9.140625" style="17"/>
    <col min="5889" max="5889" width="16.28515625" style="17" customWidth="1"/>
    <col min="5890" max="5890" width="10.42578125" style="17" customWidth="1"/>
    <col min="5891" max="5891" width="6.7109375" style="17" customWidth="1"/>
    <col min="5892" max="5892" width="6.85546875" style="17" customWidth="1"/>
    <col min="5893" max="5893" width="9.85546875" style="17" customWidth="1"/>
    <col min="5894" max="5894" width="6.85546875" style="17" customWidth="1"/>
    <col min="5895" max="5895" width="7" style="17" customWidth="1"/>
    <col min="5896" max="5896" width="15.7109375" style="17" customWidth="1"/>
    <col min="5897" max="5897" width="15.85546875" style="17" customWidth="1"/>
    <col min="5898" max="5898" width="16.42578125" style="17" customWidth="1"/>
    <col min="5899" max="6144" width="9.140625" style="17"/>
    <col min="6145" max="6145" width="16.28515625" style="17" customWidth="1"/>
    <col min="6146" max="6146" width="10.42578125" style="17" customWidth="1"/>
    <col min="6147" max="6147" width="6.7109375" style="17" customWidth="1"/>
    <col min="6148" max="6148" width="6.85546875" style="17" customWidth="1"/>
    <col min="6149" max="6149" width="9.85546875" style="17" customWidth="1"/>
    <col min="6150" max="6150" width="6.85546875" style="17" customWidth="1"/>
    <col min="6151" max="6151" width="7" style="17" customWidth="1"/>
    <col min="6152" max="6152" width="15.7109375" style="17" customWidth="1"/>
    <col min="6153" max="6153" width="15.85546875" style="17" customWidth="1"/>
    <col min="6154" max="6154" width="16.42578125" style="17" customWidth="1"/>
    <col min="6155" max="6400" width="9.140625" style="17"/>
    <col min="6401" max="6401" width="16.28515625" style="17" customWidth="1"/>
    <col min="6402" max="6402" width="10.42578125" style="17" customWidth="1"/>
    <col min="6403" max="6403" width="6.7109375" style="17" customWidth="1"/>
    <col min="6404" max="6404" width="6.85546875" style="17" customWidth="1"/>
    <col min="6405" max="6405" width="9.85546875" style="17" customWidth="1"/>
    <col min="6406" max="6406" width="6.85546875" style="17" customWidth="1"/>
    <col min="6407" max="6407" width="7" style="17" customWidth="1"/>
    <col min="6408" max="6408" width="15.7109375" style="17" customWidth="1"/>
    <col min="6409" max="6409" width="15.85546875" style="17" customWidth="1"/>
    <col min="6410" max="6410" width="16.42578125" style="17" customWidth="1"/>
    <col min="6411" max="6656" width="9.140625" style="17"/>
    <col min="6657" max="6657" width="16.28515625" style="17" customWidth="1"/>
    <col min="6658" max="6658" width="10.42578125" style="17" customWidth="1"/>
    <col min="6659" max="6659" width="6.7109375" style="17" customWidth="1"/>
    <col min="6660" max="6660" width="6.85546875" style="17" customWidth="1"/>
    <col min="6661" max="6661" width="9.85546875" style="17" customWidth="1"/>
    <col min="6662" max="6662" width="6.85546875" style="17" customWidth="1"/>
    <col min="6663" max="6663" width="7" style="17" customWidth="1"/>
    <col min="6664" max="6664" width="15.7109375" style="17" customWidth="1"/>
    <col min="6665" max="6665" width="15.85546875" style="17" customWidth="1"/>
    <col min="6666" max="6666" width="16.42578125" style="17" customWidth="1"/>
    <col min="6667" max="6912" width="9.140625" style="17"/>
    <col min="6913" max="6913" width="16.28515625" style="17" customWidth="1"/>
    <col min="6914" max="6914" width="10.42578125" style="17" customWidth="1"/>
    <col min="6915" max="6915" width="6.7109375" style="17" customWidth="1"/>
    <col min="6916" max="6916" width="6.85546875" style="17" customWidth="1"/>
    <col min="6917" max="6917" width="9.85546875" style="17" customWidth="1"/>
    <col min="6918" max="6918" width="6.85546875" style="17" customWidth="1"/>
    <col min="6919" max="6919" width="7" style="17" customWidth="1"/>
    <col min="6920" max="6920" width="15.7109375" style="17" customWidth="1"/>
    <col min="6921" max="6921" width="15.85546875" style="17" customWidth="1"/>
    <col min="6922" max="6922" width="16.42578125" style="17" customWidth="1"/>
    <col min="6923" max="7168" width="9.140625" style="17"/>
    <col min="7169" max="7169" width="16.28515625" style="17" customWidth="1"/>
    <col min="7170" max="7170" width="10.42578125" style="17" customWidth="1"/>
    <col min="7171" max="7171" width="6.7109375" style="17" customWidth="1"/>
    <col min="7172" max="7172" width="6.85546875" style="17" customWidth="1"/>
    <col min="7173" max="7173" width="9.85546875" style="17" customWidth="1"/>
    <col min="7174" max="7174" width="6.85546875" style="17" customWidth="1"/>
    <col min="7175" max="7175" width="7" style="17" customWidth="1"/>
    <col min="7176" max="7176" width="15.7109375" style="17" customWidth="1"/>
    <col min="7177" max="7177" width="15.85546875" style="17" customWidth="1"/>
    <col min="7178" max="7178" width="16.42578125" style="17" customWidth="1"/>
    <col min="7179" max="7424" width="9.140625" style="17"/>
    <col min="7425" max="7425" width="16.28515625" style="17" customWidth="1"/>
    <col min="7426" max="7426" width="10.42578125" style="17" customWidth="1"/>
    <col min="7427" max="7427" width="6.7109375" style="17" customWidth="1"/>
    <col min="7428" max="7428" width="6.85546875" style="17" customWidth="1"/>
    <col min="7429" max="7429" width="9.85546875" style="17" customWidth="1"/>
    <col min="7430" max="7430" width="6.85546875" style="17" customWidth="1"/>
    <col min="7431" max="7431" width="7" style="17" customWidth="1"/>
    <col min="7432" max="7432" width="15.7109375" style="17" customWidth="1"/>
    <col min="7433" max="7433" width="15.85546875" style="17" customWidth="1"/>
    <col min="7434" max="7434" width="16.42578125" style="17" customWidth="1"/>
    <col min="7435" max="7680" width="9.140625" style="17"/>
    <col min="7681" max="7681" width="16.28515625" style="17" customWidth="1"/>
    <col min="7682" max="7682" width="10.42578125" style="17" customWidth="1"/>
    <col min="7683" max="7683" width="6.7109375" style="17" customWidth="1"/>
    <col min="7684" max="7684" width="6.85546875" style="17" customWidth="1"/>
    <col min="7685" max="7685" width="9.85546875" style="17" customWidth="1"/>
    <col min="7686" max="7686" width="6.85546875" style="17" customWidth="1"/>
    <col min="7687" max="7687" width="7" style="17" customWidth="1"/>
    <col min="7688" max="7688" width="15.7109375" style="17" customWidth="1"/>
    <col min="7689" max="7689" width="15.85546875" style="17" customWidth="1"/>
    <col min="7690" max="7690" width="16.42578125" style="17" customWidth="1"/>
    <col min="7691" max="7936" width="9.140625" style="17"/>
    <col min="7937" max="7937" width="16.28515625" style="17" customWidth="1"/>
    <col min="7938" max="7938" width="10.42578125" style="17" customWidth="1"/>
    <col min="7939" max="7939" width="6.7109375" style="17" customWidth="1"/>
    <col min="7940" max="7940" width="6.85546875" style="17" customWidth="1"/>
    <col min="7941" max="7941" width="9.85546875" style="17" customWidth="1"/>
    <col min="7942" max="7942" width="6.85546875" style="17" customWidth="1"/>
    <col min="7943" max="7943" width="7" style="17" customWidth="1"/>
    <col min="7944" max="7944" width="15.7109375" style="17" customWidth="1"/>
    <col min="7945" max="7945" width="15.85546875" style="17" customWidth="1"/>
    <col min="7946" max="7946" width="16.42578125" style="17" customWidth="1"/>
    <col min="7947" max="8192" width="9.140625" style="17"/>
    <col min="8193" max="8193" width="16.28515625" style="17" customWidth="1"/>
    <col min="8194" max="8194" width="10.42578125" style="17" customWidth="1"/>
    <col min="8195" max="8195" width="6.7109375" style="17" customWidth="1"/>
    <col min="8196" max="8196" width="6.85546875" style="17" customWidth="1"/>
    <col min="8197" max="8197" width="9.85546875" style="17" customWidth="1"/>
    <col min="8198" max="8198" width="6.85546875" style="17" customWidth="1"/>
    <col min="8199" max="8199" width="7" style="17" customWidth="1"/>
    <col min="8200" max="8200" width="15.7109375" style="17" customWidth="1"/>
    <col min="8201" max="8201" width="15.85546875" style="17" customWidth="1"/>
    <col min="8202" max="8202" width="16.42578125" style="17" customWidth="1"/>
    <col min="8203" max="8448" width="9.140625" style="17"/>
    <col min="8449" max="8449" width="16.28515625" style="17" customWidth="1"/>
    <col min="8450" max="8450" width="10.42578125" style="17" customWidth="1"/>
    <col min="8451" max="8451" width="6.7109375" style="17" customWidth="1"/>
    <col min="8452" max="8452" width="6.85546875" style="17" customWidth="1"/>
    <col min="8453" max="8453" width="9.85546875" style="17" customWidth="1"/>
    <col min="8454" max="8454" width="6.85546875" style="17" customWidth="1"/>
    <col min="8455" max="8455" width="7" style="17" customWidth="1"/>
    <col min="8456" max="8456" width="15.7109375" style="17" customWidth="1"/>
    <col min="8457" max="8457" width="15.85546875" style="17" customWidth="1"/>
    <col min="8458" max="8458" width="16.42578125" style="17" customWidth="1"/>
    <col min="8459" max="8704" width="9.140625" style="17"/>
    <col min="8705" max="8705" width="16.28515625" style="17" customWidth="1"/>
    <col min="8706" max="8706" width="10.42578125" style="17" customWidth="1"/>
    <col min="8707" max="8707" width="6.7109375" style="17" customWidth="1"/>
    <col min="8708" max="8708" width="6.85546875" style="17" customWidth="1"/>
    <col min="8709" max="8709" width="9.85546875" style="17" customWidth="1"/>
    <col min="8710" max="8710" width="6.85546875" style="17" customWidth="1"/>
    <col min="8711" max="8711" width="7" style="17" customWidth="1"/>
    <col min="8712" max="8712" width="15.7109375" style="17" customWidth="1"/>
    <col min="8713" max="8713" width="15.85546875" style="17" customWidth="1"/>
    <col min="8714" max="8714" width="16.42578125" style="17" customWidth="1"/>
    <col min="8715" max="8960" width="9.140625" style="17"/>
    <col min="8961" max="8961" width="16.28515625" style="17" customWidth="1"/>
    <col min="8962" max="8962" width="10.42578125" style="17" customWidth="1"/>
    <col min="8963" max="8963" width="6.7109375" style="17" customWidth="1"/>
    <col min="8964" max="8964" width="6.85546875" style="17" customWidth="1"/>
    <col min="8965" max="8965" width="9.85546875" style="17" customWidth="1"/>
    <col min="8966" max="8966" width="6.85546875" style="17" customWidth="1"/>
    <col min="8967" max="8967" width="7" style="17" customWidth="1"/>
    <col min="8968" max="8968" width="15.7109375" style="17" customWidth="1"/>
    <col min="8969" max="8969" width="15.85546875" style="17" customWidth="1"/>
    <col min="8970" max="8970" width="16.42578125" style="17" customWidth="1"/>
    <col min="8971" max="9216" width="9.140625" style="17"/>
    <col min="9217" max="9217" width="16.28515625" style="17" customWidth="1"/>
    <col min="9218" max="9218" width="10.42578125" style="17" customWidth="1"/>
    <col min="9219" max="9219" width="6.7109375" style="17" customWidth="1"/>
    <col min="9220" max="9220" width="6.85546875" style="17" customWidth="1"/>
    <col min="9221" max="9221" width="9.85546875" style="17" customWidth="1"/>
    <col min="9222" max="9222" width="6.85546875" style="17" customWidth="1"/>
    <col min="9223" max="9223" width="7" style="17" customWidth="1"/>
    <col min="9224" max="9224" width="15.7109375" style="17" customWidth="1"/>
    <col min="9225" max="9225" width="15.85546875" style="17" customWidth="1"/>
    <col min="9226" max="9226" width="16.42578125" style="17" customWidth="1"/>
    <col min="9227" max="9472" width="9.140625" style="17"/>
    <col min="9473" max="9473" width="16.28515625" style="17" customWidth="1"/>
    <col min="9474" max="9474" width="10.42578125" style="17" customWidth="1"/>
    <col min="9475" max="9475" width="6.7109375" style="17" customWidth="1"/>
    <col min="9476" max="9476" width="6.85546875" style="17" customWidth="1"/>
    <col min="9477" max="9477" width="9.85546875" style="17" customWidth="1"/>
    <col min="9478" max="9478" width="6.85546875" style="17" customWidth="1"/>
    <col min="9479" max="9479" width="7" style="17" customWidth="1"/>
    <col min="9480" max="9480" width="15.7109375" style="17" customWidth="1"/>
    <col min="9481" max="9481" width="15.85546875" style="17" customWidth="1"/>
    <col min="9482" max="9482" width="16.42578125" style="17" customWidth="1"/>
    <col min="9483" max="9728" width="9.140625" style="17"/>
    <col min="9729" max="9729" width="16.28515625" style="17" customWidth="1"/>
    <col min="9730" max="9730" width="10.42578125" style="17" customWidth="1"/>
    <col min="9731" max="9731" width="6.7109375" style="17" customWidth="1"/>
    <col min="9732" max="9732" width="6.85546875" style="17" customWidth="1"/>
    <col min="9733" max="9733" width="9.85546875" style="17" customWidth="1"/>
    <col min="9734" max="9734" width="6.85546875" style="17" customWidth="1"/>
    <col min="9735" max="9735" width="7" style="17" customWidth="1"/>
    <col min="9736" max="9736" width="15.7109375" style="17" customWidth="1"/>
    <col min="9737" max="9737" width="15.85546875" style="17" customWidth="1"/>
    <col min="9738" max="9738" width="16.42578125" style="17" customWidth="1"/>
    <col min="9739" max="9984" width="9.140625" style="17"/>
    <col min="9985" max="9985" width="16.28515625" style="17" customWidth="1"/>
    <col min="9986" max="9986" width="10.42578125" style="17" customWidth="1"/>
    <col min="9987" max="9987" width="6.7109375" style="17" customWidth="1"/>
    <col min="9988" max="9988" width="6.85546875" style="17" customWidth="1"/>
    <col min="9989" max="9989" width="9.85546875" style="17" customWidth="1"/>
    <col min="9990" max="9990" width="6.85546875" style="17" customWidth="1"/>
    <col min="9991" max="9991" width="7" style="17" customWidth="1"/>
    <col min="9992" max="9992" width="15.7109375" style="17" customWidth="1"/>
    <col min="9993" max="9993" width="15.85546875" style="17" customWidth="1"/>
    <col min="9994" max="9994" width="16.42578125" style="17" customWidth="1"/>
    <col min="9995" max="10240" width="9.140625" style="17"/>
    <col min="10241" max="10241" width="16.28515625" style="17" customWidth="1"/>
    <col min="10242" max="10242" width="10.42578125" style="17" customWidth="1"/>
    <col min="10243" max="10243" width="6.7109375" style="17" customWidth="1"/>
    <col min="10244" max="10244" width="6.85546875" style="17" customWidth="1"/>
    <col min="10245" max="10245" width="9.85546875" style="17" customWidth="1"/>
    <col min="10246" max="10246" width="6.85546875" style="17" customWidth="1"/>
    <col min="10247" max="10247" width="7" style="17" customWidth="1"/>
    <col min="10248" max="10248" width="15.7109375" style="17" customWidth="1"/>
    <col min="10249" max="10249" width="15.85546875" style="17" customWidth="1"/>
    <col min="10250" max="10250" width="16.42578125" style="17" customWidth="1"/>
    <col min="10251" max="10496" width="9.140625" style="17"/>
    <col min="10497" max="10497" width="16.28515625" style="17" customWidth="1"/>
    <col min="10498" max="10498" width="10.42578125" style="17" customWidth="1"/>
    <col min="10499" max="10499" width="6.7109375" style="17" customWidth="1"/>
    <col min="10500" max="10500" width="6.85546875" style="17" customWidth="1"/>
    <col min="10501" max="10501" width="9.85546875" style="17" customWidth="1"/>
    <col min="10502" max="10502" width="6.85546875" style="17" customWidth="1"/>
    <col min="10503" max="10503" width="7" style="17" customWidth="1"/>
    <col min="10504" max="10504" width="15.7109375" style="17" customWidth="1"/>
    <col min="10505" max="10505" width="15.85546875" style="17" customWidth="1"/>
    <col min="10506" max="10506" width="16.42578125" style="17" customWidth="1"/>
    <col min="10507" max="10752" width="9.140625" style="17"/>
    <col min="10753" max="10753" width="16.28515625" style="17" customWidth="1"/>
    <col min="10754" max="10754" width="10.42578125" style="17" customWidth="1"/>
    <col min="10755" max="10755" width="6.7109375" style="17" customWidth="1"/>
    <col min="10756" max="10756" width="6.85546875" style="17" customWidth="1"/>
    <col min="10757" max="10757" width="9.85546875" style="17" customWidth="1"/>
    <col min="10758" max="10758" width="6.85546875" style="17" customWidth="1"/>
    <col min="10759" max="10759" width="7" style="17" customWidth="1"/>
    <col min="10760" max="10760" width="15.7109375" style="17" customWidth="1"/>
    <col min="10761" max="10761" width="15.85546875" style="17" customWidth="1"/>
    <col min="10762" max="10762" width="16.42578125" style="17" customWidth="1"/>
    <col min="10763" max="11008" width="9.140625" style="17"/>
    <col min="11009" max="11009" width="16.28515625" style="17" customWidth="1"/>
    <col min="11010" max="11010" width="10.42578125" style="17" customWidth="1"/>
    <col min="11011" max="11011" width="6.7109375" style="17" customWidth="1"/>
    <col min="11012" max="11012" width="6.85546875" style="17" customWidth="1"/>
    <col min="11013" max="11013" width="9.85546875" style="17" customWidth="1"/>
    <col min="11014" max="11014" width="6.85546875" style="17" customWidth="1"/>
    <col min="11015" max="11015" width="7" style="17" customWidth="1"/>
    <col min="11016" max="11016" width="15.7109375" style="17" customWidth="1"/>
    <col min="11017" max="11017" width="15.85546875" style="17" customWidth="1"/>
    <col min="11018" max="11018" width="16.42578125" style="17" customWidth="1"/>
    <col min="11019" max="11264" width="9.140625" style="17"/>
    <col min="11265" max="11265" width="16.28515625" style="17" customWidth="1"/>
    <col min="11266" max="11266" width="10.42578125" style="17" customWidth="1"/>
    <col min="11267" max="11267" width="6.7109375" style="17" customWidth="1"/>
    <col min="11268" max="11268" width="6.85546875" style="17" customWidth="1"/>
    <col min="11269" max="11269" width="9.85546875" style="17" customWidth="1"/>
    <col min="11270" max="11270" width="6.85546875" style="17" customWidth="1"/>
    <col min="11271" max="11271" width="7" style="17" customWidth="1"/>
    <col min="11272" max="11272" width="15.7109375" style="17" customWidth="1"/>
    <col min="11273" max="11273" width="15.85546875" style="17" customWidth="1"/>
    <col min="11274" max="11274" width="16.42578125" style="17" customWidth="1"/>
    <col min="11275" max="11520" width="9.140625" style="17"/>
    <col min="11521" max="11521" width="16.28515625" style="17" customWidth="1"/>
    <col min="11522" max="11522" width="10.42578125" style="17" customWidth="1"/>
    <col min="11523" max="11523" width="6.7109375" style="17" customWidth="1"/>
    <col min="11524" max="11524" width="6.85546875" style="17" customWidth="1"/>
    <col min="11525" max="11525" width="9.85546875" style="17" customWidth="1"/>
    <col min="11526" max="11526" width="6.85546875" style="17" customWidth="1"/>
    <col min="11527" max="11527" width="7" style="17" customWidth="1"/>
    <col min="11528" max="11528" width="15.7109375" style="17" customWidth="1"/>
    <col min="11529" max="11529" width="15.85546875" style="17" customWidth="1"/>
    <col min="11530" max="11530" width="16.42578125" style="17" customWidth="1"/>
    <col min="11531" max="11776" width="9.140625" style="17"/>
    <col min="11777" max="11777" width="16.28515625" style="17" customWidth="1"/>
    <col min="11778" max="11778" width="10.42578125" style="17" customWidth="1"/>
    <col min="11779" max="11779" width="6.7109375" style="17" customWidth="1"/>
    <col min="11780" max="11780" width="6.85546875" style="17" customWidth="1"/>
    <col min="11781" max="11781" width="9.85546875" style="17" customWidth="1"/>
    <col min="11782" max="11782" width="6.85546875" style="17" customWidth="1"/>
    <col min="11783" max="11783" width="7" style="17" customWidth="1"/>
    <col min="11784" max="11784" width="15.7109375" style="17" customWidth="1"/>
    <col min="11785" max="11785" width="15.85546875" style="17" customWidth="1"/>
    <col min="11786" max="11786" width="16.42578125" style="17" customWidth="1"/>
    <col min="11787" max="12032" width="9.140625" style="17"/>
    <col min="12033" max="12033" width="16.28515625" style="17" customWidth="1"/>
    <col min="12034" max="12034" width="10.42578125" style="17" customWidth="1"/>
    <col min="12035" max="12035" width="6.7109375" style="17" customWidth="1"/>
    <col min="12036" max="12036" width="6.85546875" style="17" customWidth="1"/>
    <col min="12037" max="12037" width="9.85546875" style="17" customWidth="1"/>
    <col min="12038" max="12038" width="6.85546875" style="17" customWidth="1"/>
    <col min="12039" max="12039" width="7" style="17" customWidth="1"/>
    <col min="12040" max="12040" width="15.7109375" style="17" customWidth="1"/>
    <col min="12041" max="12041" width="15.85546875" style="17" customWidth="1"/>
    <col min="12042" max="12042" width="16.42578125" style="17" customWidth="1"/>
    <col min="12043" max="12288" width="9.140625" style="17"/>
    <col min="12289" max="12289" width="16.28515625" style="17" customWidth="1"/>
    <col min="12290" max="12290" width="10.42578125" style="17" customWidth="1"/>
    <col min="12291" max="12291" width="6.7109375" style="17" customWidth="1"/>
    <col min="12292" max="12292" width="6.85546875" style="17" customWidth="1"/>
    <col min="12293" max="12293" width="9.85546875" style="17" customWidth="1"/>
    <col min="12294" max="12294" width="6.85546875" style="17" customWidth="1"/>
    <col min="12295" max="12295" width="7" style="17" customWidth="1"/>
    <col min="12296" max="12296" width="15.7109375" style="17" customWidth="1"/>
    <col min="12297" max="12297" width="15.85546875" style="17" customWidth="1"/>
    <col min="12298" max="12298" width="16.42578125" style="17" customWidth="1"/>
    <col min="12299" max="12544" width="9.140625" style="17"/>
    <col min="12545" max="12545" width="16.28515625" style="17" customWidth="1"/>
    <col min="12546" max="12546" width="10.42578125" style="17" customWidth="1"/>
    <col min="12547" max="12547" width="6.7109375" style="17" customWidth="1"/>
    <col min="12548" max="12548" width="6.85546875" style="17" customWidth="1"/>
    <col min="12549" max="12549" width="9.85546875" style="17" customWidth="1"/>
    <col min="12550" max="12550" width="6.85546875" style="17" customWidth="1"/>
    <col min="12551" max="12551" width="7" style="17" customWidth="1"/>
    <col min="12552" max="12552" width="15.7109375" style="17" customWidth="1"/>
    <col min="12553" max="12553" width="15.85546875" style="17" customWidth="1"/>
    <col min="12554" max="12554" width="16.42578125" style="17" customWidth="1"/>
    <col min="12555" max="12800" width="9.140625" style="17"/>
    <col min="12801" max="12801" width="16.28515625" style="17" customWidth="1"/>
    <col min="12802" max="12802" width="10.42578125" style="17" customWidth="1"/>
    <col min="12803" max="12803" width="6.7109375" style="17" customWidth="1"/>
    <col min="12804" max="12804" width="6.85546875" style="17" customWidth="1"/>
    <col min="12805" max="12805" width="9.85546875" style="17" customWidth="1"/>
    <col min="12806" max="12806" width="6.85546875" style="17" customWidth="1"/>
    <col min="12807" max="12807" width="7" style="17" customWidth="1"/>
    <col min="12808" max="12808" width="15.7109375" style="17" customWidth="1"/>
    <col min="12809" max="12809" width="15.85546875" style="17" customWidth="1"/>
    <col min="12810" max="12810" width="16.42578125" style="17" customWidth="1"/>
    <col min="12811" max="13056" width="9.140625" style="17"/>
    <col min="13057" max="13057" width="16.28515625" style="17" customWidth="1"/>
    <col min="13058" max="13058" width="10.42578125" style="17" customWidth="1"/>
    <col min="13059" max="13059" width="6.7109375" style="17" customWidth="1"/>
    <col min="13060" max="13060" width="6.85546875" style="17" customWidth="1"/>
    <col min="13061" max="13061" width="9.85546875" style="17" customWidth="1"/>
    <col min="13062" max="13062" width="6.85546875" style="17" customWidth="1"/>
    <col min="13063" max="13063" width="7" style="17" customWidth="1"/>
    <col min="13064" max="13064" width="15.7109375" style="17" customWidth="1"/>
    <col min="13065" max="13065" width="15.85546875" style="17" customWidth="1"/>
    <col min="13066" max="13066" width="16.42578125" style="17" customWidth="1"/>
    <col min="13067" max="13312" width="9.140625" style="17"/>
    <col min="13313" max="13313" width="16.28515625" style="17" customWidth="1"/>
    <col min="13314" max="13314" width="10.42578125" style="17" customWidth="1"/>
    <col min="13315" max="13315" width="6.7109375" style="17" customWidth="1"/>
    <col min="13316" max="13316" width="6.85546875" style="17" customWidth="1"/>
    <col min="13317" max="13317" width="9.85546875" style="17" customWidth="1"/>
    <col min="13318" max="13318" width="6.85546875" style="17" customWidth="1"/>
    <col min="13319" max="13319" width="7" style="17" customWidth="1"/>
    <col min="13320" max="13320" width="15.7109375" style="17" customWidth="1"/>
    <col min="13321" max="13321" width="15.85546875" style="17" customWidth="1"/>
    <col min="13322" max="13322" width="16.42578125" style="17" customWidth="1"/>
    <col min="13323" max="13568" width="9.140625" style="17"/>
    <col min="13569" max="13569" width="16.28515625" style="17" customWidth="1"/>
    <col min="13570" max="13570" width="10.42578125" style="17" customWidth="1"/>
    <col min="13571" max="13571" width="6.7109375" style="17" customWidth="1"/>
    <col min="13572" max="13572" width="6.85546875" style="17" customWidth="1"/>
    <col min="13573" max="13573" width="9.85546875" style="17" customWidth="1"/>
    <col min="13574" max="13574" width="6.85546875" style="17" customWidth="1"/>
    <col min="13575" max="13575" width="7" style="17" customWidth="1"/>
    <col min="13576" max="13576" width="15.7109375" style="17" customWidth="1"/>
    <col min="13577" max="13577" width="15.85546875" style="17" customWidth="1"/>
    <col min="13578" max="13578" width="16.42578125" style="17" customWidth="1"/>
    <col min="13579" max="13824" width="9.140625" style="17"/>
    <col min="13825" max="13825" width="16.28515625" style="17" customWidth="1"/>
    <col min="13826" max="13826" width="10.42578125" style="17" customWidth="1"/>
    <col min="13827" max="13827" width="6.7109375" style="17" customWidth="1"/>
    <col min="13828" max="13828" width="6.85546875" style="17" customWidth="1"/>
    <col min="13829" max="13829" width="9.85546875" style="17" customWidth="1"/>
    <col min="13830" max="13830" width="6.85546875" style="17" customWidth="1"/>
    <col min="13831" max="13831" width="7" style="17" customWidth="1"/>
    <col min="13832" max="13832" width="15.7109375" style="17" customWidth="1"/>
    <col min="13833" max="13833" width="15.85546875" style="17" customWidth="1"/>
    <col min="13834" max="13834" width="16.42578125" style="17" customWidth="1"/>
    <col min="13835" max="14080" width="9.140625" style="17"/>
    <col min="14081" max="14081" width="16.28515625" style="17" customWidth="1"/>
    <col min="14082" max="14082" width="10.42578125" style="17" customWidth="1"/>
    <col min="14083" max="14083" width="6.7109375" style="17" customWidth="1"/>
    <col min="14084" max="14084" width="6.85546875" style="17" customWidth="1"/>
    <col min="14085" max="14085" width="9.85546875" style="17" customWidth="1"/>
    <col min="14086" max="14086" width="6.85546875" style="17" customWidth="1"/>
    <col min="14087" max="14087" width="7" style="17" customWidth="1"/>
    <col min="14088" max="14088" width="15.7109375" style="17" customWidth="1"/>
    <col min="14089" max="14089" width="15.85546875" style="17" customWidth="1"/>
    <col min="14090" max="14090" width="16.42578125" style="17" customWidth="1"/>
    <col min="14091" max="14336" width="9.140625" style="17"/>
    <col min="14337" max="14337" width="16.28515625" style="17" customWidth="1"/>
    <col min="14338" max="14338" width="10.42578125" style="17" customWidth="1"/>
    <col min="14339" max="14339" width="6.7109375" style="17" customWidth="1"/>
    <col min="14340" max="14340" width="6.85546875" style="17" customWidth="1"/>
    <col min="14341" max="14341" width="9.85546875" style="17" customWidth="1"/>
    <col min="14342" max="14342" width="6.85546875" style="17" customWidth="1"/>
    <col min="14343" max="14343" width="7" style="17" customWidth="1"/>
    <col min="14344" max="14344" width="15.7109375" style="17" customWidth="1"/>
    <col min="14345" max="14345" width="15.85546875" style="17" customWidth="1"/>
    <col min="14346" max="14346" width="16.42578125" style="17" customWidth="1"/>
    <col min="14347" max="14592" width="9.140625" style="17"/>
    <col min="14593" max="14593" width="16.28515625" style="17" customWidth="1"/>
    <col min="14594" max="14594" width="10.42578125" style="17" customWidth="1"/>
    <col min="14595" max="14595" width="6.7109375" style="17" customWidth="1"/>
    <col min="14596" max="14596" width="6.85546875" style="17" customWidth="1"/>
    <col min="14597" max="14597" width="9.85546875" style="17" customWidth="1"/>
    <col min="14598" max="14598" width="6.85546875" style="17" customWidth="1"/>
    <col min="14599" max="14599" width="7" style="17" customWidth="1"/>
    <col min="14600" max="14600" width="15.7109375" style="17" customWidth="1"/>
    <col min="14601" max="14601" width="15.85546875" style="17" customWidth="1"/>
    <col min="14602" max="14602" width="16.42578125" style="17" customWidth="1"/>
    <col min="14603" max="14848" width="9.140625" style="17"/>
    <col min="14849" max="14849" width="16.28515625" style="17" customWidth="1"/>
    <col min="14850" max="14850" width="10.42578125" style="17" customWidth="1"/>
    <col min="14851" max="14851" width="6.7109375" style="17" customWidth="1"/>
    <col min="14852" max="14852" width="6.85546875" style="17" customWidth="1"/>
    <col min="14853" max="14853" width="9.85546875" style="17" customWidth="1"/>
    <col min="14854" max="14854" width="6.85546875" style="17" customWidth="1"/>
    <col min="14855" max="14855" width="7" style="17" customWidth="1"/>
    <col min="14856" max="14856" width="15.7109375" style="17" customWidth="1"/>
    <col min="14857" max="14857" width="15.85546875" style="17" customWidth="1"/>
    <col min="14858" max="14858" width="16.42578125" style="17" customWidth="1"/>
    <col min="14859" max="15104" width="9.140625" style="17"/>
    <col min="15105" max="15105" width="16.28515625" style="17" customWidth="1"/>
    <col min="15106" max="15106" width="10.42578125" style="17" customWidth="1"/>
    <col min="15107" max="15107" width="6.7109375" style="17" customWidth="1"/>
    <col min="15108" max="15108" width="6.85546875" style="17" customWidth="1"/>
    <col min="15109" max="15109" width="9.85546875" style="17" customWidth="1"/>
    <col min="15110" max="15110" width="6.85546875" style="17" customWidth="1"/>
    <col min="15111" max="15111" width="7" style="17" customWidth="1"/>
    <col min="15112" max="15112" width="15.7109375" style="17" customWidth="1"/>
    <col min="15113" max="15113" width="15.85546875" style="17" customWidth="1"/>
    <col min="15114" max="15114" width="16.42578125" style="17" customWidth="1"/>
    <col min="15115" max="15360" width="9.140625" style="17"/>
    <col min="15361" max="15361" width="16.28515625" style="17" customWidth="1"/>
    <col min="15362" max="15362" width="10.42578125" style="17" customWidth="1"/>
    <col min="15363" max="15363" width="6.7109375" style="17" customWidth="1"/>
    <col min="15364" max="15364" width="6.85546875" style="17" customWidth="1"/>
    <col min="15365" max="15365" width="9.85546875" style="17" customWidth="1"/>
    <col min="15366" max="15366" width="6.85546875" style="17" customWidth="1"/>
    <col min="15367" max="15367" width="7" style="17" customWidth="1"/>
    <col min="15368" max="15368" width="15.7109375" style="17" customWidth="1"/>
    <col min="15369" max="15369" width="15.85546875" style="17" customWidth="1"/>
    <col min="15370" max="15370" width="16.42578125" style="17" customWidth="1"/>
    <col min="15371" max="15616" width="9.140625" style="17"/>
    <col min="15617" max="15617" width="16.28515625" style="17" customWidth="1"/>
    <col min="15618" max="15618" width="10.42578125" style="17" customWidth="1"/>
    <col min="15619" max="15619" width="6.7109375" style="17" customWidth="1"/>
    <col min="15620" max="15620" width="6.85546875" style="17" customWidth="1"/>
    <col min="15621" max="15621" width="9.85546875" style="17" customWidth="1"/>
    <col min="15622" max="15622" width="6.85546875" style="17" customWidth="1"/>
    <col min="15623" max="15623" width="7" style="17" customWidth="1"/>
    <col min="15624" max="15624" width="15.7109375" style="17" customWidth="1"/>
    <col min="15625" max="15625" width="15.85546875" style="17" customWidth="1"/>
    <col min="15626" max="15626" width="16.42578125" style="17" customWidth="1"/>
    <col min="15627" max="15872" width="9.140625" style="17"/>
    <col min="15873" max="15873" width="16.28515625" style="17" customWidth="1"/>
    <col min="15874" max="15874" width="10.42578125" style="17" customWidth="1"/>
    <col min="15875" max="15875" width="6.7109375" style="17" customWidth="1"/>
    <col min="15876" max="15876" width="6.85546875" style="17" customWidth="1"/>
    <col min="15877" max="15877" width="9.85546875" style="17" customWidth="1"/>
    <col min="15878" max="15878" width="6.85546875" style="17" customWidth="1"/>
    <col min="15879" max="15879" width="7" style="17" customWidth="1"/>
    <col min="15880" max="15880" width="15.7109375" style="17" customWidth="1"/>
    <col min="15881" max="15881" width="15.85546875" style="17" customWidth="1"/>
    <col min="15882" max="15882" width="16.42578125" style="17" customWidth="1"/>
    <col min="15883" max="16128" width="9.140625" style="17"/>
    <col min="16129" max="16129" width="16.28515625" style="17" customWidth="1"/>
    <col min="16130" max="16130" width="10.42578125" style="17" customWidth="1"/>
    <col min="16131" max="16131" width="6.7109375" style="17" customWidth="1"/>
    <col min="16132" max="16132" width="6.85546875" style="17" customWidth="1"/>
    <col min="16133" max="16133" width="9.85546875" style="17" customWidth="1"/>
    <col min="16134" max="16134" width="6.85546875" style="17" customWidth="1"/>
    <col min="16135" max="16135" width="7" style="17" customWidth="1"/>
    <col min="16136" max="16136" width="15.7109375" style="17" customWidth="1"/>
    <col min="16137" max="16137" width="15.85546875" style="17" customWidth="1"/>
    <col min="16138" max="16138" width="16.42578125" style="17" customWidth="1"/>
    <col min="16139" max="16384" width="9.140625" style="17"/>
  </cols>
  <sheetData>
    <row r="1" spans="1:13" s="189" customFormat="1" ht="15.75" x14ac:dyDescent="0.25">
      <c r="F1" s="451" t="s">
        <v>603</v>
      </c>
      <c r="G1" s="451"/>
      <c r="H1" s="451"/>
      <c r="I1" s="451"/>
      <c r="J1" s="451"/>
      <c r="M1" s="190"/>
    </row>
    <row r="2" spans="1:13" s="189" customFormat="1" ht="15.75" x14ac:dyDescent="0.25">
      <c r="F2" s="377" t="s">
        <v>569</v>
      </c>
      <c r="G2" s="377"/>
      <c r="H2" s="377"/>
      <c r="I2" s="377"/>
      <c r="J2" s="377"/>
      <c r="M2" s="190"/>
    </row>
    <row r="3" spans="1:13" s="189" customFormat="1" ht="15.75" x14ac:dyDescent="0.25">
      <c r="F3" s="377" t="s">
        <v>573</v>
      </c>
      <c r="G3" s="377"/>
      <c r="H3" s="377"/>
      <c r="I3" s="377"/>
      <c r="J3" s="377"/>
      <c r="M3" s="190"/>
    </row>
    <row r="4" spans="1:13" s="189" customFormat="1" ht="15.75" x14ac:dyDescent="0.25">
      <c r="F4" s="377" t="s">
        <v>570</v>
      </c>
      <c r="G4" s="377"/>
      <c r="H4" s="377"/>
      <c r="I4" s="377"/>
      <c r="J4" s="377"/>
      <c r="M4" s="190"/>
    </row>
    <row r="5" spans="1:13" s="189" customFormat="1" ht="15.75" x14ac:dyDescent="0.25">
      <c r="F5" s="377" t="s">
        <v>895</v>
      </c>
      <c r="G5" s="377"/>
      <c r="H5" s="377"/>
      <c r="I5" s="377"/>
      <c r="J5" s="377"/>
      <c r="M5" s="190"/>
    </row>
    <row r="6" spans="1:13" s="189" customFormat="1" ht="15.75" x14ac:dyDescent="0.25">
      <c r="F6" s="377" t="s">
        <v>571</v>
      </c>
      <c r="G6" s="377"/>
      <c r="H6" s="377"/>
      <c r="I6" s="377"/>
      <c r="J6" s="377"/>
      <c r="M6" s="190"/>
    </row>
    <row r="7" spans="1:13" s="189" customFormat="1" ht="15.75" x14ac:dyDescent="0.25">
      <c r="F7" s="402" t="s">
        <v>570</v>
      </c>
      <c r="G7" s="402"/>
      <c r="H7" s="402"/>
      <c r="I7" s="402"/>
      <c r="J7" s="402"/>
      <c r="M7" s="190"/>
    </row>
    <row r="8" spans="1:13" s="189" customFormat="1" ht="15.75" x14ac:dyDescent="0.25">
      <c r="F8" s="377" t="s">
        <v>893</v>
      </c>
      <c r="G8" s="377"/>
      <c r="H8" s="377"/>
      <c r="I8" s="377"/>
      <c r="J8" s="377"/>
      <c r="M8" s="190"/>
    </row>
    <row r="9" spans="1:13" x14ac:dyDescent="0.2">
      <c r="M9" s="191"/>
    </row>
    <row r="10" spans="1:13" x14ac:dyDescent="0.2">
      <c r="A10" s="454" t="s">
        <v>604</v>
      </c>
      <c r="B10" s="454"/>
      <c r="C10" s="454"/>
      <c r="D10" s="454"/>
      <c r="E10" s="454"/>
      <c r="F10" s="454"/>
      <c r="G10" s="454"/>
      <c r="H10" s="454"/>
      <c r="I10" s="454"/>
      <c r="J10" s="454"/>
      <c r="M10" s="191"/>
    </row>
    <row r="11" spans="1:13" x14ac:dyDescent="0.2">
      <c r="A11" s="454" t="s">
        <v>874</v>
      </c>
      <c r="B11" s="454"/>
      <c r="C11" s="454"/>
      <c r="D11" s="454"/>
      <c r="E11" s="454"/>
      <c r="F11" s="454"/>
      <c r="G11" s="454"/>
      <c r="H11" s="454"/>
      <c r="I11" s="454"/>
      <c r="J11" s="454"/>
      <c r="M11" s="191"/>
    </row>
    <row r="12" spans="1:13" x14ac:dyDescent="0.2">
      <c r="A12" s="140"/>
      <c r="B12" s="140"/>
      <c r="C12" s="140"/>
      <c r="D12" s="140"/>
      <c r="E12" s="140"/>
      <c r="F12" s="140"/>
      <c r="G12" s="140"/>
      <c r="M12" s="191"/>
    </row>
    <row r="13" spans="1:13" x14ac:dyDescent="0.2">
      <c r="I13" s="455" t="s">
        <v>575</v>
      </c>
      <c r="J13" s="455"/>
      <c r="M13" s="191"/>
    </row>
    <row r="14" spans="1:13" ht="12.75" customHeight="1" x14ac:dyDescent="0.2">
      <c r="A14" s="456"/>
      <c r="B14" s="456" t="s">
        <v>605</v>
      </c>
      <c r="C14" s="456" t="s">
        <v>606</v>
      </c>
      <c r="D14" s="456"/>
      <c r="E14" s="456" t="s">
        <v>607</v>
      </c>
      <c r="F14" s="456" t="s">
        <v>606</v>
      </c>
      <c r="G14" s="456"/>
      <c r="H14" s="457" t="s">
        <v>608</v>
      </c>
      <c r="I14" s="456" t="s">
        <v>721</v>
      </c>
      <c r="J14" s="456" t="s">
        <v>875</v>
      </c>
      <c r="K14" s="459" t="s">
        <v>606</v>
      </c>
      <c r="L14" s="460"/>
      <c r="M14" s="191"/>
    </row>
    <row r="15" spans="1:13" ht="38.25" x14ac:dyDescent="0.2">
      <c r="A15" s="457"/>
      <c r="B15" s="457"/>
      <c r="C15" s="160" t="s">
        <v>609</v>
      </c>
      <c r="D15" s="160" t="s">
        <v>610</v>
      </c>
      <c r="E15" s="457"/>
      <c r="F15" s="160" t="s">
        <v>609</v>
      </c>
      <c r="G15" s="160" t="s">
        <v>610</v>
      </c>
      <c r="H15" s="458"/>
      <c r="I15" s="457"/>
      <c r="J15" s="457"/>
      <c r="K15" s="160" t="s">
        <v>609</v>
      </c>
      <c r="L15" s="160" t="s">
        <v>610</v>
      </c>
      <c r="M15" s="191"/>
    </row>
    <row r="16" spans="1:13" x14ac:dyDescent="0.2">
      <c r="A16" s="461" t="s">
        <v>611</v>
      </c>
      <c r="B16" s="462"/>
      <c r="C16" s="462"/>
      <c r="D16" s="462"/>
      <c r="E16" s="462"/>
      <c r="F16" s="462"/>
      <c r="G16" s="462"/>
      <c r="H16" s="462"/>
      <c r="I16" s="462"/>
      <c r="J16" s="462"/>
      <c r="K16" s="462"/>
      <c r="L16" s="463"/>
      <c r="M16" s="191"/>
    </row>
    <row r="17" spans="1:13" x14ac:dyDescent="0.2">
      <c r="A17" s="452" t="s">
        <v>612</v>
      </c>
      <c r="B17" s="453"/>
      <c r="C17" s="453"/>
      <c r="D17" s="453"/>
      <c r="E17" s="453"/>
      <c r="F17" s="453"/>
      <c r="G17" s="453"/>
      <c r="H17" s="453"/>
      <c r="I17" s="453"/>
      <c r="J17" s="453"/>
      <c r="K17" s="453"/>
      <c r="L17" s="442"/>
      <c r="M17" s="191"/>
    </row>
    <row r="18" spans="1:13" ht="38.25" x14ac:dyDescent="0.2">
      <c r="A18" s="353" t="s">
        <v>613</v>
      </c>
      <c r="B18" s="192"/>
      <c r="C18" s="192"/>
      <c r="D18" s="192"/>
      <c r="E18" s="192"/>
      <c r="F18" s="192"/>
      <c r="G18" s="192"/>
      <c r="H18" s="192"/>
      <c r="I18" s="192"/>
      <c r="J18" s="192">
        <f>K18+L18</f>
        <v>1402.7078799999999</v>
      </c>
      <c r="K18" s="192">
        <v>1400</v>
      </c>
      <c r="L18" s="192">
        <v>2.7078799999999998</v>
      </c>
      <c r="M18" s="191"/>
    </row>
    <row r="19" spans="1:13" x14ac:dyDescent="0.2">
      <c r="A19" s="193" t="s">
        <v>614</v>
      </c>
      <c r="B19" s="192">
        <f t="shared" ref="B19:I19" si="0">SUM(B18:B18)</f>
        <v>0</v>
      </c>
      <c r="C19" s="192">
        <f t="shared" si="0"/>
        <v>0</v>
      </c>
      <c r="D19" s="192">
        <f t="shared" si="0"/>
        <v>0</v>
      </c>
      <c r="E19" s="192">
        <f t="shared" si="0"/>
        <v>0</v>
      </c>
      <c r="F19" s="192">
        <f t="shared" si="0"/>
        <v>0</v>
      </c>
      <c r="G19" s="192">
        <f t="shared" si="0"/>
        <v>0</v>
      </c>
      <c r="H19" s="192">
        <f t="shared" si="0"/>
        <v>0</v>
      </c>
      <c r="I19" s="192">
        <f t="shared" si="0"/>
        <v>0</v>
      </c>
      <c r="J19" s="375">
        <f>SUM(J18:J18)</f>
        <v>1402.7078799999999</v>
      </c>
      <c r="K19" s="375">
        <f t="shared" ref="K19" si="1">SUM(K18:K18)</f>
        <v>1400</v>
      </c>
      <c r="L19" s="375">
        <v>2.7078799999999998</v>
      </c>
      <c r="M19" s="191"/>
    </row>
    <row r="20" spans="1:13" x14ac:dyDescent="0.2">
      <c r="A20" s="194" t="s">
        <v>615</v>
      </c>
      <c r="B20" s="195">
        <f>SUM(B19)</f>
        <v>0</v>
      </c>
      <c r="C20" s="195">
        <f t="shared" ref="C20:L20" si="2">SUM(C19)</f>
        <v>0</v>
      </c>
      <c r="D20" s="195">
        <f t="shared" si="2"/>
        <v>0</v>
      </c>
      <c r="E20" s="195">
        <f t="shared" si="2"/>
        <v>0</v>
      </c>
      <c r="F20" s="195">
        <f t="shared" si="2"/>
        <v>0</v>
      </c>
      <c r="G20" s="195">
        <f t="shared" si="2"/>
        <v>0</v>
      </c>
      <c r="H20" s="195">
        <f t="shared" si="2"/>
        <v>0</v>
      </c>
      <c r="I20" s="195">
        <f t="shared" si="2"/>
        <v>0</v>
      </c>
      <c r="J20" s="195">
        <f t="shared" si="2"/>
        <v>1402.7078799999999</v>
      </c>
      <c r="K20" s="195">
        <f t="shared" si="2"/>
        <v>1400</v>
      </c>
      <c r="L20" s="195">
        <f t="shared" si="2"/>
        <v>2.7078799999999998</v>
      </c>
      <c r="M20" s="191"/>
    </row>
  </sheetData>
  <mergeCells count="22">
    <mergeCell ref="A17:L17"/>
    <mergeCell ref="F7:J7"/>
    <mergeCell ref="F8:J8"/>
    <mergeCell ref="A10:J10"/>
    <mergeCell ref="A11:J11"/>
    <mergeCell ref="I13:J13"/>
    <mergeCell ref="A14:A15"/>
    <mergeCell ref="B14:B15"/>
    <mergeCell ref="C14:D14"/>
    <mergeCell ref="E14:E15"/>
    <mergeCell ref="F14:G14"/>
    <mergeCell ref="H14:H15"/>
    <mergeCell ref="I14:I15"/>
    <mergeCell ref="J14:J15"/>
    <mergeCell ref="K14:L14"/>
    <mergeCell ref="A16:L16"/>
    <mergeCell ref="F6:J6"/>
    <mergeCell ref="F1:J1"/>
    <mergeCell ref="F2:J2"/>
    <mergeCell ref="F3:J3"/>
    <mergeCell ref="F4:J4"/>
    <mergeCell ref="F5:J5"/>
  </mergeCells>
  <pageMargins left="0.7" right="0.7" top="0.75" bottom="0.75" header="0.3" footer="0.3"/>
  <pageSetup paperSize="9" scale="68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32"/>
  <sheetViews>
    <sheetView topLeftCell="G23" zoomScaleNormal="100" workbookViewId="0">
      <selection activeCell="M20" sqref="M20:M21"/>
    </sheetView>
  </sheetViews>
  <sheetFormatPr defaultRowHeight="12.75" x14ac:dyDescent="0.2"/>
  <cols>
    <col min="1" max="1" width="28.5703125" customWidth="1"/>
    <col min="3" max="5" width="9.140625" customWidth="1"/>
    <col min="6" max="6" width="25.5703125" customWidth="1"/>
    <col min="7" max="7" width="9.140625" customWidth="1"/>
    <col min="10" max="10" width="12.5703125" customWidth="1"/>
    <col min="257" max="257" width="28.5703125" customWidth="1"/>
    <col min="262" max="262" width="25.5703125" customWidth="1"/>
    <col min="266" max="266" width="12.5703125" customWidth="1"/>
    <col min="513" max="513" width="28.5703125" customWidth="1"/>
    <col min="518" max="518" width="25.5703125" customWidth="1"/>
    <col min="522" max="522" width="12.5703125" customWidth="1"/>
    <col min="769" max="769" width="28.5703125" customWidth="1"/>
    <col min="774" max="774" width="25.5703125" customWidth="1"/>
    <col min="778" max="778" width="12.5703125" customWidth="1"/>
    <col min="1025" max="1025" width="28.5703125" customWidth="1"/>
    <col min="1030" max="1030" width="25.5703125" customWidth="1"/>
    <col min="1034" max="1034" width="12.5703125" customWidth="1"/>
    <col min="1281" max="1281" width="28.5703125" customWidth="1"/>
    <col min="1286" max="1286" width="25.5703125" customWidth="1"/>
    <col min="1290" max="1290" width="12.5703125" customWidth="1"/>
    <col min="1537" max="1537" width="28.5703125" customWidth="1"/>
    <col min="1542" max="1542" width="25.5703125" customWidth="1"/>
    <col min="1546" max="1546" width="12.5703125" customWidth="1"/>
    <col min="1793" max="1793" width="28.5703125" customWidth="1"/>
    <col min="1798" max="1798" width="25.5703125" customWidth="1"/>
    <col min="1802" max="1802" width="12.5703125" customWidth="1"/>
    <col min="2049" max="2049" width="28.5703125" customWidth="1"/>
    <col min="2054" max="2054" width="25.5703125" customWidth="1"/>
    <col min="2058" max="2058" width="12.5703125" customWidth="1"/>
    <col min="2305" max="2305" width="28.5703125" customWidth="1"/>
    <col min="2310" max="2310" width="25.5703125" customWidth="1"/>
    <col min="2314" max="2314" width="12.5703125" customWidth="1"/>
    <col min="2561" max="2561" width="28.5703125" customWidth="1"/>
    <col min="2566" max="2566" width="25.5703125" customWidth="1"/>
    <col min="2570" max="2570" width="12.5703125" customWidth="1"/>
    <col min="2817" max="2817" width="28.5703125" customWidth="1"/>
    <col min="2822" max="2822" width="25.5703125" customWidth="1"/>
    <col min="2826" max="2826" width="12.5703125" customWidth="1"/>
    <col min="3073" max="3073" width="28.5703125" customWidth="1"/>
    <col min="3078" max="3078" width="25.5703125" customWidth="1"/>
    <col min="3082" max="3082" width="12.5703125" customWidth="1"/>
    <col min="3329" max="3329" width="28.5703125" customWidth="1"/>
    <col min="3334" max="3334" width="25.5703125" customWidth="1"/>
    <col min="3338" max="3338" width="12.5703125" customWidth="1"/>
    <col min="3585" max="3585" width="28.5703125" customWidth="1"/>
    <col min="3590" max="3590" width="25.5703125" customWidth="1"/>
    <col min="3594" max="3594" width="12.5703125" customWidth="1"/>
    <col min="3841" max="3841" width="28.5703125" customWidth="1"/>
    <col min="3846" max="3846" width="25.5703125" customWidth="1"/>
    <col min="3850" max="3850" width="12.5703125" customWidth="1"/>
    <col min="4097" max="4097" width="28.5703125" customWidth="1"/>
    <col min="4102" max="4102" width="25.5703125" customWidth="1"/>
    <col min="4106" max="4106" width="12.5703125" customWidth="1"/>
    <col min="4353" max="4353" width="28.5703125" customWidth="1"/>
    <col min="4358" max="4358" width="25.5703125" customWidth="1"/>
    <col min="4362" max="4362" width="12.5703125" customWidth="1"/>
    <col min="4609" max="4609" width="28.5703125" customWidth="1"/>
    <col min="4614" max="4614" width="25.5703125" customWidth="1"/>
    <col min="4618" max="4618" width="12.5703125" customWidth="1"/>
    <col min="4865" max="4865" width="28.5703125" customWidth="1"/>
    <col min="4870" max="4870" width="25.5703125" customWidth="1"/>
    <col min="4874" max="4874" width="12.5703125" customWidth="1"/>
    <col min="5121" max="5121" width="28.5703125" customWidth="1"/>
    <col min="5126" max="5126" width="25.5703125" customWidth="1"/>
    <col min="5130" max="5130" width="12.5703125" customWidth="1"/>
    <col min="5377" max="5377" width="28.5703125" customWidth="1"/>
    <col min="5382" max="5382" width="25.5703125" customWidth="1"/>
    <col min="5386" max="5386" width="12.5703125" customWidth="1"/>
    <col min="5633" max="5633" width="28.5703125" customWidth="1"/>
    <col min="5638" max="5638" width="25.5703125" customWidth="1"/>
    <col min="5642" max="5642" width="12.5703125" customWidth="1"/>
    <col min="5889" max="5889" width="28.5703125" customWidth="1"/>
    <col min="5894" max="5894" width="25.5703125" customWidth="1"/>
    <col min="5898" max="5898" width="12.5703125" customWidth="1"/>
    <col min="6145" max="6145" width="28.5703125" customWidth="1"/>
    <col min="6150" max="6150" width="25.5703125" customWidth="1"/>
    <col min="6154" max="6154" width="12.5703125" customWidth="1"/>
    <col min="6401" max="6401" width="28.5703125" customWidth="1"/>
    <col min="6406" max="6406" width="25.5703125" customWidth="1"/>
    <col min="6410" max="6410" width="12.5703125" customWidth="1"/>
    <col min="6657" max="6657" width="28.5703125" customWidth="1"/>
    <col min="6662" max="6662" width="25.5703125" customWidth="1"/>
    <col min="6666" max="6666" width="12.5703125" customWidth="1"/>
    <col min="6913" max="6913" width="28.5703125" customWidth="1"/>
    <col min="6918" max="6918" width="25.5703125" customWidth="1"/>
    <col min="6922" max="6922" width="12.5703125" customWidth="1"/>
    <col min="7169" max="7169" width="28.5703125" customWidth="1"/>
    <col min="7174" max="7174" width="25.5703125" customWidth="1"/>
    <col min="7178" max="7178" width="12.5703125" customWidth="1"/>
    <col min="7425" max="7425" width="28.5703125" customWidth="1"/>
    <col min="7430" max="7430" width="25.5703125" customWidth="1"/>
    <col min="7434" max="7434" width="12.5703125" customWidth="1"/>
    <col min="7681" max="7681" width="28.5703125" customWidth="1"/>
    <col min="7686" max="7686" width="25.5703125" customWidth="1"/>
    <col min="7690" max="7690" width="12.5703125" customWidth="1"/>
    <col min="7937" max="7937" width="28.5703125" customWidth="1"/>
    <col min="7942" max="7942" width="25.5703125" customWidth="1"/>
    <col min="7946" max="7946" width="12.5703125" customWidth="1"/>
    <col min="8193" max="8193" width="28.5703125" customWidth="1"/>
    <col min="8198" max="8198" width="25.5703125" customWidth="1"/>
    <col min="8202" max="8202" width="12.5703125" customWidth="1"/>
    <col min="8449" max="8449" width="28.5703125" customWidth="1"/>
    <col min="8454" max="8454" width="25.5703125" customWidth="1"/>
    <col min="8458" max="8458" width="12.5703125" customWidth="1"/>
    <col min="8705" max="8705" width="28.5703125" customWidth="1"/>
    <col min="8710" max="8710" width="25.5703125" customWidth="1"/>
    <col min="8714" max="8714" width="12.5703125" customWidth="1"/>
    <col min="8961" max="8961" width="28.5703125" customWidth="1"/>
    <col min="8966" max="8966" width="25.5703125" customWidth="1"/>
    <col min="8970" max="8970" width="12.5703125" customWidth="1"/>
    <col min="9217" max="9217" width="28.5703125" customWidth="1"/>
    <col min="9222" max="9222" width="25.5703125" customWidth="1"/>
    <col min="9226" max="9226" width="12.5703125" customWidth="1"/>
    <col min="9473" max="9473" width="28.5703125" customWidth="1"/>
    <col min="9478" max="9478" width="25.5703125" customWidth="1"/>
    <col min="9482" max="9482" width="12.5703125" customWidth="1"/>
    <col min="9729" max="9729" width="28.5703125" customWidth="1"/>
    <col min="9734" max="9734" width="25.5703125" customWidth="1"/>
    <col min="9738" max="9738" width="12.5703125" customWidth="1"/>
    <col min="9985" max="9985" width="28.5703125" customWidth="1"/>
    <col min="9990" max="9990" width="25.5703125" customWidth="1"/>
    <col min="9994" max="9994" width="12.5703125" customWidth="1"/>
    <col min="10241" max="10241" width="28.5703125" customWidth="1"/>
    <col min="10246" max="10246" width="25.5703125" customWidth="1"/>
    <col min="10250" max="10250" width="12.5703125" customWidth="1"/>
    <col min="10497" max="10497" width="28.5703125" customWidth="1"/>
    <col min="10502" max="10502" width="25.5703125" customWidth="1"/>
    <col min="10506" max="10506" width="12.5703125" customWidth="1"/>
    <col min="10753" max="10753" width="28.5703125" customWidth="1"/>
    <col min="10758" max="10758" width="25.5703125" customWidth="1"/>
    <col min="10762" max="10762" width="12.5703125" customWidth="1"/>
    <col min="11009" max="11009" width="28.5703125" customWidth="1"/>
    <col min="11014" max="11014" width="25.5703125" customWidth="1"/>
    <col min="11018" max="11018" width="12.5703125" customWidth="1"/>
    <col min="11265" max="11265" width="28.5703125" customWidth="1"/>
    <col min="11270" max="11270" width="25.5703125" customWidth="1"/>
    <col min="11274" max="11274" width="12.5703125" customWidth="1"/>
    <col min="11521" max="11521" width="28.5703125" customWidth="1"/>
    <col min="11526" max="11526" width="25.5703125" customWidth="1"/>
    <col min="11530" max="11530" width="12.5703125" customWidth="1"/>
    <col min="11777" max="11777" width="28.5703125" customWidth="1"/>
    <col min="11782" max="11782" width="25.5703125" customWidth="1"/>
    <col min="11786" max="11786" width="12.5703125" customWidth="1"/>
    <col min="12033" max="12033" width="28.5703125" customWidth="1"/>
    <col min="12038" max="12038" width="25.5703125" customWidth="1"/>
    <col min="12042" max="12042" width="12.5703125" customWidth="1"/>
    <col min="12289" max="12289" width="28.5703125" customWidth="1"/>
    <col min="12294" max="12294" width="25.5703125" customWidth="1"/>
    <col min="12298" max="12298" width="12.5703125" customWidth="1"/>
    <col min="12545" max="12545" width="28.5703125" customWidth="1"/>
    <col min="12550" max="12550" width="25.5703125" customWidth="1"/>
    <col min="12554" max="12554" width="12.5703125" customWidth="1"/>
    <col min="12801" max="12801" width="28.5703125" customWidth="1"/>
    <col min="12806" max="12806" width="25.5703125" customWidth="1"/>
    <col min="12810" max="12810" width="12.5703125" customWidth="1"/>
    <col min="13057" max="13057" width="28.5703125" customWidth="1"/>
    <col min="13062" max="13062" width="25.5703125" customWidth="1"/>
    <col min="13066" max="13066" width="12.5703125" customWidth="1"/>
    <col min="13313" max="13313" width="28.5703125" customWidth="1"/>
    <col min="13318" max="13318" width="25.5703125" customWidth="1"/>
    <col min="13322" max="13322" width="12.5703125" customWidth="1"/>
    <col min="13569" max="13569" width="28.5703125" customWidth="1"/>
    <col min="13574" max="13574" width="25.5703125" customWidth="1"/>
    <col min="13578" max="13578" width="12.5703125" customWidth="1"/>
    <col min="13825" max="13825" width="28.5703125" customWidth="1"/>
    <col min="13830" max="13830" width="25.5703125" customWidth="1"/>
    <col min="13834" max="13834" width="12.5703125" customWidth="1"/>
    <col min="14081" max="14081" width="28.5703125" customWidth="1"/>
    <col min="14086" max="14086" width="25.5703125" customWidth="1"/>
    <col min="14090" max="14090" width="12.5703125" customWidth="1"/>
    <col min="14337" max="14337" width="28.5703125" customWidth="1"/>
    <col min="14342" max="14342" width="25.5703125" customWidth="1"/>
    <col min="14346" max="14346" width="12.5703125" customWidth="1"/>
    <col min="14593" max="14593" width="28.5703125" customWidth="1"/>
    <col min="14598" max="14598" width="25.5703125" customWidth="1"/>
    <col min="14602" max="14602" width="12.5703125" customWidth="1"/>
    <col min="14849" max="14849" width="28.5703125" customWidth="1"/>
    <col min="14854" max="14854" width="25.5703125" customWidth="1"/>
    <col min="14858" max="14858" width="12.5703125" customWidth="1"/>
    <col min="15105" max="15105" width="28.5703125" customWidth="1"/>
    <col min="15110" max="15110" width="25.5703125" customWidth="1"/>
    <col min="15114" max="15114" width="12.5703125" customWidth="1"/>
    <col min="15361" max="15361" width="28.5703125" customWidth="1"/>
    <col min="15366" max="15366" width="25.5703125" customWidth="1"/>
    <col min="15370" max="15370" width="12.5703125" customWidth="1"/>
    <col min="15617" max="15617" width="28.5703125" customWidth="1"/>
    <col min="15622" max="15622" width="25.5703125" customWidth="1"/>
    <col min="15626" max="15626" width="12.5703125" customWidth="1"/>
    <col min="15873" max="15873" width="28.5703125" customWidth="1"/>
    <col min="15878" max="15878" width="25.5703125" customWidth="1"/>
    <col min="15882" max="15882" width="12.5703125" customWidth="1"/>
    <col min="16129" max="16129" width="28.5703125" customWidth="1"/>
    <col min="16134" max="16134" width="25.5703125" customWidth="1"/>
    <col min="16138" max="16138" width="12.5703125" customWidth="1"/>
  </cols>
  <sheetData>
    <row r="1" spans="1:14" s="189" customFormat="1" ht="15.75" x14ac:dyDescent="0.25">
      <c r="G1" s="196"/>
      <c r="H1" s="197"/>
      <c r="I1" s="197"/>
      <c r="J1" s="451" t="s">
        <v>616</v>
      </c>
      <c r="K1" s="451"/>
      <c r="L1" s="451"/>
      <c r="M1" s="451"/>
      <c r="N1" s="451"/>
    </row>
    <row r="2" spans="1:14" s="189" customFormat="1" ht="15.75" x14ac:dyDescent="0.25">
      <c r="G2" s="162"/>
      <c r="H2" s="162"/>
      <c r="I2" s="162"/>
      <c r="J2" s="377" t="s">
        <v>617</v>
      </c>
      <c r="K2" s="377"/>
      <c r="L2" s="377"/>
      <c r="M2" s="377"/>
      <c r="N2" s="377"/>
    </row>
    <row r="3" spans="1:14" s="189" customFormat="1" ht="15.75" x14ac:dyDescent="0.25">
      <c r="G3" s="162"/>
      <c r="H3" s="162"/>
      <c r="I3" s="162"/>
      <c r="J3" s="377" t="s">
        <v>573</v>
      </c>
      <c r="K3" s="377"/>
      <c r="L3" s="377"/>
      <c r="M3" s="377"/>
      <c r="N3" s="377"/>
    </row>
    <row r="4" spans="1:14" s="189" customFormat="1" ht="15.75" x14ac:dyDescent="0.25">
      <c r="G4" s="162"/>
      <c r="H4" s="162"/>
      <c r="I4" s="162"/>
      <c r="J4" s="377" t="s">
        <v>570</v>
      </c>
      <c r="K4" s="377"/>
      <c r="L4" s="377"/>
      <c r="M4" s="377"/>
      <c r="N4" s="377"/>
    </row>
    <row r="5" spans="1:14" s="189" customFormat="1" ht="15.75" x14ac:dyDescent="0.25">
      <c r="G5" s="198"/>
      <c r="H5" s="198"/>
      <c r="I5" s="198"/>
      <c r="J5" s="377" t="s">
        <v>894</v>
      </c>
      <c r="K5" s="377"/>
      <c r="L5" s="377"/>
      <c r="M5" s="377"/>
      <c r="N5" s="377"/>
    </row>
    <row r="6" spans="1:14" s="189" customFormat="1" ht="15.75" x14ac:dyDescent="0.25">
      <c r="G6" s="162"/>
      <c r="H6" s="162"/>
      <c r="I6" s="162"/>
      <c r="J6" s="377" t="s">
        <v>571</v>
      </c>
      <c r="K6" s="377"/>
      <c r="L6" s="377"/>
      <c r="M6" s="377"/>
      <c r="N6" s="377"/>
    </row>
    <row r="7" spans="1:14" s="189" customFormat="1" ht="15.75" x14ac:dyDescent="0.25">
      <c r="G7" s="199"/>
      <c r="H7" s="200"/>
      <c r="I7" s="201"/>
      <c r="J7" s="402" t="s">
        <v>570</v>
      </c>
      <c r="K7" s="402"/>
      <c r="L7" s="402"/>
      <c r="M7" s="402"/>
      <c r="N7" s="402"/>
    </row>
    <row r="8" spans="1:14" s="189" customFormat="1" ht="15.75" x14ac:dyDescent="0.25">
      <c r="G8" s="162"/>
      <c r="H8" s="162"/>
      <c r="I8" s="162"/>
      <c r="J8" s="377" t="s">
        <v>893</v>
      </c>
      <c r="K8" s="377"/>
      <c r="L8" s="377"/>
      <c r="M8" s="377"/>
      <c r="N8" s="377"/>
    </row>
    <row r="9" spans="1:14" x14ac:dyDescent="0.2">
      <c r="A9" s="464" t="s">
        <v>618</v>
      </c>
      <c r="B9" s="464"/>
      <c r="C9" s="464"/>
      <c r="D9" s="464"/>
      <c r="E9" s="464"/>
      <c r="F9" s="464"/>
      <c r="G9" s="464"/>
      <c r="H9" s="464"/>
      <c r="I9" s="464"/>
      <c r="J9" s="464"/>
      <c r="K9" s="464"/>
      <c r="L9" s="464"/>
    </row>
    <row r="10" spans="1:14" ht="31.5" customHeight="1" x14ac:dyDescent="0.2">
      <c r="A10" s="465" t="s">
        <v>876</v>
      </c>
      <c r="B10" s="465"/>
      <c r="C10" s="465"/>
      <c r="D10" s="465"/>
      <c r="E10" s="465"/>
      <c r="F10" s="465"/>
      <c r="G10" s="465"/>
      <c r="H10" s="465"/>
      <c r="I10" s="465"/>
      <c r="J10" s="465"/>
      <c r="K10" s="465"/>
      <c r="L10" s="465"/>
    </row>
    <row r="11" spans="1:14" x14ac:dyDescent="0.2">
      <c r="A11" s="202"/>
      <c r="B11" s="203"/>
      <c r="C11" s="202"/>
      <c r="D11" s="204"/>
      <c r="E11" s="204"/>
      <c r="F11" s="202"/>
      <c r="G11" s="205"/>
      <c r="H11" s="206"/>
      <c r="I11" s="206"/>
      <c r="J11" s="206"/>
      <c r="K11" s="206"/>
      <c r="L11" s="207"/>
    </row>
    <row r="12" spans="1:14" x14ac:dyDescent="0.2">
      <c r="A12" s="466" t="s">
        <v>619</v>
      </c>
      <c r="B12" s="468" t="s">
        <v>620</v>
      </c>
      <c r="C12" s="470" t="s">
        <v>621</v>
      </c>
      <c r="D12" s="471"/>
      <c r="E12" s="471"/>
      <c r="F12" s="472"/>
      <c r="G12" s="473" t="s">
        <v>622</v>
      </c>
      <c r="H12" s="475" t="s">
        <v>623</v>
      </c>
      <c r="I12" s="476"/>
      <c r="J12" s="476"/>
      <c r="K12" s="477"/>
      <c r="L12" s="478" t="s">
        <v>624</v>
      </c>
      <c r="M12" s="478"/>
      <c r="N12" s="478"/>
    </row>
    <row r="13" spans="1:14" ht="19.5" x14ac:dyDescent="0.2">
      <c r="A13" s="467"/>
      <c r="B13" s="469"/>
      <c r="C13" s="208" t="s">
        <v>625</v>
      </c>
      <c r="D13" s="209" t="s">
        <v>626</v>
      </c>
      <c r="E13" s="209" t="s">
        <v>627</v>
      </c>
      <c r="F13" s="208" t="s">
        <v>628</v>
      </c>
      <c r="G13" s="474"/>
      <c r="H13" s="210" t="s">
        <v>629</v>
      </c>
      <c r="I13" s="210" t="s">
        <v>630</v>
      </c>
      <c r="J13" s="210" t="s">
        <v>631</v>
      </c>
      <c r="K13" s="210" t="s">
        <v>632</v>
      </c>
      <c r="L13" s="211" t="s">
        <v>678</v>
      </c>
      <c r="M13" s="211" t="s">
        <v>722</v>
      </c>
      <c r="N13" s="211" t="s">
        <v>877</v>
      </c>
    </row>
    <row r="14" spans="1:14" ht="29.25" x14ac:dyDescent="0.2">
      <c r="A14" s="212" t="s">
        <v>633</v>
      </c>
      <c r="B14" s="213" t="s">
        <v>94</v>
      </c>
      <c r="C14" s="212" t="s">
        <v>634</v>
      </c>
      <c r="D14" s="214">
        <v>38350</v>
      </c>
      <c r="E14" s="215" t="s">
        <v>635</v>
      </c>
      <c r="F14" s="212" t="s">
        <v>636</v>
      </c>
      <c r="G14" s="216">
        <v>38353</v>
      </c>
      <c r="H14" s="217" t="s">
        <v>150</v>
      </c>
      <c r="I14" s="217" t="s">
        <v>152</v>
      </c>
      <c r="J14" s="217" t="s">
        <v>159</v>
      </c>
      <c r="K14" s="217" t="s">
        <v>637</v>
      </c>
      <c r="L14" s="218">
        <v>7769.3</v>
      </c>
      <c r="M14" s="218">
        <v>7605.9</v>
      </c>
      <c r="N14" s="218">
        <v>8033.2</v>
      </c>
    </row>
    <row r="15" spans="1:14" ht="24.75" customHeight="1" x14ac:dyDescent="0.2">
      <c r="A15" s="479" t="s">
        <v>638</v>
      </c>
      <c r="B15" s="481" t="s">
        <v>145</v>
      </c>
      <c r="C15" s="479" t="s">
        <v>634</v>
      </c>
      <c r="D15" s="483">
        <v>38350</v>
      </c>
      <c r="E15" s="485" t="s">
        <v>640</v>
      </c>
      <c r="F15" s="479" t="s">
        <v>641</v>
      </c>
      <c r="G15" s="489">
        <v>38353</v>
      </c>
      <c r="H15" s="487" t="s">
        <v>150</v>
      </c>
      <c r="I15" s="487" t="s">
        <v>152</v>
      </c>
      <c r="J15" s="487" t="s">
        <v>175</v>
      </c>
      <c r="K15" s="217" t="s">
        <v>124</v>
      </c>
      <c r="L15" s="218">
        <v>93.6</v>
      </c>
      <c r="M15" s="218">
        <v>93.6</v>
      </c>
      <c r="N15" s="218">
        <v>93.6</v>
      </c>
    </row>
    <row r="16" spans="1:14" ht="60" customHeight="1" x14ac:dyDescent="0.2">
      <c r="A16" s="480"/>
      <c r="B16" s="482"/>
      <c r="C16" s="480"/>
      <c r="D16" s="484"/>
      <c r="E16" s="486"/>
      <c r="F16" s="480"/>
      <c r="G16" s="490"/>
      <c r="H16" s="488"/>
      <c r="I16" s="488"/>
      <c r="J16" s="488"/>
      <c r="K16" s="217" t="s">
        <v>637</v>
      </c>
      <c r="L16" s="218">
        <v>5040</v>
      </c>
      <c r="M16" s="218">
        <v>4931.8999999999996</v>
      </c>
      <c r="N16" s="218">
        <v>5214.3</v>
      </c>
    </row>
    <row r="17" spans="1:14" ht="39" x14ac:dyDescent="0.2">
      <c r="A17" s="212" t="s">
        <v>642</v>
      </c>
      <c r="B17" s="236" t="s">
        <v>639</v>
      </c>
      <c r="C17" s="212" t="s">
        <v>634</v>
      </c>
      <c r="D17" s="214">
        <v>38350</v>
      </c>
      <c r="E17" s="215" t="s">
        <v>643</v>
      </c>
      <c r="F17" s="212" t="s">
        <v>644</v>
      </c>
      <c r="G17" s="216">
        <v>38353</v>
      </c>
      <c r="H17" s="217" t="s">
        <v>150</v>
      </c>
      <c r="I17" s="217" t="s">
        <v>152</v>
      </c>
      <c r="J17" s="217" t="s">
        <v>178</v>
      </c>
      <c r="K17" s="217" t="s">
        <v>637</v>
      </c>
      <c r="L17" s="218">
        <v>38</v>
      </c>
      <c r="M17" s="218">
        <v>37.200000000000003</v>
      </c>
      <c r="N17" s="218">
        <v>39.299999999999997</v>
      </c>
    </row>
    <row r="18" spans="1:14" x14ac:dyDescent="0.2">
      <c r="A18" s="479" t="s">
        <v>645</v>
      </c>
      <c r="B18" s="481" t="s">
        <v>201</v>
      </c>
      <c r="C18" s="479" t="s">
        <v>634</v>
      </c>
      <c r="D18" s="483">
        <v>38714</v>
      </c>
      <c r="E18" s="485" t="s">
        <v>647</v>
      </c>
      <c r="F18" s="479" t="s">
        <v>648</v>
      </c>
      <c r="G18" s="489">
        <v>38718</v>
      </c>
      <c r="H18" s="487" t="s">
        <v>150</v>
      </c>
      <c r="I18" s="487" t="s">
        <v>152</v>
      </c>
      <c r="J18" s="487" t="s">
        <v>181</v>
      </c>
      <c r="K18" s="217" t="s">
        <v>124</v>
      </c>
      <c r="L18" s="218">
        <v>61.5</v>
      </c>
      <c r="M18" s="218">
        <v>61.5</v>
      </c>
      <c r="N18" s="218">
        <v>61.5</v>
      </c>
    </row>
    <row r="19" spans="1:14" ht="23.25" customHeight="1" x14ac:dyDescent="0.2">
      <c r="A19" s="480"/>
      <c r="B19" s="482"/>
      <c r="C19" s="480"/>
      <c r="D19" s="484"/>
      <c r="E19" s="486"/>
      <c r="F19" s="480"/>
      <c r="G19" s="490"/>
      <c r="H19" s="488"/>
      <c r="I19" s="488"/>
      <c r="J19" s="488"/>
      <c r="K19" s="217" t="s">
        <v>682</v>
      </c>
      <c r="L19" s="218">
        <v>3252.4</v>
      </c>
      <c r="M19" s="218">
        <v>3252.4</v>
      </c>
      <c r="N19" s="218">
        <v>3252.4</v>
      </c>
    </row>
    <row r="20" spans="1:14" ht="12.75" customHeight="1" x14ac:dyDescent="0.2">
      <c r="A20" s="479" t="s">
        <v>649</v>
      </c>
      <c r="B20" s="481" t="s">
        <v>646</v>
      </c>
      <c r="C20" s="479" t="s">
        <v>650</v>
      </c>
      <c r="D20" s="485" t="s">
        <v>651</v>
      </c>
      <c r="E20" s="494" t="s">
        <v>652</v>
      </c>
      <c r="F20" s="496" t="s">
        <v>653</v>
      </c>
      <c r="G20" s="498" t="s">
        <v>654</v>
      </c>
      <c r="H20" s="487" t="s">
        <v>150</v>
      </c>
      <c r="I20" s="487" t="s">
        <v>152</v>
      </c>
      <c r="J20" s="487" t="s">
        <v>167</v>
      </c>
      <c r="K20" s="487" t="s">
        <v>637</v>
      </c>
      <c r="L20" s="491">
        <v>10371.799999999999</v>
      </c>
      <c r="M20" s="491">
        <v>10153.5</v>
      </c>
      <c r="N20" s="491">
        <v>10724</v>
      </c>
    </row>
    <row r="21" spans="1:14" ht="21.75" customHeight="1" x14ac:dyDescent="0.2">
      <c r="A21" s="480"/>
      <c r="B21" s="482"/>
      <c r="C21" s="480"/>
      <c r="D21" s="486"/>
      <c r="E21" s="495"/>
      <c r="F21" s="497"/>
      <c r="G21" s="499"/>
      <c r="H21" s="488"/>
      <c r="I21" s="488"/>
      <c r="J21" s="488"/>
      <c r="K21" s="488"/>
      <c r="L21" s="492"/>
      <c r="M21" s="492"/>
      <c r="N21" s="492"/>
    </row>
    <row r="22" spans="1:14" ht="68.25" x14ac:dyDescent="0.2">
      <c r="A22" s="212" t="s">
        <v>655</v>
      </c>
      <c r="B22" s="236" t="s">
        <v>236</v>
      </c>
      <c r="C22" s="212" t="s">
        <v>656</v>
      </c>
      <c r="D22" s="214">
        <v>39531</v>
      </c>
      <c r="E22" s="219" t="s">
        <v>657</v>
      </c>
      <c r="F22" s="220" t="s">
        <v>658</v>
      </c>
      <c r="G22" s="221" t="s">
        <v>659</v>
      </c>
      <c r="H22" s="217" t="s">
        <v>660</v>
      </c>
      <c r="I22" s="217" t="s">
        <v>152</v>
      </c>
      <c r="J22" s="217" t="s">
        <v>466</v>
      </c>
      <c r="K22" s="217" t="s">
        <v>637</v>
      </c>
      <c r="L22" s="218">
        <v>100.5</v>
      </c>
      <c r="M22" s="218">
        <v>98.4</v>
      </c>
      <c r="N22" s="218">
        <v>103.9</v>
      </c>
    </row>
    <row r="23" spans="1:14" ht="19.5" x14ac:dyDescent="0.2">
      <c r="A23" s="212" t="s">
        <v>661</v>
      </c>
      <c r="B23" s="236" t="s">
        <v>262</v>
      </c>
      <c r="C23" s="212" t="s">
        <v>662</v>
      </c>
      <c r="D23" s="214">
        <v>35076</v>
      </c>
      <c r="E23" s="219" t="s">
        <v>663</v>
      </c>
      <c r="F23" s="220" t="s">
        <v>664</v>
      </c>
      <c r="G23" s="221" t="s">
        <v>665</v>
      </c>
      <c r="H23" s="217" t="s">
        <v>150</v>
      </c>
      <c r="I23" s="217" t="s">
        <v>152</v>
      </c>
      <c r="J23" s="217" t="s">
        <v>170</v>
      </c>
      <c r="K23" s="217" t="s">
        <v>637</v>
      </c>
      <c r="L23" s="218">
        <v>179</v>
      </c>
      <c r="M23" s="218">
        <v>175.2</v>
      </c>
      <c r="N23" s="218">
        <v>185.1</v>
      </c>
    </row>
    <row r="24" spans="1:14" ht="97.5" x14ac:dyDescent="0.2">
      <c r="A24" s="212" t="s">
        <v>666</v>
      </c>
      <c r="B24" s="236" t="s">
        <v>300</v>
      </c>
      <c r="C24" s="212" t="s">
        <v>634</v>
      </c>
      <c r="D24" s="214">
        <v>39197</v>
      </c>
      <c r="E24" s="219" t="s">
        <v>668</v>
      </c>
      <c r="F24" s="222" t="s">
        <v>669</v>
      </c>
      <c r="G24" s="221" t="s">
        <v>670</v>
      </c>
      <c r="H24" s="217" t="s">
        <v>150</v>
      </c>
      <c r="I24" s="217" t="s">
        <v>128</v>
      </c>
      <c r="J24" s="217" t="s">
        <v>234</v>
      </c>
      <c r="K24" s="217" t="s">
        <v>637</v>
      </c>
      <c r="L24" s="218">
        <v>3597.4</v>
      </c>
      <c r="M24" s="218">
        <v>3521.7</v>
      </c>
      <c r="N24" s="218">
        <v>3719.5</v>
      </c>
    </row>
    <row r="25" spans="1:14" ht="73.5" hidden="1" x14ac:dyDescent="0.2">
      <c r="A25" s="223" t="s">
        <v>671</v>
      </c>
      <c r="B25" s="236" t="s">
        <v>667</v>
      </c>
      <c r="C25" s="212" t="s">
        <v>662</v>
      </c>
      <c r="D25" s="214" t="s">
        <v>673</v>
      </c>
      <c r="E25" s="219" t="s">
        <v>674</v>
      </c>
      <c r="F25" s="222" t="s">
        <v>675</v>
      </c>
      <c r="G25" s="221"/>
      <c r="H25" s="217" t="s">
        <v>150</v>
      </c>
      <c r="I25" s="217" t="s">
        <v>152</v>
      </c>
      <c r="J25" s="217" t="s">
        <v>164</v>
      </c>
      <c r="K25" s="217" t="s">
        <v>637</v>
      </c>
      <c r="L25" s="218"/>
      <c r="M25" s="218"/>
      <c r="N25" s="218"/>
    </row>
    <row r="26" spans="1:14" ht="21" x14ac:dyDescent="0.2">
      <c r="A26" s="237" t="s">
        <v>724</v>
      </c>
      <c r="B26" s="236" t="s">
        <v>672</v>
      </c>
      <c r="C26" s="212" t="s">
        <v>662</v>
      </c>
      <c r="D26" s="238">
        <v>43097</v>
      </c>
      <c r="E26" s="239" t="s">
        <v>725</v>
      </c>
      <c r="F26" s="222" t="s">
        <v>726</v>
      </c>
      <c r="G26" s="221"/>
      <c r="H26" s="217" t="s">
        <v>150</v>
      </c>
      <c r="I26" s="217" t="s">
        <v>128</v>
      </c>
      <c r="J26" s="217" t="s">
        <v>532</v>
      </c>
      <c r="K26" s="217" t="s">
        <v>637</v>
      </c>
      <c r="L26" s="218">
        <v>30397.599999999999</v>
      </c>
      <c r="M26" s="218">
        <v>34244.6</v>
      </c>
      <c r="N26" s="218">
        <v>36384.1</v>
      </c>
    </row>
    <row r="27" spans="1:14" ht="58.5" x14ac:dyDescent="0.2">
      <c r="A27" s="223" t="s">
        <v>727</v>
      </c>
      <c r="B27" s="236" t="s">
        <v>723</v>
      </c>
      <c r="C27" s="212" t="s">
        <v>656</v>
      </c>
      <c r="D27" s="238">
        <v>43780</v>
      </c>
      <c r="E27" s="239" t="s">
        <v>728</v>
      </c>
      <c r="F27" s="222" t="s">
        <v>729</v>
      </c>
      <c r="G27" s="221"/>
      <c r="H27" s="217" t="s">
        <v>150</v>
      </c>
      <c r="I27" s="217" t="s">
        <v>128</v>
      </c>
      <c r="J27" s="217" t="s">
        <v>730</v>
      </c>
      <c r="K27" s="217" t="s">
        <v>637</v>
      </c>
      <c r="L27" s="218">
        <v>30161.1</v>
      </c>
      <c r="M27" s="218">
        <v>36092.800000000003</v>
      </c>
      <c r="N27" s="218">
        <v>38117.300000000003</v>
      </c>
    </row>
    <row r="28" spans="1:14" ht="97.5" x14ac:dyDescent="0.2">
      <c r="A28" s="240" t="s">
        <v>734</v>
      </c>
      <c r="B28" s="236" t="s">
        <v>732</v>
      </c>
      <c r="C28" s="212" t="s">
        <v>735</v>
      </c>
      <c r="D28" s="238">
        <v>43921</v>
      </c>
      <c r="E28" s="239" t="s">
        <v>736</v>
      </c>
      <c r="F28" s="222" t="s">
        <v>737</v>
      </c>
      <c r="G28" s="221"/>
      <c r="H28" s="217" t="s">
        <v>150</v>
      </c>
      <c r="I28" s="217" t="s">
        <v>128</v>
      </c>
      <c r="J28" s="217" t="s">
        <v>731</v>
      </c>
      <c r="K28" s="217" t="s">
        <v>637</v>
      </c>
      <c r="L28" s="218">
        <v>161616.20000000001</v>
      </c>
      <c r="M28" s="218">
        <v>166696.6</v>
      </c>
      <c r="N28" s="218">
        <v>179606.7</v>
      </c>
    </row>
    <row r="29" spans="1:14" x14ac:dyDescent="0.2">
      <c r="A29" s="493" t="s">
        <v>614</v>
      </c>
      <c r="B29" s="493"/>
      <c r="C29" s="493"/>
      <c r="D29" s="493"/>
      <c r="E29" s="493"/>
      <c r="F29" s="493"/>
      <c r="G29" s="493"/>
      <c r="H29" s="493"/>
      <c r="I29" s="493"/>
      <c r="J29" s="493"/>
      <c r="K29" s="493"/>
      <c r="L29" s="224">
        <f>SUM(L14:L28)</f>
        <v>252678.40000000002</v>
      </c>
      <c r="M29" s="224">
        <f t="shared" ref="M29:N29" si="0">SUM(M14:M28)</f>
        <v>266965.30000000005</v>
      </c>
      <c r="N29" s="224">
        <f t="shared" si="0"/>
        <v>285534.90000000002</v>
      </c>
    </row>
    <row r="31" spans="1:14" x14ac:dyDescent="0.2">
      <c r="L31" s="225"/>
    </row>
    <row r="32" spans="1:14" x14ac:dyDescent="0.2">
      <c r="L32" s="185"/>
    </row>
  </sheetData>
  <mergeCells count="51">
    <mergeCell ref="L20:L21"/>
    <mergeCell ref="M20:M21"/>
    <mergeCell ref="N20:N21"/>
    <mergeCell ref="A29:K29"/>
    <mergeCell ref="G18:G19"/>
    <mergeCell ref="H18:H19"/>
    <mergeCell ref="I18:I19"/>
    <mergeCell ref="J18:J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G15:G16"/>
    <mergeCell ref="H15:H16"/>
    <mergeCell ref="I15:I16"/>
    <mergeCell ref="J15:J16"/>
    <mergeCell ref="F18:F19"/>
    <mergeCell ref="A15:A16"/>
    <mergeCell ref="B15:B16"/>
    <mergeCell ref="C15:C16"/>
    <mergeCell ref="D15:D16"/>
    <mergeCell ref="E15:E16"/>
    <mergeCell ref="F15:F16"/>
    <mergeCell ref="A18:A19"/>
    <mergeCell ref="B18:B19"/>
    <mergeCell ref="C18:C19"/>
    <mergeCell ref="D18:D19"/>
    <mergeCell ref="E18:E19"/>
    <mergeCell ref="J7:N7"/>
    <mergeCell ref="J8:N8"/>
    <mergeCell ref="A9:L9"/>
    <mergeCell ref="A10:L10"/>
    <mergeCell ref="A12:A13"/>
    <mergeCell ref="B12:B13"/>
    <mergeCell ref="C12:F12"/>
    <mergeCell ref="G12:G13"/>
    <mergeCell ref="H12:K12"/>
    <mergeCell ref="L12:N12"/>
    <mergeCell ref="J6:N6"/>
    <mergeCell ref="J1:N1"/>
    <mergeCell ref="J2:N2"/>
    <mergeCell ref="J3:N3"/>
    <mergeCell ref="J4:N4"/>
    <mergeCell ref="J5:N5"/>
  </mergeCells>
  <pageMargins left="0.7" right="0.7" top="0.75" bottom="0.75" header="0.3" footer="0.3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312"/>
  <sheetViews>
    <sheetView zoomScale="78" zoomScaleNormal="78" workbookViewId="0">
      <selection activeCell="A2" sqref="A2:C2"/>
    </sheetView>
  </sheetViews>
  <sheetFormatPr defaultRowHeight="15" x14ac:dyDescent="0.25"/>
  <cols>
    <col min="1" max="1" width="21.5703125" style="1" customWidth="1"/>
    <col min="2" max="2" width="58" style="3" customWidth="1"/>
    <col min="3" max="3" width="16.28515625" style="278" customWidth="1"/>
    <col min="4" max="4" width="23.42578125" style="1" customWidth="1"/>
    <col min="5" max="5" width="17.7109375" style="1" customWidth="1"/>
    <col min="6" max="6" width="13.28515625" style="1" customWidth="1"/>
    <col min="7" max="16384" width="9.140625" style="1"/>
  </cols>
  <sheetData>
    <row r="1" spans="1:4" x14ac:dyDescent="0.25">
      <c r="A1" s="381" t="s">
        <v>945</v>
      </c>
      <c r="B1" s="381"/>
      <c r="C1" s="381"/>
    </row>
    <row r="2" spans="1:4" x14ac:dyDescent="0.25">
      <c r="A2" s="381" t="s">
        <v>697</v>
      </c>
      <c r="B2" s="381"/>
      <c r="C2" s="381"/>
    </row>
    <row r="3" spans="1:4" x14ac:dyDescent="0.25">
      <c r="A3" s="381" t="s">
        <v>698</v>
      </c>
      <c r="B3" s="381"/>
      <c r="C3" s="381"/>
    </row>
    <row r="4" spans="1:4" x14ac:dyDescent="0.25">
      <c r="A4" s="381" t="s">
        <v>844</v>
      </c>
      <c r="B4" s="381"/>
      <c r="C4" s="381"/>
    </row>
    <row r="5" spans="1:4" x14ac:dyDescent="0.25">
      <c r="A5" s="381" t="s">
        <v>845</v>
      </c>
      <c r="B5" s="381"/>
      <c r="C5" s="381"/>
    </row>
    <row r="6" spans="1:4" x14ac:dyDescent="0.25">
      <c r="A6" s="381" t="s">
        <v>2</v>
      </c>
      <c r="B6" s="381"/>
      <c r="C6" s="381"/>
    </row>
    <row r="7" spans="1:4" x14ac:dyDescent="0.25">
      <c r="A7" s="381" t="s">
        <v>889</v>
      </c>
      <c r="B7" s="381"/>
      <c r="C7" s="381"/>
    </row>
    <row r="8" spans="1:4" ht="15.75" x14ac:dyDescent="0.25">
      <c r="A8" s="2"/>
      <c r="C8" s="261"/>
    </row>
    <row r="9" spans="1:4" ht="29.25" customHeight="1" x14ac:dyDescent="0.25">
      <c r="A9" s="380" t="s">
        <v>683</v>
      </c>
      <c r="B9" s="380"/>
      <c r="C9" s="380"/>
    </row>
    <row r="10" spans="1:4" ht="50.25" customHeight="1" x14ac:dyDescent="0.25">
      <c r="A10" s="4"/>
      <c r="B10" s="5"/>
      <c r="C10" s="262" t="s">
        <v>3</v>
      </c>
    </row>
    <row r="11" spans="1:4" s="6" customFormat="1" ht="25.5" x14ac:dyDescent="0.2">
      <c r="A11" s="105" t="s">
        <v>4</v>
      </c>
      <c r="B11" s="105" t="s">
        <v>5</v>
      </c>
      <c r="C11" s="263" t="s">
        <v>717</v>
      </c>
      <c r="D11" s="263" t="s">
        <v>858</v>
      </c>
    </row>
    <row r="12" spans="1:4" s="6" customFormat="1" ht="14.25" x14ac:dyDescent="0.2">
      <c r="A12" s="7" t="s">
        <v>6</v>
      </c>
      <c r="B12" s="8" t="s">
        <v>7</v>
      </c>
      <c r="C12" s="264">
        <f>C13+C15+C16+C20+C22+C23+C24+C27+C29+C32+C34+C35</f>
        <v>54654</v>
      </c>
      <c r="D12" s="264">
        <f>D13+D15+D16+D20+D22+D23+D24+D27+D29+D32+D34+D35</f>
        <v>58944</v>
      </c>
    </row>
    <row r="13" spans="1:4" s="6" customFormat="1" ht="14.25" x14ac:dyDescent="0.2">
      <c r="A13" s="7" t="s">
        <v>8</v>
      </c>
      <c r="B13" s="8" t="s">
        <v>9</v>
      </c>
      <c r="C13" s="264">
        <f>SUM(C14:C14)</f>
        <v>42253</v>
      </c>
      <c r="D13" s="264">
        <f>SUM(D14:D14)</f>
        <v>46029</v>
      </c>
    </row>
    <row r="14" spans="1:4" s="6" customFormat="1" x14ac:dyDescent="0.2">
      <c r="A14" s="9" t="s">
        <v>10</v>
      </c>
      <c r="B14" s="10" t="s">
        <v>11</v>
      </c>
      <c r="C14" s="265">
        <v>42253</v>
      </c>
      <c r="D14" s="265">
        <v>46029</v>
      </c>
    </row>
    <row r="15" spans="1:4" s="6" customFormat="1" ht="25.5" x14ac:dyDescent="0.2">
      <c r="A15" s="7" t="s">
        <v>12</v>
      </c>
      <c r="B15" s="8" t="s">
        <v>13</v>
      </c>
      <c r="C15" s="264">
        <v>5720</v>
      </c>
      <c r="D15" s="264">
        <v>6058</v>
      </c>
    </row>
    <row r="16" spans="1:4" s="6" customFormat="1" ht="14.25" x14ac:dyDescent="0.2">
      <c r="A16" s="7" t="s">
        <v>14</v>
      </c>
      <c r="B16" s="8" t="s">
        <v>15</v>
      </c>
      <c r="C16" s="264">
        <f>SUM(C17+C18+C19)</f>
        <v>2214</v>
      </c>
      <c r="D16" s="264">
        <f>SUM(D17+D18+D19)</f>
        <v>2276</v>
      </c>
    </row>
    <row r="17" spans="1:4" s="6" customFormat="1" x14ac:dyDescent="0.2">
      <c r="A17" s="9" t="s">
        <v>878</v>
      </c>
      <c r="B17" s="10" t="s">
        <v>720</v>
      </c>
      <c r="C17" s="265">
        <v>1815</v>
      </c>
      <c r="D17" s="265">
        <v>1870</v>
      </c>
    </row>
    <row r="18" spans="1:4" s="6" customFormat="1" x14ac:dyDescent="0.2">
      <c r="A18" s="9" t="s">
        <v>16</v>
      </c>
      <c r="B18" s="10" t="s">
        <v>17</v>
      </c>
      <c r="C18" s="265">
        <v>118</v>
      </c>
      <c r="D18" s="265">
        <v>119</v>
      </c>
    </row>
    <row r="19" spans="1:4" s="6" customFormat="1" ht="25.5" x14ac:dyDescent="0.2">
      <c r="A19" s="9" t="s">
        <v>18</v>
      </c>
      <c r="B19" s="10" t="s">
        <v>19</v>
      </c>
      <c r="C19" s="265">
        <v>281</v>
      </c>
      <c r="D19" s="265">
        <v>287</v>
      </c>
    </row>
    <row r="20" spans="1:4" s="6" customFormat="1" ht="14.25" x14ac:dyDescent="0.2">
      <c r="A20" s="7" t="s">
        <v>20</v>
      </c>
      <c r="B20" s="8" t="s">
        <v>21</v>
      </c>
      <c r="C20" s="264">
        <f>C21</f>
        <v>1208</v>
      </c>
      <c r="D20" s="264">
        <f>D21</f>
        <v>1250</v>
      </c>
    </row>
    <row r="21" spans="1:4" s="6" customFormat="1" x14ac:dyDescent="0.2">
      <c r="A21" s="9" t="s">
        <v>22</v>
      </c>
      <c r="B21" s="10" t="s">
        <v>23</v>
      </c>
      <c r="C21" s="265">
        <v>1208</v>
      </c>
      <c r="D21" s="265">
        <v>1250</v>
      </c>
    </row>
    <row r="22" spans="1:4" s="6" customFormat="1" ht="14.25" x14ac:dyDescent="0.2">
      <c r="A22" s="11" t="s">
        <v>24</v>
      </c>
      <c r="B22" s="12" t="s">
        <v>25</v>
      </c>
      <c r="C22" s="266">
        <v>1537</v>
      </c>
      <c r="D22" s="266">
        <v>1572</v>
      </c>
    </row>
    <row r="23" spans="1:4" s="6" customFormat="1" ht="38.25" hidden="1" customHeight="1" x14ac:dyDescent="0.2">
      <c r="A23" s="7" t="s">
        <v>26</v>
      </c>
      <c r="B23" s="12" t="s">
        <v>27</v>
      </c>
      <c r="C23" s="266">
        <v>0</v>
      </c>
      <c r="D23" s="266">
        <v>0</v>
      </c>
    </row>
    <row r="24" spans="1:4" s="6" customFormat="1" ht="38.25" x14ac:dyDescent="0.2">
      <c r="A24" s="7" t="s">
        <v>29</v>
      </c>
      <c r="B24" s="12" t="s">
        <v>30</v>
      </c>
      <c r="C24" s="266">
        <f>C25+C26</f>
        <v>925</v>
      </c>
      <c r="D24" s="266">
        <f>D25+D26</f>
        <v>938</v>
      </c>
    </row>
    <row r="25" spans="1:4" s="6" customFormat="1" ht="63.75" x14ac:dyDescent="0.2">
      <c r="A25" s="9" t="s">
        <v>31</v>
      </c>
      <c r="B25" s="13" t="s">
        <v>32</v>
      </c>
      <c r="C25" s="267">
        <v>425</v>
      </c>
      <c r="D25" s="267">
        <v>438</v>
      </c>
    </row>
    <row r="26" spans="1:4" s="6" customFormat="1" ht="51" x14ac:dyDescent="0.2">
      <c r="A26" s="9" t="s">
        <v>33</v>
      </c>
      <c r="B26" s="13" t="s">
        <v>34</v>
      </c>
      <c r="C26" s="267">
        <v>500</v>
      </c>
      <c r="D26" s="267">
        <v>500</v>
      </c>
    </row>
    <row r="27" spans="1:4" s="6" customFormat="1" ht="14.25" x14ac:dyDescent="0.2">
      <c r="A27" s="7" t="s">
        <v>35</v>
      </c>
      <c r="B27" s="12" t="s">
        <v>36</v>
      </c>
      <c r="C27" s="266">
        <f>SUM(C28)</f>
        <v>555</v>
      </c>
      <c r="D27" s="266">
        <f>SUM(D28)</f>
        <v>572</v>
      </c>
    </row>
    <row r="28" spans="1:4" s="6" customFormat="1" x14ac:dyDescent="0.2">
      <c r="A28" s="9" t="s">
        <v>37</v>
      </c>
      <c r="B28" s="13" t="s">
        <v>38</v>
      </c>
      <c r="C28" s="267">
        <v>555</v>
      </c>
      <c r="D28" s="267">
        <v>572</v>
      </c>
    </row>
    <row r="29" spans="1:4" s="14" customFormat="1" ht="25.5" x14ac:dyDescent="0.2">
      <c r="A29" s="7" t="s">
        <v>39</v>
      </c>
      <c r="B29" s="12" t="s">
        <v>40</v>
      </c>
      <c r="C29" s="266">
        <f>C30+C31</f>
        <v>0</v>
      </c>
      <c r="D29" s="266">
        <f>D30+D31</f>
        <v>0</v>
      </c>
    </row>
    <row r="30" spans="1:4" s="15" customFormat="1" ht="38.25" customHeight="1" x14ac:dyDescent="0.25">
      <c r="A30" s="9" t="s">
        <v>41</v>
      </c>
      <c r="B30" s="13" t="s">
        <v>42</v>
      </c>
      <c r="C30" s="267">
        <v>0</v>
      </c>
      <c r="D30" s="267">
        <v>0</v>
      </c>
    </row>
    <row r="31" spans="1:4" s="16" customFormat="1" ht="25.5" x14ac:dyDescent="0.25">
      <c r="A31" s="9" t="s">
        <v>43</v>
      </c>
      <c r="B31" s="13" t="s">
        <v>44</v>
      </c>
      <c r="C31" s="267">
        <v>0</v>
      </c>
      <c r="D31" s="267">
        <v>0</v>
      </c>
    </row>
    <row r="32" spans="1:4" s="15" customFormat="1" ht="25.5" x14ac:dyDescent="0.25">
      <c r="A32" s="7" t="s">
        <v>45</v>
      </c>
      <c r="B32" s="12" t="s">
        <v>46</v>
      </c>
      <c r="C32" s="266">
        <f>C33</f>
        <v>165</v>
      </c>
      <c r="D32" s="266">
        <f>D33</f>
        <v>170</v>
      </c>
    </row>
    <row r="33" spans="1:6" s="15" customFormat="1" ht="38.25" x14ac:dyDescent="0.25">
      <c r="A33" s="9" t="s">
        <v>47</v>
      </c>
      <c r="B33" s="13" t="s">
        <v>48</v>
      </c>
      <c r="C33" s="267">
        <v>165</v>
      </c>
      <c r="D33" s="267">
        <v>170</v>
      </c>
    </row>
    <row r="34" spans="1:6" s="16" customFormat="1" x14ac:dyDescent="0.25">
      <c r="A34" s="7" t="s">
        <v>49</v>
      </c>
      <c r="B34" s="12" t="s">
        <v>50</v>
      </c>
      <c r="C34" s="266">
        <v>77</v>
      </c>
      <c r="D34" s="266">
        <v>79</v>
      </c>
    </row>
    <row r="35" spans="1:6" s="17" customFormat="1" ht="14.25" x14ac:dyDescent="0.2">
      <c r="A35" s="7" t="s">
        <v>51</v>
      </c>
      <c r="B35" s="12" t="s">
        <v>52</v>
      </c>
      <c r="C35" s="266">
        <f>C37</f>
        <v>0</v>
      </c>
      <c r="D35" s="266">
        <f>D37</f>
        <v>0</v>
      </c>
    </row>
    <row r="36" spans="1:6" s="15" customFormat="1" x14ac:dyDescent="0.25">
      <c r="A36" s="9" t="s">
        <v>53</v>
      </c>
      <c r="B36" s="13" t="s">
        <v>54</v>
      </c>
      <c r="C36" s="266"/>
      <c r="D36" s="266"/>
    </row>
    <row r="37" spans="1:6" s="15" customFormat="1" x14ac:dyDescent="0.25">
      <c r="A37" s="9" t="s">
        <v>55</v>
      </c>
      <c r="B37" s="13" t="s">
        <v>56</v>
      </c>
      <c r="C37" s="267">
        <v>0</v>
      </c>
      <c r="D37" s="267">
        <v>0</v>
      </c>
    </row>
    <row r="38" spans="1:6" s="15" customFormat="1" x14ac:dyDescent="0.25">
      <c r="A38" s="7" t="s">
        <v>57</v>
      </c>
      <c r="B38" s="18" t="s">
        <v>58</v>
      </c>
      <c r="C38" s="268">
        <f>SUM(C39)+C106</f>
        <v>815765.70840000012</v>
      </c>
      <c r="D38" s="268">
        <f>SUM(D39)+D106</f>
        <v>842316.80562000012</v>
      </c>
      <c r="E38" s="260"/>
      <c r="F38" s="260"/>
    </row>
    <row r="39" spans="1:6" s="15" customFormat="1" ht="25.5" x14ac:dyDescent="0.25">
      <c r="A39" s="9" t="s">
        <v>59</v>
      </c>
      <c r="B39" s="19" t="s">
        <v>60</v>
      </c>
      <c r="C39" s="269">
        <f>SUM(C40+C43+C63+C93)</f>
        <v>815765.70840000012</v>
      </c>
      <c r="D39" s="269">
        <f>SUM(D40+D43+D63+D93)</f>
        <v>842316.80562000012</v>
      </c>
    </row>
    <row r="40" spans="1:6" s="15" customFormat="1" ht="27" x14ac:dyDescent="0.25">
      <c r="A40" s="20" t="s">
        <v>486</v>
      </c>
      <c r="B40" s="21" t="s">
        <v>429</v>
      </c>
      <c r="C40" s="270">
        <f>SUM(C41:C42)</f>
        <v>140896.5</v>
      </c>
      <c r="D40" s="270">
        <f>SUM(D41:D42)</f>
        <v>129798.9</v>
      </c>
    </row>
    <row r="41" spans="1:6" s="16" customFormat="1" ht="33" customHeight="1" x14ac:dyDescent="0.25">
      <c r="A41" s="9" t="s">
        <v>487</v>
      </c>
      <c r="B41" s="19" t="s">
        <v>538</v>
      </c>
      <c r="C41" s="269">
        <v>138958.70000000001</v>
      </c>
      <c r="D41" s="269">
        <v>127842</v>
      </c>
    </row>
    <row r="42" spans="1:6" s="15" customFormat="1" ht="25.5" x14ac:dyDescent="0.25">
      <c r="A42" s="9" t="s">
        <v>488</v>
      </c>
      <c r="B42" s="19" t="s">
        <v>428</v>
      </c>
      <c r="C42" s="269">
        <v>1937.8</v>
      </c>
      <c r="D42" s="269">
        <v>1956.9</v>
      </c>
    </row>
    <row r="43" spans="1:6" s="15" customFormat="1" ht="27" x14ac:dyDescent="0.25">
      <c r="A43" s="20" t="s">
        <v>489</v>
      </c>
      <c r="B43" s="21" t="s">
        <v>430</v>
      </c>
      <c r="C43" s="270">
        <f>SUM(C45)+C59+C61+C60+C62+C58+C44</f>
        <v>32445.699999999997</v>
      </c>
      <c r="D43" s="270">
        <f>SUM(D45)+D59+D61+D60+D62+D58+D44</f>
        <v>34216.9</v>
      </c>
    </row>
    <row r="44" spans="1:6" s="15" customFormat="1" ht="38.25" x14ac:dyDescent="0.25">
      <c r="A44" s="20" t="s">
        <v>846</v>
      </c>
      <c r="B44" s="19" t="s">
        <v>847</v>
      </c>
      <c r="C44" s="270"/>
      <c r="D44" s="270"/>
    </row>
    <row r="45" spans="1:6" s="15" customFormat="1" x14ac:dyDescent="0.25">
      <c r="A45" s="9" t="s">
        <v>490</v>
      </c>
      <c r="B45" s="19" t="s">
        <v>426</v>
      </c>
      <c r="C45" s="269">
        <f>C46+C47+C48+C49+C50+C51+C52+C53+C55+C54+C56+C57</f>
        <v>17649.599999999999</v>
      </c>
      <c r="D45" s="269">
        <f>D46+D47+D48+D49+D50+D51+D52+D53+D55+D54+D56+D57</f>
        <v>18641.2</v>
      </c>
    </row>
    <row r="46" spans="1:6" s="15" customFormat="1" ht="39" x14ac:dyDescent="0.25">
      <c r="A46" s="9"/>
      <c r="B46" s="22" t="s">
        <v>61</v>
      </c>
      <c r="C46" s="269">
        <v>1271.5999999999999</v>
      </c>
      <c r="D46" s="269">
        <v>1343</v>
      </c>
    </row>
    <row r="47" spans="1:6" s="15" customFormat="1" ht="63.75" x14ac:dyDescent="0.25">
      <c r="A47" s="9"/>
      <c r="B47" s="19" t="s">
        <v>62</v>
      </c>
      <c r="C47" s="269">
        <v>16378</v>
      </c>
      <c r="D47" s="269">
        <v>17298.2</v>
      </c>
    </row>
    <row r="48" spans="1:6" s="15" customFormat="1" ht="25.5" x14ac:dyDescent="0.25">
      <c r="A48" s="9"/>
      <c r="B48" s="19" t="s">
        <v>476</v>
      </c>
      <c r="C48" s="269"/>
      <c r="D48" s="269"/>
    </row>
    <row r="49" spans="1:4" s="15" customFormat="1" ht="27.75" customHeight="1" x14ac:dyDescent="0.25">
      <c r="A49" s="9"/>
      <c r="B49" s="19" t="s">
        <v>491</v>
      </c>
      <c r="C49" s="269"/>
      <c r="D49" s="269"/>
    </row>
    <row r="50" spans="1:4" s="15" customFormat="1" ht="43.5" customHeight="1" x14ac:dyDescent="0.25">
      <c r="A50" s="9"/>
      <c r="B50" s="19" t="s">
        <v>83</v>
      </c>
      <c r="C50" s="269"/>
      <c r="D50" s="269"/>
    </row>
    <row r="51" spans="1:4" s="15" customFormat="1" ht="25.5" x14ac:dyDescent="0.25">
      <c r="A51" s="9"/>
      <c r="B51" s="19" t="s">
        <v>492</v>
      </c>
      <c r="C51" s="269"/>
      <c r="D51" s="269"/>
    </row>
    <row r="52" spans="1:4" s="15" customFormat="1" ht="30" customHeight="1" x14ac:dyDescent="0.25">
      <c r="A52" s="9"/>
      <c r="B52" s="19" t="s">
        <v>517</v>
      </c>
      <c r="C52" s="269"/>
      <c r="D52" s="269"/>
    </row>
    <row r="53" spans="1:4" s="15" customFormat="1" ht="24" customHeight="1" x14ac:dyDescent="0.25">
      <c r="A53" s="9"/>
      <c r="B53" s="134" t="s">
        <v>784</v>
      </c>
      <c r="C53" s="269"/>
      <c r="D53" s="269"/>
    </row>
    <row r="54" spans="1:4" s="15" customFormat="1" x14ac:dyDescent="0.25">
      <c r="A54" s="9"/>
      <c r="B54" s="134" t="s">
        <v>544</v>
      </c>
      <c r="C54" s="269"/>
      <c r="D54" s="269"/>
    </row>
    <row r="55" spans="1:4" s="15" customFormat="1" ht="36.75" customHeight="1" x14ac:dyDescent="0.25">
      <c r="A55" s="9"/>
      <c r="B55" s="134" t="s">
        <v>545</v>
      </c>
      <c r="C55" s="269"/>
      <c r="D55" s="269"/>
    </row>
    <row r="56" spans="1:4" s="15" customFormat="1" ht="38.25" x14ac:dyDescent="0.25">
      <c r="A56" s="9"/>
      <c r="B56" s="134" t="s">
        <v>699</v>
      </c>
      <c r="C56" s="269"/>
      <c r="D56" s="269"/>
    </row>
    <row r="57" spans="1:4" s="15" customFormat="1" ht="25.5" x14ac:dyDescent="0.25">
      <c r="A57" s="9"/>
      <c r="B57" s="134" t="s">
        <v>848</v>
      </c>
      <c r="C57" s="269"/>
      <c r="D57" s="269"/>
    </row>
    <row r="58" spans="1:4" s="15" customFormat="1" ht="51" x14ac:dyDescent="0.25">
      <c r="A58" s="9" t="s">
        <v>849</v>
      </c>
      <c r="B58" s="134" t="s">
        <v>850</v>
      </c>
      <c r="C58" s="269"/>
      <c r="D58" s="269"/>
    </row>
    <row r="59" spans="1:4" s="15" customFormat="1" ht="44.25" customHeight="1" x14ac:dyDescent="0.25">
      <c r="A59" s="9" t="s">
        <v>520</v>
      </c>
      <c r="B59" s="19" t="s">
        <v>521</v>
      </c>
      <c r="C59" s="269">
        <v>4833.7</v>
      </c>
      <c r="D59" s="269">
        <v>5613.3</v>
      </c>
    </row>
    <row r="60" spans="1:4" s="15" customFormat="1" ht="25.5" x14ac:dyDescent="0.25">
      <c r="A60" s="9" t="s">
        <v>522</v>
      </c>
      <c r="B60" s="134" t="s">
        <v>523</v>
      </c>
      <c r="C60" s="269">
        <v>1010</v>
      </c>
      <c r="D60" s="269">
        <v>1010</v>
      </c>
    </row>
    <row r="61" spans="1:4" s="15" customFormat="1" ht="68.25" customHeight="1" x14ac:dyDescent="0.25">
      <c r="A61" s="9" t="s">
        <v>700</v>
      </c>
      <c r="B61" s="134" t="s">
        <v>701</v>
      </c>
      <c r="C61" s="269"/>
      <c r="D61" s="269"/>
    </row>
    <row r="62" spans="1:4" s="15" customFormat="1" ht="38.25" x14ac:dyDescent="0.25">
      <c r="A62" s="9" t="s">
        <v>702</v>
      </c>
      <c r="B62" s="134" t="s">
        <v>703</v>
      </c>
      <c r="C62" s="269">
        <v>8952.4</v>
      </c>
      <c r="D62" s="269">
        <v>8952.4</v>
      </c>
    </row>
    <row r="63" spans="1:4" s="15" customFormat="1" ht="27" x14ac:dyDescent="0.25">
      <c r="A63" s="20" t="s">
        <v>493</v>
      </c>
      <c r="B63" s="21" t="s">
        <v>431</v>
      </c>
      <c r="C63" s="270">
        <f>C64+C65+C66+C83+C84+C85+C86+C87+C89+C90+C88+C91+C92</f>
        <v>621065.00840000017</v>
      </c>
      <c r="D63" s="270">
        <f>D64+D65+D66+D83+D84+D85+D86+D87+D89+D90+D88+D91+D92</f>
        <v>658801.10562000005</v>
      </c>
    </row>
    <row r="64" spans="1:4" s="17" customFormat="1" ht="38.25" x14ac:dyDescent="0.25">
      <c r="A64" s="28" t="s">
        <v>494</v>
      </c>
      <c r="B64" s="99" t="s">
        <v>537</v>
      </c>
      <c r="C64" s="271">
        <v>37.200000000000003</v>
      </c>
      <c r="D64" s="271">
        <v>39.299999999999997</v>
      </c>
    </row>
    <row r="65" spans="1:4" s="15" customFormat="1" ht="25.5" x14ac:dyDescent="0.25">
      <c r="A65" s="28" t="s">
        <v>495</v>
      </c>
      <c r="B65" s="100" t="s">
        <v>536</v>
      </c>
      <c r="C65" s="269">
        <v>10153.5</v>
      </c>
      <c r="D65" s="269">
        <v>10724</v>
      </c>
    </row>
    <row r="66" spans="1:4" s="15" customFormat="1" ht="42.75" customHeight="1" x14ac:dyDescent="0.25">
      <c r="A66" s="9" t="s">
        <v>496</v>
      </c>
      <c r="B66" s="25" t="s">
        <v>427</v>
      </c>
      <c r="C66" s="272">
        <f>SUM(C67:C82)</f>
        <v>368882.51000000013</v>
      </c>
      <c r="D66" s="272">
        <f>SUM(D67:D82)</f>
        <v>388923.37488000008</v>
      </c>
    </row>
    <row r="67" spans="1:4" s="15" customFormat="1" ht="63.75" x14ac:dyDescent="0.25">
      <c r="A67" s="9"/>
      <c r="B67" s="25" t="s">
        <v>67</v>
      </c>
      <c r="C67" s="269">
        <v>218680.2</v>
      </c>
      <c r="D67" s="269">
        <v>230967</v>
      </c>
    </row>
    <row r="68" spans="1:4" s="15" customFormat="1" ht="25.5" x14ac:dyDescent="0.25">
      <c r="A68" s="9"/>
      <c r="B68" s="25" t="s">
        <v>415</v>
      </c>
      <c r="C68" s="269">
        <v>119980.6</v>
      </c>
      <c r="D68" s="269">
        <v>126721</v>
      </c>
    </row>
    <row r="69" spans="1:4" s="15" customFormat="1" ht="63.75" x14ac:dyDescent="0.25">
      <c r="A69" s="9"/>
      <c r="B69" s="25" t="s">
        <v>68</v>
      </c>
      <c r="C69" s="269">
        <v>8123.41</v>
      </c>
      <c r="D69" s="269">
        <v>8060.0748800000001</v>
      </c>
    </row>
    <row r="70" spans="1:4" s="15" customFormat="1" ht="39" x14ac:dyDescent="0.25">
      <c r="A70" s="26"/>
      <c r="B70" s="22" t="s">
        <v>69</v>
      </c>
      <c r="C70" s="269">
        <v>7</v>
      </c>
      <c r="D70" s="269">
        <v>7</v>
      </c>
    </row>
    <row r="71" spans="1:4" s="15" customFormat="1" ht="25.5" x14ac:dyDescent="0.25">
      <c r="A71" s="9"/>
      <c r="B71" s="25" t="s">
        <v>70</v>
      </c>
      <c r="C71" s="269">
        <v>175.2</v>
      </c>
      <c r="D71" s="269">
        <v>185.1</v>
      </c>
    </row>
    <row r="72" spans="1:4" s="16" customFormat="1" ht="25.5" x14ac:dyDescent="0.25">
      <c r="A72" s="9"/>
      <c r="B72" s="23" t="s">
        <v>71</v>
      </c>
      <c r="C72" s="269">
        <v>5025.5</v>
      </c>
      <c r="D72" s="269">
        <v>5307.9</v>
      </c>
    </row>
    <row r="73" spans="1:4" s="15" customFormat="1" ht="25.5" x14ac:dyDescent="0.25">
      <c r="A73" s="9"/>
      <c r="B73" s="25" t="s">
        <v>533</v>
      </c>
      <c r="C73" s="273">
        <v>7605.9</v>
      </c>
      <c r="D73" s="273">
        <v>8033.2</v>
      </c>
    </row>
    <row r="74" spans="1:4" s="15" customFormat="1" ht="51" x14ac:dyDescent="0.25">
      <c r="A74" s="9"/>
      <c r="B74" s="24" t="s">
        <v>534</v>
      </c>
      <c r="C74" s="269">
        <v>1042</v>
      </c>
      <c r="D74" s="269">
        <v>1100.5</v>
      </c>
    </row>
    <row r="75" spans="1:4" s="4" customFormat="1" ht="38.25" x14ac:dyDescent="0.2">
      <c r="A75" s="9"/>
      <c r="B75" s="25" t="s">
        <v>535</v>
      </c>
      <c r="C75" s="269">
        <v>470.7</v>
      </c>
      <c r="D75" s="269">
        <v>475.4</v>
      </c>
    </row>
    <row r="76" spans="1:4" ht="39" customHeight="1" x14ac:dyDescent="0.25">
      <c r="A76" s="9"/>
      <c r="B76" s="25" t="s">
        <v>72</v>
      </c>
      <c r="C76" s="269">
        <v>692.1</v>
      </c>
      <c r="D76" s="269">
        <v>698.9</v>
      </c>
    </row>
    <row r="77" spans="1:4" ht="38.25" x14ac:dyDescent="0.25">
      <c r="A77" s="9"/>
      <c r="B77" s="25" t="s">
        <v>73</v>
      </c>
      <c r="C77" s="269">
        <v>1467.9</v>
      </c>
      <c r="D77" s="269">
        <v>1550.4</v>
      </c>
    </row>
    <row r="78" spans="1:4" ht="51" customHeight="1" x14ac:dyDescent="0.25">
      <c r="A78" s="9"/>
      <c r="B78" s="27" t="s">
        <v>74</v>
      </c>
      <c r="C78" s="269">
        <v>98.4</v>
      </c>
      <c r="D78" s="269">
        <v>103.9</v>
      </c>
    </row>
    <row r="79" spans="1:4" ht="26.25" x14ac:dyDescent="0.25">
      <c r="A79" s="9"/>
      <c r="B79" s="104" t="s">
        <v>503</v>
      </c>
      <c r="C79" s="269"/>
      <c r="D79" s="269"/>
    </row>
    <row r="80" spans="1:4" ht="63.75" x14ac:dyDescent="0.25">
      <c r="A80" s="28"/>
      <c r="B80" s="100" t="s">
        <v>539</v>
      </c>
      <c r="C80" s="269">
        <v>3521.7</v>
      </c>
      <c r="D80" s="269">
        <v>3719.5</v>
      </c>
    </row>
    <row r="81" spans="1:4" ht="51" customHeight="1" x14ac:dyDescent="0.25">
      <c r="A81" s="28"/>
      <c r="B81" s="233" t="s">
        <v>704</v>
      </c>
      <c r="C81" s="269">
        <v>167</v>
      </c>
      <c r="D81" s="269">
        <v>168.6</v>
      </c>
    </row>
    <row r="82" spans="1:4" s="15" customFormat="1" x14ac:dyDescent="0.25">
      <c r="A82" s="9"/>
      <c r="B82" s="103" t="s">
        <v>716</v>
      </c>
      <c r="C82" s="273">
        <v>1824.9</v>
      </c>
      <c r="D82" s="273">
        <v>1824.9</v>
      </c>
    </row>
    <row r="83" spans="1:4" ht="38.25" x14ac:dyDescent="0.25">
      <c r="A83" s="28" t="s">
        <v>705</v>
      </c>
      <c r="B83" s="233" t="s">
        <v>706</v>
      </c>
      <c r="C83" s="269">
        <v>36092.800000000003</v>
      </c>
      <c r="D83" s="269">
        <v>38117.300000000003</v>
      </c>
    </row>
    <row r="84" spans="1:4" ht="25.5" x14ac:dyDescent="0.25">
      <c r="A84" s="28" t="s">
        <v>497</v>
      </c>
      <c r="B84" s="101" t="s">
        <v>540</v>
      </c>
      <c r="C84" s="269">
        <v>1625.8984</v>
      </c>
      <c r="D84" s="269">
        <v>1684.43074</v>
      </c>
    </row>
    <row r="85" spans="1:4" ht="38.25" x14ac:dyDescent="0.25">
      <c r="A85" s="28" t="s">
        <v>498</v>
      </c>
      <c r="B85" s="102" t="s">
        <v>541</v>
      </c>
      <c r="C85" s="269">
        <v>18</v>
      </c>
      <c r="D85" s="269">
        <v>8</v>
      </c>
    </row>
    <row r="86" spans="1:4" ht="36" customHeight="1" x14ac:dyDescent="0.25">
      <c r="A86" s="28" t="s">
        <v>499</v>
      </c>
      <c r="B86" s="103" t="s">
        <v>542</v>
      </c>
      <c r="C86" s="269">
        <v>3313.9</v>
      </c>
      <c r="D86" s="269">
        <v>3313.9</v>
      </c>
    </row>
    <row r="87" spans="1:4" ht="90" x14ac:dyDescent="0.25">
      <c r="A87" s="28" t="s">
        <v>500</v>
      </c>
      <c r="B87" s="104" t="s">
        <v>543</v>
      </c>
      <c r="C87" s="269"/>
      <c r="D87" s="269"/>
    </row>
    <row r="88" spans="1:4" ht="39" customHeight="1" x14ac:dyDescent="0.25">
      <c r="A88" s="28"/>
      <c r="B88" s="104" t="s">
        <v>707</v>
      </c>
      <c r="C88" s="269"/>
      <c r="D88" s="269"/>
    </row>
    <row r="89" spans="1:4" ht="51.75" customHeight="1" x14ac:dyDescent="0.25">
      <c r="A89" s="28" t="s">
        <v>501</v>
      </c>
      <c r="B89" s="104" t="s">
        <v>502</v>
      </c>
      <c r="C89" s="269">
        <v>34244.6</v>
      </c>
      <c r="D89" s="269">
        <v>36384.1</v>
      </c>
    </row>
    <row r="90" spans="1:4" ht="26.25" x14ac:dyDescent="0.25">
      <c r="A90" s="28"/>
      <c r="B90" s="104" t="s">
        <v>708</v>
      </c>
      <c r="C90" s="269">
        <v>166696.6</v>
      </c>
      <c r="D90" s="269">
        <v>179606.7</v>
      </c>
    </row>
    <row r="91" spans="1:4" ht="51" customHeight="1" x14ac:dyDescent="0.25">
      <c r="A91" s="28"/>
      <c r="B91" s="104" t="s">
        <v>709</v>
      </c>
      <c r="C91" s="269"/>
      <c r="D91" s="269"/>
    </row>
    <row r="92" spans="1:4" ht="51" customHeight="1" x14ac:dyDescent="0.25">
      <c r="A92" s="28"/>
      <c r="B92" s="104" t="s">
        <v>851</v>
      </c>
      <c r="C92" s="269"/>
      <c r="D92" s="269"/>
    </row>
    <row r="93" spans="1:4" x14ac:dyDescent="0.25">
      <c r="A93" s="20" t="s">
        <v>504</v>
      </c>
      <c r="B93" s="29" t="s">
        <v>75</v>
      </c>
      <c r="C93" s="270">
        <f>C96+C97+C95+C94+C98+C99+C100+C101+C103+C104+C105+C102</f>
        <v>21358.5</v>
      </c>
      <c r="D93" s="270">
        <f>D96+D97+D95+D94+D98+D99+D100+D101+D103+D104+D105+D102</f>
        <v>19499.899999999998</v>
      </c>
    </row>
    <row r="94" spans="1:4" ht="63.75" customHeight="1" x14ac:dyDescent="0.25">
      <c r="A94" s="26" t="s">
        <v>76</v>
      </c>
      <c r="B94" s="22" t="s">
        <v>77</v>
      </c>
      <c r="C94" s="274"/>
      <c r="D94" s="274"/>
    </row>
    <row r="95" spans="1:4" ht="63.75" customHeight="1" x14ac:dyDescent="0.25">
      <c r="A95" s="9" t="s">
        <v>78</v>
      </c>
      <c r="B95" s="25" t="s">
        <v>79</v>
      </c>
      <c r="C95" s="269"/>
      <c r="D95" s="269"/>
    </row>
    <row r="96" spans="1:4" ht="38.25" customHeight="1" x14ac:dyDescent="0.25">
      <c r="A96" s="9" t="s">
        <v>505</v>
      </c>
      <c r="B96" s="25" t="s">
        <v>80</v>
      </c>
      <c r="C96" s="275">
        <v>517</v>
      </c>
      <c r="D96" s="275">
        <v>568</v>
      </c>
    </row>
    <row r="97" spans="1:4" ht="42" customHeight="1" x14ac:dyDescent="0.25">
      <c r="A97" s="9" t="s">
        <v>506</v>
      </c>
      <c r="B97" s="25" t="s">
        <v>81</v>
      </c>
      <c r="C97" s="269"/>
      <c r="D97" s="269"/>
    </row>
    <row r="98" spans="1:4" ht="38.25" customHeight="1" x14ac:dyDescent="0.25">
      <c r="A98" s="9"/>
      <c r="B98" s="25" t="s">
        <v>710</v>
      </c>
      <c r="C98" s="269">
        <v>19231.3</v>
      </c>
      <c r="D98" s="269">
        <v>17231.3</v>
      </c>
    </row>
    <row r="99" spans="1:4" ht="28.5" customHeight="1" x14ac:dyDescent="0.25">
      <c r="A99" s="9"/>
      <c r="B99" s="25" t="s">
        <v>711</v>
      </c>
      <c r="C99" s="269"/>
      <c r="D99" s="269"/>
    </row>
    <row r="100" spans="1:4" ht="25.5" x14ac:dyDescent="0.25">
      <c r="A100" s="9" t="s">
        <v>693</v>
      </c>
      <c r="B100" s="25" t="s">
        <v>852</v>
      </c>
      <c r="C100" s="269"/>
      <c r="D100" s="269"/>
    </row>
    <row r="101" spans="1:4" s="15" customFormat="1" ht="34.5" x14ac:dyDescent="0.25">
      <c r="A101" s="9" t="s">
        <v>694</v>
      </c>
      <c r="B101" s="227" t="s">
        <v>853</v>
      </c>
      <c r="C101" s="269">
        <v>1610.2</v>
      </c>
      <c r="D101" s="269">
        <v>1700.6</v>
      </c>
    </row>
    <row r="102" spans="1:4" s="15" customFormat="1" ht="23.25" x14ac:dyDescent="0.25">
      <c r="A102" s="9"/>
      <c r="B102" s="227" t="s">
        <v>857</v>
      </c>
      <c r="C102" s="269"/>
      <c r="D102" s="269"/>
    </row>
    <row r="103" spans="1:4" s="15" customFormat="1" ht="33.75" x14ac:dyDescent="0.25">
      <c r="A103" s="9"/>
      <c r="B103" s="56" t="s">
        <v>854</v>
      </c>
      <c r="C103" s="269"/>
      <c r="D103" s="269"/>
    </row>
    <row r="104" spans="1:4" s="15" customFormat="1" ht="22.5" x14ac:dyDescent="0.25">
      <c r="A104" s="9"/>
      <c r="B104" s="56" t="s">
        <v>855</v>
      </c>
      <c r="C104" s="269"/>
      <c r="D104" s="269"/>
    </row>
    <row r="105" spans="1:4" s="15" customFormat="1" ht="33.75" x14ac:dyDescent="0.25">
      <c r="A105" s="9"/>
      <c r="B105" s="56" t="s">
        <v>856</v>
      </c>
      <c r="C105" s="269"/>
      <c r="D105" s="269"/>
    </row>
    <row r="106" spans="1:4" ht="31.5" x14ac:dyDescent="0.25">
      <c r="A106" s="7" t="s">
        <v>712</v>
      </c>
      <c r="B106" s="234" t="s">
        <v>713</v>
      </c>
      <c r="C106" s="276">
        <f>C107+C108</f>
        <v>0</v>
      </c>
      <c r="D106" s="276">
        <f>D107+D108</f>
        <v>0</v>
      </c>
    </row>
    <row r="107" spans="1:4" ht="38.25" x14ac:dyDescent="0.25">
      <c r="A107" s="9" t="s">
        <v>714</v>
      </c>
      <c r="B107" s="235" t="s">
        <v>715</v>
      </c>
      <c r="C107" s="277"/>
      <c r="D107" s="277"/>
    </row>
    <row r="108" spans="1:4" ht="38.25" x14ac:dyDescent="0.25">
      <c r="A108" s="9" t="s">
        <v>695</v>
      </c>
      <c r="B108" s="235" t="s">
        <v>696</v>
      </c>
      <c r="C108" s="277"/>
      <c r="D108" s="277"/>
    </row>
    <row r="109" spans="1:4" x14ac:dyDescent="0.25">
      <c r="A109" s="30"/>
      <c r="B109" s="31" t="s">
        <v>82</v>
      </c>
      <c r="C109" s="268">
        <f t="shared" ref="C109:D109" si="0">C38+C12</f>
        <v>870419.70840000012</v>
      </c>
      <c r="D109" s="268">
        <f t="shared" si="0"/>
        <v>901260.80562000012</v>
      </c>
    </row>
    <row r="110" spans="1:4" x14ac:dyDescent="0.25">
      <c r="B110" s="32"/>
    </row>
    <row r="111" spans="1:4" x14ac:dyDescent="0.25">
      <c r="B111" s="32"/>
    </row>
    <row r="112" spans="1:4" s="33" customFormat="1" x14ac:dyDescent="0.25">
      <c r="A112" s="1"/>
      <c r="B112" s="32"/>
      <c r="C112" s="278"/>
    </row>
    <row r="113" spans="1:4" s="33" customFormat="1" x14ac:dyDescent="0.25">
      <c r="A113" s="1"/>
      <c r="B113" s="32"/>
      <c r="C113" s="278"/>
    </row>
    <row r="114" spans="1:4" s="33" customFormat="1" x14ac:dyDescent="0.25">
      <c r="A114" s="1"/>
      <c r="B114" s="32"/>
      <c r="C114" s="278"/>
      <c r="D114" s="278"/>
    </row>
    <row r="115" spans="1:4" s="33" customFormat="1" x14ac:dyDescent="0.25">
      <c r="A115" s="1"/>
      <c r="B115" s="32"/>
      <c r="C115" s="278"/>
    </row>
    <row r="116" spans="1:4" s="33" customFormat="1" x14ac:dyDescent="0.25">
      <c r="A116" s="1"/>
      <c r="B116" s="32"/>
      <c r="C116" s="278"/>
    </row>
    <row r="117" spans="1:4" s="33" customFormat="1" x14ac:dyDescent="0.25">
      <c r="A117" s="1"/>
      <c r="B117" s="32"/>
      <c r="C117" s="278"/>
    </row>
    <row r="118" spans="1:4" s="33" customFormat="1" x14ac:dyDescent="0.25">
      <c r="A118" s="1"/>
      <c r="B118" s="32"/>
      <c r="C118" s="278"/>
    </row>
    <row r="119" spans="1:4" s="33" customFormat="1" x14ac:dyDescent="0.25">
      <c r="A119" s="1"/>
      <c r="B119" s="32"/>
      <c r="C119" s="278"/>
    </row>
    <row r="120" spans="1:4" s="33" customFormat="1" x14ac:dyDescent="0.25">
      <c r="A120" s="1"/>
      <c r="B120" s="32"/>
      <c r="C120" s="278"/>
    </row>
    <row r="121" spans="1:4" s="33" customFormat="1" x14ac:dyDescent="0.25">
      <c r="A121" s="1"/>
      <c r="B121" s="32"/>
      <c r="C121" s="278"/>
    </row>
    <row r="122" spans="1:4" s="33" customFormat="1" x14ac:dyDescent="0.25">
      <c r="A122" s="1"/>
      <c r="B122" s="32"/>
      <c r="C122" s="278"/>
    </row>
    <row r="123" spans="1:4" s="33" customFormat="1" x14ac:dyDescent="0.25">
      <c r="A123" s="1"/>
      <c r="B123" s="32"/>
      <c r="C123" s="278"/>
    </row>
    <row r="124" spans="1:4" s="33" customFormat="1" x14ac:dyDescent="0.25">
      <c r="A124" s="1"/>
      <c r="B124" s="32"/>
      <c r="C124" s="278"/>
    </row>
    <row r="125" spans="1:4" s="33" customFormat="1" x14ac:dyDescent="0.25">
      <c r="A125" s="1"/>
      <c r="B125" s="32"/>
      <c r="C125" s="278"/>
    </row>
    <row r="126" spans="1:4" s="33" customFormat="1" x14ac:dyDescent="0.25">
      <c r="A126" s="1"/>
      <c r="B126" s="32"/>
      <c r="C126" s="278"/>
    </row>
    <row r="127" spans="1:4" s="33" customFormat="1" x14ac:dyDescent="0.25">
      <c r="A127" s="1"/>
      <c r="B127" s="32"/>
      <c r="C127" s="278"/>
    </row>
    <row r="128" spans="1:4" s="33" customFormat="1" x14ac:dyDescent="0.25">
      <c r="A128" s="1"/>
      <c r="B128" s="32"/>
      <c r="C128" s="278"/>
    </row>
    <row r="129" spans="1:3" s="33" customFormat="1" x14ac:dyDescent="0.25">
      <c r="A129" s="1"/>
      <c r="B129" s="32"/>
      <c r="C129" s="278"/>
    </row>
    <row r="130" spans="1:3" s="33" customFormat="1" x14ac:dyDescent="0.25">
      <c r="A130" s="1"/>
      <c r="B130" s="32"/>
      <c r="C130" s="278"/>
    </row>
    <row r="131" spans="1:3" s="33" customFormat="1" x14ac:dyDescent="0.25">
      <c r="A131" s="1"/>
      <c r="B131" s="32"/>
      <c r="C131" s="278"/>
    </row>
    <row r="132" spans="1:3" s="33" customFormat="1" x14ac:dyDescent="0.25">
      <c r="A132" s="1"/>
      <c r="B132" s="32"/>
      <c r="C132" s="278"/>
    </row>
    <row r="133" spans="1:3" s="33" customFormat="1" x14ac:dyDescent="0.25">
      <c r="A133" s="1"/>
      <c r="B133" s="32"/>
      <c r="C133" s="278"/>
    </row>
    <row r="134" spans="1:3" s="33" customFormat="1" x14ac:dyDescent="0.25">
      <c r="A134" s="1"/>
      <c r="B134" s="32"/>
      <c r="C134" s="278"/>
    </row>
    <row r="135" spans="1:3" s="33" customFormat="1" x14ac:dyDescent="0.25">
      <c r="A135" s="1"/>
      <c r="B135" s="32"/>
      <c r="C135" s="278"/>
    </row>
    <row r="136" spans="1:3" s="33" customFormat="1" x14ac:dyDescent="0.25">
      <c r="A136" s="1"/>
      <c r="B136" s="32"/>
      <c r="C136" s="278"/>
    </row>
    <row r="137" spans="1:3" s="33" customFormat="1" x14ac:dyDescent="0.25">
      <c r="A137" s="1"/>
      <c r="B137" s="32"/>
      <c r="C137" s="278"/>
    </row>
    <row r="138" spans="1:3" s="33" customFormat="1" x14ac:dyDescent="0.25">
      <c r="A138" s="1"/>
      <c r="B138" s="32"/>
      <c r="C138" s="278"/>
    </row>
    <row r="139" spans="1:3" s="33" customFormat="1" x14ac:dyDescent="0.25">
      <c r="A139" s="1"/>
      <c r="B139" s="32"/>
      <c r="C139" s="278"/>
    </row>
    <row r="140" spans="1:3" s="33" customFormat="1" x14ac:dyDescent="0.25">
      <c r="A140" s="1"/>
      <c r="B140" s="32"/>
      <c r="C140" s="278"/>
    </row>
    <row r="141" spans="1:3" s="33" customFormat="1" x14ac:dyDescent="0.25">
      <c r="A141" s="1"/>
      <c r="B141" s="32"/>
      <c r="C141" s="278"/>
    </row>
    <row r="142" spans="1:3" s="33" customFormat="1" x14ac:dyDescent="0.25">
      <c r="A142" s="1"/>
      <c r="B142" s="32"/>
      <c r="C142" s="278"/>
    </row>
    <row r="143" spans="1:3" s="33" customFormat="1" x14ac:dyDescent="0.25">
      <c r="A143" s="1"/>
      <c r="B143" s="32"/>
      <c r="C143" s="278"/>
    </row>
    <row r="144" spans="1:3" s="33" customFormat="1" x14ac:dyDescent="0.25">
      <c r="A144" s="1"/>
      <c r="B144" s="32"/>
      <c r="C144" s="278"/>
    </row>
    <row r="145" spans="1:3" s="33" customFormat="1" x14ac:dyDescent="0.25">
      <c r="A145" s="1"/>
      <c r="B145" s="32"/>
      <c r="C145" s="278"/>
    </row>
    <row r="146" spans="1:3" s="33" customFormat="1" x14ac:dyDescent="0.25">
      <c r="A146" s="1"/>
      <c r="B146" s="32"/>
      <c r="C146" s="278"/>
    </row>
    <row r="147" spans="1:3" s="33" customFormat="1" x14ac:dyDescent="0.25">
      <c r="A147" s="1"/>
      <c r="B147" s="32"/>
      <c r="C147" s="278"/>
    </row>
    <row r="148" spans="1:3" s="33" customFormat="1" x14ac:dyDescent="0.25">
      <c r="A148" s="1"/>
      <c r="B148" s="32"/>
      <c r="C148" s="278"/>
    </row>
    <row r="149" spans="1:3" s="33" customFormat="1" x14ac:dyDescent="0.25">
      <c r="A149" s="1"/>
      <c r="B149" s="32"/>
      <c r="C149" s="278"/>
    </row>
    <row r="150" spans="1:3" s="33" customFormat="1" x14ac:dyDescent="0.25">
      <c r="A150" s="1"/>
      <c r="B150" s="32"/>
      <c r="C150" s="278"/>
    </row>
    <row r="151" spans="1:3" s="33" customFormat="1" x14ac:dyDescent="0.25">
      <c r="A151" s="1"/>
      <c r="B151" s="32"/>
      <c r="C151" s="278"/>
    </row>
    <row r="152" spans="1:3" s="33" customFormat="1" x14ac:dyDescent="0.25">
      <c r="A152" s="1"/>
      <c r="B152" s="32"/>
      <c r="C152" s="278"/>
    </row>
    <row r="153" spans="1:3" s="33" customFormat="1" x14ac:dyDescent="0.25">
      <c r="A153" s="1"/>
      <c r="B153" s="32"/>
      <c r="C153" s="278"/>
    </row>
    <row r="154" spans="1:3" s="33" customFormat="1" x14ac:dyDescent="0.25">
      <c r="A154" s="1"/>
      <c r="B154" s="32"/>
      <c r="C154" s="278"/>
    </row>
    <row r="155" spans="1:3" s="33" customFormat="1" x14ac:dyDescent="0.25">
      <c r="A155" s="1"/>
      <c r="B155" s="32"/>
      <c r="C155" s="278"/>
    </row>
    <row r="156" spans="1:3" s="33" customFormat="1" x14ac:dyDescent="0.25">
      <c r="A156" s="1"/>
      <c r="B156" s="32"/>
      <c r="C156" s="278"/>
    </row>
    <row r="157" spans="1:3" s="33" customFormat="1" x14ac:dyDescent="0.25">
      <c r="A157" s="1"/>
      <c r="B157" s="32"/>
      <c r="C157" s="278"/>
    </row>
    <row r="158" spans="1:3" s="33" customFormat="1" x14ac:dyDescent="0.25">
      <c r="A158" s="1"/>
      <c r="B158" s="32"/>
      <c r="C158" s="278"/>
    </row>
    <row r="159" spans="1:3" s="33" customFormat="1" x14ac:dyDescent="0.25">
      <c r="A159" s="1"/>
      <c r="B159" s="32"/>
      <c r="C159" s="278"/>
    </row>
    <row r="160" spans="1:3" s="33" customFormat="1" x14ac:dyDescent="0.25">
      <c r="A160" s="1"/>
      <c r="B160" s="32"/>
      <c r="C160" s="278"/>
    </row>
    <row r="161" spans="1:3" s="33" customFormat="1" x14ac:dyDescent="0.25">
      <c r="A161" s="1"/>
      <c r="B161" s="32"/>
      <c r="C161" s="278"/>
    </row>
    <row r="162" spans="1:3" s="33" customFormat="1" x14ac:dyDescent="0.25">
      <c r="A162" s="1"/>
      <c r="B162" s="32"/>
      <c r="C162" s="278"/>
    </row>
    <row r="163" spans="1:3" s="33" customFormat="1" x14ac:dyDescent="0.25">
      <c r="A163" s="1"/>
      <c r="B163" s="32"/>
      <c r="C163" s="278"/>
    </row>
    <row r="164" spans="1:3" s="33" customFormat="1" x14ac:dyDescent="0.25">
      <c r="A164" s="1"/>
      <c r="B164" s="32"/>
      <c r="C164" s="278"/>
    </row>
    <row r="165" spans="1:3" s="33" customFormat="1" x14ac:dyDescent="0.25">
      <c r="A165" s="1"/>
      <c r="B165" s="32"/>
      <c r="C165" s="278"/>
    </row>
    <row r="166" spans="1:3" s="33" customFormat="1" x14ac:dyDescent="0.25">
      <c r="A166" s="1"/>
      <c r="B166" s="32"/>
      <c r="C166" s="278"/>
    </row>
    <row r="167" spans="1:3" s="33" customFormat="1" x14ac:dyDescent="0.25">
      <c r="A167" s="1"/>
      <c r="B167" s="32"/>
      <c r="C167" s="278"/>
    </row>
    <row r="168" spans="1:3" s="33" customFormat="1" x14ac:dyDescent="0.25">
      <c r="A168" s="1"/>
      <c r="B168" s="32"/>
      <c r="C168" s="278"/>
    </row>
    <row r="169" spans="1:3" s="33" customFormat="1" x14ac:dyDescent="0.25">
      <c r="A169" s="1"/>
      <c r="B169" s="32"/>
      <c r="C169" s="278"/>
    </row>
    <row r="170" spans="1:3" s="33" customFormat="1" x14ac:dyDescent="0.25">
      <c r="A170" s="1"/>
      <c r="B170" s="32"/>
      <c r="C170" s="278"/>
    </row>
    <row r="171" spans="1:3" s="33" customFormat="1" x14ac:dyDescent="0.25">
      <c r="A171" s="1"/>
      <c r="B171" s="32"/>
      <c r="C171" s="278"/>
    </row>
    <row r="172" spans="1:3" s="33" customFormat="1" x14ac:dyDescent="0.25">
      <c r="A172" s="1"/>
      <c r="B172" s="32"/>
      <c r="C172" s="278"/>
    </row>
    <row r="173" spans="1:3" s="33" customFormat="1" x14ac:dyDescent="0.25">
      <c r="A173" s="1"/>
      <c r="B173" s="32"/>
      <c r="C173" s="278"/>
    </row>
    <row r="174" spans="1:3" s="33" customFormat="1" x14ac:dyDescent="0.25">
      <c r="A174" s="1"/>
      <c r="B174" s="32"/>
      <c r="C174" s="278"/>
    </row>
    <row r="175" spans="1:3" s="33" customFormat="1" x14ac:dyDescent="0.25">
      <c r="A175" s="1"/>
      <c r="B175" s="32"/>
      <c r="C175" s="278"/>
    </row>
    <row r="176" spans="1:3" s="33" customFormat="1" x14ac:dyDescent="0.25">
      <c r="A176" s="1"/>
      <c r="B176" s="32"/>
      <c r="C176" s="278"/>
    </row>
    <row r="177" spans="1:3" s="33" customFormat="1" x14ac:dyDescent="0.25">
      <c r="A177" s="1"/>
      <c r="B177" s="32"/>
      <c r="C177" s="278"/>
    </row>
    <row r="178" spans="1:3" s="33" customFormat="1" x14ac:dyDescent="0.25">
      <c r="A178" s="1"/>
      <c r="B178" s="32"/>
      <c r="C178" s="278"/>
    </row>
    <row r="179" spans="1:3" s="33" customFormat="1" x14ac:dyDescent="0.25">
      <c r="A179" s="1"/>
      <c r="B179" s="32"/>
      <c r="C179" s="278"/>
    </row>
    <row r="180" spans="1:3" s="33" customFormat="1" x14ac:dyDescent="0.25">
      <c r="A180" s="1"/>
      <c r="B180" s="32"/>
      <c r="C180" s="278"/>
    </row>
    <row r="181" spans="1:3" s="33" customFormat="1" x14ac:dyDescent="0.25">
      <c r="A181" s="1"/>
      <c r="B181" s="32"/>
      <c r="C181" s="278"/>
    </row>
    <row r="182" spans="1:3" s="33" customFormat="1" x14ac:dyDescent="0.25">
      <c r="A182" s="1"/>
      <c r="B182" s="32"/>
      <c r="C182" s="278"/>
    </row>
    <row r="183" spans="1:3" s="33" customFormat="1" x14ac:dyDescent="0.25">
      <c r="A183" s="1"/>
      <c r="B183" s="32"/>
      <c r="C183" s="278"/>
    </row>
    <row r="184" spans="1:3" s="33" customFormat="1" x14ac:dyDescent="0.25">
      <c r="A184" s="1"/>
      <c r="B184" s="32"/>
      <c r="C184" s="278"/>
    </row>
    <row r="185" spans="1:3" s="33" customFormat="1" x14ac:dyDescent="0.25">
      <c r="A185" s="1"/>
      <c r="B185" s="32"/>
      <c r="C185" s="278"/>
    </row>
    <row r="186" spans="1:3" s="33" customFormat="1" x14ac:dyDescent="0.25">
      <c r="A186" s="1"/>
      <c r="B186" s="32"/>
      <c r="C186" s="278"/>
    </row>
    <row r="187" spans="1:3" s="33" customFormat="1" x14ac:dyDescent="0.25">
      <c r="A187" s="1"/>
      <c r="B187" s="32"/>
      <c r="C187" s="278"/>
    </row>
    <row r="188" spans="1:3" s="33" customFormat="1" x14ac:dyDescent="0.25">
      <c r="A188" s="1"/>
      <c r="B188" s="32"/>
      <c r="C188" s="278"/>
    </row>
    <row r="189" spans="1:3" s="33" customFormat="1" x14ac:dyDescent="0.25">
      <c r="A189" s="1"/>
      <c r="B189" s="32"/>
      <c r="C189" s="278"/>
    </row>
    <row r="190" spans="1:3" s="33" customFormat="1" x14ac:dyDescent="0.25">
      <c r="A190" s="1"/>
      <c r="B190" s="32"/>
      <c r="C190" s="278"/>
    </row>
    <row r="191" spans="1:3" s="33" customFormat="1" x14ac:dyDescent="0.25">
      <c r="A191" s="1"/>
      <c r="B191" s="32"/>
      <c r="C191" s="278"/>
    </row>
    <row r="192" spans="1:3" s="33" customFormat="1" x14ac:dyDescent="0.25">
      <c r="A192" s="1"/>
      <c r="B192" s="32"/>
      <c r="C192" s="278"/>
    </row>
    <row r="193" spans="1:3" s="33" customFormat="1" x14ac:dyDescent="0.25">
      <c r="A193" s="1"/>
      <c r="B193" s="32"/>
      <c r="C193" s="278"/>
    </row>
    <row r="194" spans="1:3" s="33" customFormat="1" x14ac:dyDescent="0.25">
      <c r="A194" s="1"/>
      <c r="B194" s="32"/>
      <c r="C194" s="278"/>
    </row>
    <row r="195" spans="1:3" s="33" customFormat="1" x14ac:dyDescent="0.25">
      <c r="A195" s="1"/>
      <c r="B195" s="32"/>
      <c r="C195" s="278"/>
    </row>
    <row r="196" spans="1:3" s="33" customFormat="1" x14ac:dyDescent="0.25">
      <c r="A196" s="1"/>
      <c r="B196" s="32"/>
      <c r="C196" s="278"/>
    </row>
    <row r="197" spans="1:3" s="33" customFormat="1" x14ac:dyDescent="0.25">
      <c r="A197" s="1"/>
      <c r="B197" s="32"/>
      <c r="C197" s="278"/>
    </row>
    <row r="198" spans="1:3" s="33" customFormat="1" x14ac:dyDescent="0.25">
      <c r="A198" s="1"/>
      <c r="B198" s="32"/>
      <c r="C198" s="278"/>
    </row>
    <row r="199" spans="1:3" s="33" customFormat="1" x14ac:dyDescent="0.25">
      <c r="A199" s="1"/>
      <c r="B199" s="32"/>
      <c r="C199" s="278"/>
    </row>
    <row r="200" spans="1:3" s="33" customFormat="1" x14ac:dyDescent="0.25">
      <c r="A200" s="1"/>
      <c r="B200" s="32"/>
      <c r="C200" s="278"/>
    </row>
    <row r="201" spans="1:3" s="33" customFormat="1" x14ac:dyDescent="0.25">
      <c r="A201" s="1"/>
      <c r="B201" s="32"/>
      <c r="C201" s="278"/>
    </row>
    <row r="202" spans="1:3" s="33" customFormat="1" x14ac:dyDescent="0.25">
      <c r="A202" s="1"/>
      <c r="B202" s="32"/>
      <c r="C202" s="278"/>
    </row>
    <row r="203" spans="1:3" s="33" customFormat="1" x14ac:dyDescent="0.25">
      <c r="A203" s="1"/>
      <c r="B203" s="32"/>
      <c r="C203" s="278"/>
    </row>
    <row r="204" spans="1:3" s="33" customFormat="1" x14ac:dyDescent="0.25">
      <c r="A204" s="1"/>
      <c r="B204" s="32"/>
      <c r="C204" s="278"/>
    </row>
    <row r="205" spans="1:3" s="33" customFormat="1" x14ac:dyDescent="0.25">
      <c r="A205" s="1"/>
      <c r="B205" s="32"/>
      <c r="C205" s="278"/>
    </row>
    <row r="206" spans="1:3" s="33" customFormat="1" x14ac:dyDescent="0.25">
      <c r="A206" s="1"/>
      <c r="B206" s="32"/>
      <c r="C206" s="278"/>
    </row>
    <row r="207" spans="1:3" s="33" customFormat="1" x14ac:dyDescent="0.25">
      <c r="A207" s="1"/>
      <c r="B207" s="32"/>
      <c r="C207" s="278"/>
    </row>
    <row r="208" spans="1:3" s="33" customFormat="1" x14ac:dyDescent="0.25">
      <c r="A208" s="1"/>
      <c r="B208" s="32"/>
      <c r="C208" s="278"/>
    </row>
    <row r="209" spans="1:3" s="33" customFormat="1" x14ac:dyDescent="0.25">
      <c r="A209" s="1"/>
      <c r="B209" s="32"/>
      <c r="C209" s="278"/>
    </row>
    <row r="210" spans="1:3" s="33" customFormat="1" x14ac:dyDescent="0.25">
      <c r="A210" s="1"/>
      <c r="B210" s="32"/>
      <c r="C210" s="278"/>
    </row>
    <row r="211" spans="1:3" s="33" customFormat="1" x14ac:dyDescent="0.25">
      <c r="A211" s="1"/>
      <c r="B211" s="32"/>
      <c r="C211" s="278"/>
    </row>
    <row r="212" spans="1:3" s="33" customFormat="1" x14ac:dyDescent="0.25">
      <c r="A212" s="1"/>
      <c r="B212" s="32"/>
      <c r="C212" s="278"/>
    </row>
    <row r="213" spans="1:3" s="33" customFormat="1" x14ac:dyDescent="0.25">
      <c r="A213" s="1"/>
      <c r="B213" s="32"/>
      <c r="C213" s="278"/>
    </row>
    <row r="214" spans="1:3" s="33" customFormat="1" x14ac:dyDescent="0.25">
      <c r="A214" s="1"/>
      <c r="B214" s="32"/>
      <c r="C214" s="278"/>
    </row>
    <row r="215" spans="1:3" s="33" customFormat="1" x14ac:dyDescent="0.25">
      <c r="A215" s="1"/>
      <c r="B215" s="32"/>
      <c r="C215" s="278"/>
    </row>
    <row r="216" spans="1:3" s="33" customFormat="1" x14ac:dyDescent="0.25">
      <c r="A216" s="1"/>
      <c r="B216" s="32"/>
      <c r="C216" s="278"/>
    </row>
    <row r="217" spans="1:3" s="33" customFormat="1" x14ac:dyDescent="0.25">
      <c r="A217" s="1"/>
      <c r="B217" s="32"/>
      <c r="C217" s="278"/>
    </row>
    <row r="218" spans="1:3" s="33" customFormat="1" x14ac:dyDescent="0.25">
      <c r="A218" s="1"/>
      <c r="B218" s="32"/>
      <c r="C218" s="278"/>
    </row>
    <row r="219" spans="1:3" s="33" customFormat="1" x14ac:dyDescent="0.25">
      <c r="A219" s="1"/>
      <c r="B219" s="32"/>
      <c r="C219" s="278"/>
    </row>
    <row r="220" spans="1:3" s="33" customFormat="1" x14ac:dyDescent="0.25">
      <c r="A220" s="1"/>
      <c r="B220" s="32"/>
      <c r="C220" s="278"/>
    </row>
    <row r="221" spans="1:3" s="33" customFormat="1" x14ac:dyDescent="0.25">
      <c r="A221" s="1"/>
      <c r="B221" s="32"/>
      <c r="C221" s="278"/>
    </row>
    <row r="222" spans="1:3" s="33" customFormat="1" x14ac:dyDescent="0.25">
      <c r="A222" s="1"/>
      <c r="B222" s="32"/>
      <c r="C222" s="278"/>
    </row>
    <row r="223" spans="1:3" s="33" customFormat="1" x14ac:dyDescent="0.25">
      <c r="A223" s="1"/>
      <c r="B223" s="32"/>
      <c r="C223" s="278"/>
    </row>
    <row r="224" spans="1:3" s="33" customFormat="1" x14ac:dyDescent="0.25">
      <c r="A224" s="1"/>
      <c r="B224" s="32"/>
      <c r="C224" s="278"/>
    </row>
    <row r="225" spans="1:3" s="33" customFormat="1" x14ac:dyDescent="0.25">
      <c r="A225" s="1"/>
      <c r="B225" s="32"/>
      <c r="C225" s="278"/>
    </row>
    <row r="226" spans="1:3" s="33" customFormat="1" x14ac:dyDescent="0.25">
      <c r="A226" s="1"/>
      <c r="B226" s="32"/>
      <c r="C226" s="278"/>
    </row>
    <row r="227" spans="1:3" s="33" customFormat="1" x14ac:dyDescent="0.25">
      <c r="A227" s="1"/>
      <c r="B227" s="32"/>
      <c r="C227" s="278"/>
    </row>
    <row r="228" spans="1:3" s="33" customFormat="1" x14ac:dyDescent="0.25">
      <c r="A228" s="1"/>
      <c r="B228" s="32"/>
      <c r="C228" s="278"/>
    </row>
    <row r="229" spans="1:3" s="33" customFormat="1" x14ac:dyDescent="0.25">
      <c r="A229" s="1"/>
      <c r="B229" s="32"/>
      <c r="C229" s="278"/>
    </row>
    <row r="230" spans="1:3" s="33" customFormat="1" x14ac:dyDescent="0.25">
      <c r="A230" s="1"/>
      <c r="B230" s="32"/>
      <c r="C230" s="278"/>
    </row>
    <row r="231" spans="1:3" s="33" customFormat="1" x14ac:dyDescent="0.25">
      <c r="A231" s="1"/>
      <c r="B231" s="32"/>
      <c r="C231" s="278"/>
    </row>
    <row r="232" spans="1:3" s="33" customFormat="1" x14ac:dyDescent="0.25">
      <c r="A232" s="1"/>
      <c r="B232" s="32"/>
      <c r="C232" s="278"/>
    </row>
    <row r="233" spans="1:3" s="33" customFormat="1" x14ac:dyDescent="0.25">
      <c r="A233" s="1"/>
      <c r="B233" s="32"/>
      <c r="C233" s="278"/>
    </row>
    <row r="234" spans="1:3" s="33" customFormat="1" x14ac:dyDescent="0.25">
      <c r="A234" s="1"/>
      <c r="B234" s="32"/>
      <c r="C234" s="278"/>
    </row>
    <row r="235" spans="1:3" s="33" customFormat="1" x14ac:dyDescent="0.25">
      <c r="A235" s="1"/>
      <c r="B235" s="32"/>
      <c r="C235" s="278"/>
    </row>
    <row r="236" spans="1:3" s="33" customFormat="1" x14ac:dyDescent="0.25">
      <c r="A236" s="1"/>
      <c r="B236" s="32"/>
      <c r="C236" s="278"/>
    </row>
    <row r="237" spans="1:3" s="33" customFormat="1" x14ac:dyDescent="0.25">
      <c r="A237" s="1"/>
      <c r="B237" s="32"/>
      <c r="C237" s="278"/>
    </row>
    <row r="238" spans="1:3" s="33" customFormat="1" x14ac:dyDescent="0.25">
      <c r="A238" s="1"/>
      <c r="B238" s="32"/>
      <c r="C238" s="278"/>
    </row>
    <row r="239" spans="1:3" s="33" customFormat="1" x14ac:dyDescent="0.25">
      <c r="A239" s="1"/>
      <c r="B239" s="32"/>
      <c r="C239" s="278"/>
    </row>
    <row r="240" spans="1:3" s="33" customFormat="1" x14ac:dyDescent="0.25">
      <c r="A240" s="1"/>
      <c r="B240" s="32"/>
      <c r="C240" s="278"/>
    </row>
    <row r="241" spans="1:3" s="33" customFormat="1" x14ac:dyDescent="0.25">
      <c r="A241" s="1"/>
      <c r="B241" s="32"/>
      <c r="C241" s="278"/>
    </row>
    <row r="242" spans="1:3" s="33" customFormat="1" x14ac:dyDescent="0.25">
      <c r="A242" s="1"/>
      <c r="B242" s="32"/>
      <c r="C242" s="278"/>
    </row>
    <row r="243" spans="1:3" s="33" customFormat="1" x14ac:dyDescent="0.25">
      <c r="A243" s="1"/>
      <c r="B243" s="32"/>
      <c r="C243" s="278"/>
    </row>
    <row r="244" spans="1:3" s="33" customFormat="1" x14ac:dyDescent="0.25">
      <c r="A244" s="1"/>
      <c r="B244" s="32"/>
      <c r="C244" s="278"/>
    </row>
    <row r="245" spans="1:3" s="33" customFormat="1" x14ac:dyDescent="0.25">
      <c r="A245" s="1"/>
      <c r="B245" s="32"/>
      <c r="C245" s="278"/>
    </row>
    <row r="246" spans="1:3" s="33" customFormat="1" x14ac:dyDescent="0.25">
      <c r="A246" s="1"/>
      <c r="B246" s="32"/>
      <c r="C246" s="278"/>
    </row>
    <row r="247" spans="1:3" s="33" customFormat="1" x14ac:dyDescent="0.25">
      <c r="A247" s="1"/>
      <c r="B247" s="32"/>
      <c r="C247" s="278"/>
    </row>
    <row r="248" spans="1:3" s="33" customFormat="1" x14ac:dyDescent="0.25">
      <c r="A248" s="1"/>
      <c r="B248" s="32"/>
      <c r="C248" s="278"/>
    </row>
    <row r="249" spans="1:3" s="33" customFormat="1" x14ac:dyDescent="0.25">
      <c r="A249" s="1"/>
      <c r="B249" s="32"/>
      <c r="C249" s="278"/>
    </row>
    <row r="250" spans="1:3" s="33" customFormat="1" x14ac:dyDescent="0.25">
      <c r="A250" s="1"/>
      <c r="B250" s="32"/>
      <c r="C250" s="278"/>
    </row>
    <row r="251" spans="1:3" s="33" customFormat="1" x14ac:dyDescent="0.25">
      <c r="A251" s="1"/>
      <c r="B251" s="32"/>
      <c r="C251" s="278"/>
    </row>
    <row r="252" spans="1:3" s="33" customFormat="1" x14ac:dyDescent="0.25">
      <c r="A252" s="1"/>
      <c r="B252" s="32"/>
      <c r="C252" s="278"/>
    </row>
    <row r="253" spans="1:3" s="33" customFormat="1" x14ac:dyDescent="0.25">
      <c r="A253" s="1"/>
      <c r="B253" s="32"/>
      <c r="C253" s="278"/>
    </row>
    <row r="254" spans="1:3" s="33" customFormat="1" x14ac:dyDescent="0.25">
      <c r="A254" s="1"/>
      <c r="B254" s="32"/>
      <c r="C254" s="278"/>
    </row>
    <row r="255" spans="1:3" s="33" customFormat="1" x14ac:dyDescent="0.25">
      <c r="A255" s="1"/>
      <c r="B255" s="32"/>
      <c r="C255" s="278"/>
    </row>
    <row r="256" spans="1:3" s="33" customFormat="1" x14ac:dyDescent="0.25">
      <c r="A256" s="1"/>
      <c r="B256" s="32"/>
      <c r="C256" s="278"/>
    </row>
    <row r="257" spans="1:3" s="33" customFormat="1" x14ac:dyDescent="0.25">
      <c r="A257" s="1"/>
      <c r="B257" s="32"/>
      <c r="C257" s="278"/>
    </row>
    <row r="258" spans="1:3" s="33" customFormat="1" x14ac:dyDescent="0.25">
      <c r="A258" s="1"/>
      <c r="B258" s="32"/>
      <c r="C258" s="278"/>
    </row>
    <row r="259" spans="1:3" s="33" customFormat="1" x14ac:dyDescent="0.25">
      <c r="A259" s="1"/>
      <c r="B259" s="32"/>
      <c r="C259" s="278"/>
    </row>
    <row r="260" spans="1:3" s="33" customFormat="1" x14ac:dyDescent="0.25">
      <c r="A260" s="1"/>
      <c r="B260" s="32"/>
      <c r="C260" s="278"/>
    </row>
    <row r="261" spans="1:3" s="33" customFormat="1" x14ac:dyDescent="0.25">
      <c r="A261" s="1"/>
      <c r="B261" s="32"/>
      <c r="C261" s="278"/>
    </row>
    <row r="262" spans="1:3" s="33" customFormat="1" x14ac:dyDescent="0.25">
      <c r="A262" s="1"/>
      <c r="B262" s="32"/>
      <c r="C262" s="278"/>
    </row>
    <row r="263" spans="1:3" s="33" customFormat="1" x14ac:dyDescent="0.25">
      <c r="A263" s="1"/>
      <c r="B263" s="32"/>
      <c r="C263" s="278"/>
    </row>
    <row r="264" spans="1:3" s="33" customFormat="1" x14ac:dyDescent="0.25">
      <c r="A264" s="1"/>
      <c r="B264" s="32"/>
      <c r="C264" s="278"/>
    </row>
    <row r="265" spans="1:3" s="33" customFormat="1" x14ac:dyDescent="0.25">
      <c r="A265" s="1"/>
      <c r="B265" s="32"/>
      <c r="C265" s="278"/>
    </row>
    <row r="266" spans="1:3" s="33" customFormat="1" x14ac:dyDescent="0.25">
      <c r="A266" s="1"/>
      <c r="B266" s="32"/>
      <c r="C266" s="278"/>
    </row>
    <row r="267" spans="1:3" s="33" customFormat="1" x14ac:dyDescent="0.25">
      <c r="A267" s="1"/>
      <c r="B267" s="32"/>
      <c r="C267" s="278"/>
    </row>
    <row r="268" spans="1:3" s="33" customFormat="1" x14ac:dyDescent="0.25">
      <c r="A268" s="1"/>
      <c r="B268" s="32"/>
      <c r="C268" s="278"/>
    </row>
    <row r="269" spans="1:3" s="33" customFormat="1" x14ac:dyDescent="0.25">
      <c r="A269" s="1"/>
      <c r="B269" s="32"/>
      <c r="C269" s="278"/>
    </row>
    <row r="270" spans="1:3" s="33" customFormat="1" x14ac:dyDescent="0.25">
      <c r="A270" s="1"/>
      <c r="B270" s="32"/>
      <c r="C270" s="278"/>
    </row>
    <row r="271" spans="1:3" s="33" customFormat="1" x14ac:dyDescent="0.25">
      <c r="A271" s="1"/>
      <c r="B271" s="32"/>
      <c r="C271" s="278"/>
    </row>
    <row r="272" spans="1:3" s="33" customFormat="1" x14ac:dyDescent="0.25">
      <c r="A272" s="1"/>
      <c r="B272" s="32"/>
      <c r="C272" s="278"/>
    </row>
    <row r="273" spans="1:3" s="33" customFormat="1" x14ac:dyDescent="0.25">
      <c r="A273" s="1"/>
      <c r="B273" s="32"/>
      <c r="C273" s="278"/>
    </row>
    <row r="274" spans="1:3" s="33" customFormat="1" x14ac:dyDescent="0.25">
      <c r="A274" s="1"/>
      <c r="B274" s="32"/>
      <c r="C274" s="278"/>
    </row>
    <row r="275" spans="1:3" s="33" customFormat="1" x14ac:dyDescent="0.25">
      <c r="A275" s="1"/>
      <c r="B275" s="32"/>
      <c r="C275" s="278"/>
    </row>
    <row r="276" spans="1:3" s="33" customFormat="1" x14ac:dyDescent="0.25">
      <c r="A276" s="1"/>
      <c r="B276" s="32"/>
      <c r="C276" s="278"/>
    </row>
    <row r="277" spans="1:3" s="33" customFormat="1" x14ac:dyDescent="0.25">
      <c r="A277" s="1"/>
      <c r="B277" s="32"/>
      <c r="C277" s="278"/>
    </row>
    <row r="278" spans="1:3" s="33" customFormat="1" x14ac:dyDescent="0.25">
      <c r="A278" s="1"/>
      <c r="B278" s="32"/>
      <c r="C278" s="278"/>
    </row>
    <row r="279" spans="1:3" s="33" customFormat="1" x14ac:dyDescent="0.25">
      <c r="A279" s="1"/>
      <c r="B279" s="32"/>
      <c r="C279" s="278"/>
    </row>
    <row r="280" spans="1:3" s="33" customFormat="1" x14ac:dyDescent="0.25">
      <c r="A280" s="1"/>
      <c r="B280" s="32"/>
      <c r="C280" s="278"/>
    </row>
    <row r="281" spans="1:3" s="33" customFormat="1" x14ac:dyDescent="0.25">
      <c r="A281" s="1"/>
      <c r="B281" s="32"/>
      <c r="C281" s="278"/>
    </row>
    <row r="282" spans="1:3" s="33" customFormat="1" x14ac:dyDescent="0.25">
      <c r="A282" s="1"/>
      <c r="B282" s="32"/>
      <c r="C282" s="278"/>
    </row>
    <row r="283" spans="1:3" s="33" customFormat="1" x14ac:dyDescent="0.25">
      <c r="A283" s="1"/>
      <c r="B283" s="32"/>
      <c r="C283" s="278"/>
    </row>
    <row r="284" spans="1:3" s="33" customFormat="1" x14ac:dyDescent="0.25">
      <c r="A284" s="1"/>
      <c r="B284" s="32"/>
      <c r="C284" s="278"/>
    </row>
    <row r="285" spans="1:3" s="33" customFormat="1" x14ac:dyDescent="0.25">
      <c r="A285" s="1"/>
      <c r="B285" s="32"/>
      <c r="C285" s="278"/>
    </row>
    <row r="286" spans="1:3" s="33" customFormat="1" x14ac:dyDescent="0.25">
      <c r="A286" s="1"/>
      <c r="B286" s="32"/>
      <c r="C286" s="278"/>
    </row>
    <row r="287" spans="1:3" s="33" customFormat="1" x14ac:dyDescent="0.25">
      <c r="A287" s="1"/>
      <c r="B287" s="32"/>
      <c r="C287" s="278"/>
    </row>
    <row r="288" spans="1:3" s="33" customFormat="1" x14ac:dyDescent="0.25">
      <c r="A288" s="1"/>
      <c r="B288" s="32"/>
      <c r="C288" s="278"/>
    </row>
    <row r="289" spans="1:3" s="33" customFormat="1" x14ac:dyDescent="0.25">
      <c r="A289" s="1"/>
      <c r="B289" s="32"/>
      <c r="C289" s="278"/>
    </row>
    <row r="290" spans="1:3" s="33" customFormat="1" x14ac:dyDescent="0.25">
      <c r="A290" s="1"/>
      <c r="B290" s="32"/>
      <c r="C290" s="278"/>
    </row>
    <row r="291" spans="1:3" s="33" customFormat="1" x14ac:dyDescent="0.25">
      <c r="A291" s="1"/>
      <c r="B291" s="32"/>
      <c r="C291" s="278"/>
    </row>
    <row r="292" spans="1:3" s="33" customFormat="1" x14ac:dyDescent="0.25">
      <c r="A292" s="1"/>
      <c r="B292" s="32"/>
      <c r="C292" s="278"/>
    </row>
    <row r="293" spans="1:3" s="33" customFormat="1" x14ac:dyDescent="0.25">
      <c r="A293" s="1"/>
      <c r="B293" s="32"/>
      <c r="C293" s="278"/>
    </row>
    <row r="294" spans="1:3" s="33" customFormat="1" x14ac:dyDescent="0.25">
      <c r="A294" s="1"/>
      <c r="B294" s="32"/>
      <c r="C294" s="278"/>
    </row>
    <row r="295" spans="1:3" s="33" customFormat="1" x14ac:dyDescent="0.25">
      <c r="A295" s="1"/>
      <c r="B295" s="32"/>
      <c r="C295" s="278"/>
    </row>
    <row r="296" spans="1:3" s="33" customFormat="1" x14ac:dyDescent="0.25">
      <c r="A296" s="1"/>
      <c r="B296" s="32"/>
      <c r="C296" s="278"/>
    </row>
    <row r="297" spans="1:3" s="33" customFormat="1" x14ac:dyDescent="0.25">
      <c r="A297" s="1"/>
      <c r="B297" s="32"/>
      <c r="C297" s="278"/>
    </row>
    <row r="298" spans="1:3" s="33" customFormat="1" x14ac:dyDescent="0.25">
      <c r="A298" s="1"/>
      <c r="B298" s="32"/>
      <c r="C298" s="278"/>
    </row>
    <row r="299" spans="1:3" s="33" customFormat="1" x14ac:dyDescent="0.25">
      <c r="A299" s="1"/>
      <c r="B299" s="32"/>
      <c r="C299" s="278"/>
    </row>
    <row r="300" spans="1:3" s="33" customFormat="1" x14ac:dyDescent="0.25">
      <c r="A300" s="1"/>
      <c r="B300" s="32"/>
      <c r="C300" s="278"/>
    </row>
    <row r="301" spans="1:3" s="33" customFormat="1" x14ac:dyDescent="0.25">
      <c r="A301" s="1"/>
      <c r="B301" s="32"/>
      <c r="C301" s="278"/>
    </row>
    <row r="302" spans="1:3" s="33" customFormat="1" x14ac:dyDescent="0.25">
      <c r="A302" s="1"/>
      <c r="B302" s="32"/>
      <c r="C302" s="278"/>
    </row>
    <row r="303" spans="1:3" s="33" customFormat="1" x14ac:dyDescent="0.25">
      <c r="A303" s="1"/>
      <c r="B303" s="32"/>
      <c r="C303" s="278"/>
    </row>
    <row r="304" spans="1:3" s="33" customFormat="1" x14ac:dyDescent="0.25">
      <c r="A304" s="1"/>
      <c r="B304" s="32"/>
      <c r="C304" s="278"/>
    </row>
    <row r="305" spans="1:3" s="33" customFormat="1" x14ac:dyDescent="0.25">
      <c r="A305" s="1"/>
      <c r="B305" s="32"/>
      <c r="C305" s="278"/>
    </row>
    <row r="306" spans="1:3" s="33" customFormat="1" x14ac:dyDescent="0.25">
      <c r="A306" s="1"/>
      <c r="B306" s="32"/>
      <c r="C306" s="278"/>
    </row>
    <row r="307" spans="1:3" s="33" customFormat="1" x14ac:dyDescent="0.25">
      <c r="A307" s="1"/>
      <c r="B307" s="32"/>
      <c r="C307" s="278"/>
    </row>
    <row r="308" spans="1:3" s="33" customFormat="1" x14ac:dyDescent="0.25">
      <c r="A308" s="1"/>
      <c r="B308" s="32"/>
      <c r="C308" s="278"/>
    </row>
    <row r="309" spans="1:3" s="33" customFormat="1" x14ac:dyDescent="0.25">
      <c r="A309" s="1"/>
      <c r="B309" s="32"/>
      <c r="C309" s="278"/>
    </row>
    <row r="310" spans="1:3" s="33" customFormat="1" x14ac:dyDescent="0.25">
      <c r="A310" s="1"/>
      <c r="B310" s="32"/>
      <c r="C310" s="278"/>
    </row>
    <row r="311" spans="1:3" s="33" customFormat="1" x14ac:dyDescent="0.25">
      <c r="A311" s="1"/>
      <c r="B311" s="32"/>
      <c r="C311" s="278"/>
    </row>
    <row r="312" spans="1:3" s="33" customFormat="1" x14ac:dyDescent="0.25">
      <c r="A312" s="1"/>
      <c r="B312" s="32"/>
      <c r="C312" s="278"/>
    </row>
  </sheetData>
  <mergeCells count="8">
    <mergeCell ref="A6:C6"/>
    <mergeCell ref="A7:C7"/>
    <mergeCell ref="A9:C9"/>
    <mergeCell ref="A1:C1"/>
    <mergeCell ref="A2:C2"/>
    <mergeCell ref="A3:C3"/>
    <mergeCell ref="A4:C4"/>
    <mergeCell ref="A5:C5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  <colBreaks count="1" manualBreakCount="1">
    <brk id="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755"/>
  <sheetViews>
    <sheetView view="pageBreakPreview" topLeftCell="A706" zoomScale="91" zoomScaleNormal="100" zoomScaleSheetLayoutView="91" workbookViewId="0">
      <selection activeCell="J720" sqref="J720"/>
    </sheetView>
  </sheetViews>
  <sheetFormatPr defaultRowHeight="12.75" x14ac:dyDescent="0.2"/>
  <cols>
    <col min="1" max="1" width="47" style="38" customWidth="1"/>
    <col min="2" max="2" width="7.140625" style="39" customWidth="1"/>
    <col min="3" max="3" width="11.5703125" style="43" customWidth="1"/>
    <col min="4" max="4" width="13.7109375" style="36" customWidth="1"/>
    <col min="5" max="5" width="9.5703125" style="35" customWidth="1"/>
    <col min="6" max="6" width="11.7109375" style="371" customWidth="1"/>
    <col min="7" max="7" width="11.28515625" style="35" customWidth="1"/>
    <col min="8" max="8" width="11.42578125" style="35" customWidth="1"/>
    <col min="9" max="9" width="11.28515625" style="35" bestFit="1" customWidth="1"/>
    <col min="10" max="10" width="12.28515625" style="35" customWidth="1"/>
    <col min="11" max="11" width="9.5703125" style="287" bestFit="1" customWidth="1"/>
    <col min="12" max="12" width="12" style="35" customWidth="1"/>
    <col min="13" max="13" width="11" style="35" bestFit="1" customWidth="1"/>
    <col min="14" max="244" width="9.140625" style="35"/>
    <col min="245" max="245" width="57.140625" style="35" customWidth="1"/>
    <col min="246" max="246" width="4.7109375" style="35" customWidth="1"/>
    <col min="247" max="247" width="5.28515625" style="35" customWidth="1"/>
    <col min="248" max="248" width="3.7109375" style="35" customWidth="1"/>
    <col min="249" max="249" width="13.5703125" style="35" customWidth="1"/>
    <col min="250" max="250" width="7.42578125" style="35" bestFit="1" customWidth="1"/>
    <col min="251" max="251" width="10.28515625" style="35" bestFit="1" customWidth="1"/>
    <col min="252" max="252" width="8.28515625" style="35" customWidth="1"/>
    <col min="253" max="253" width="9.42578125" style="35" bestFit="1" customWidth="1"/>
    <col min="254" max="500" width="9.140625" style="35"/>
    <col min="501" max="501" width="57.140625" style="35" customWidth="1"/>
    <col min="502" max="502" width="4.7109375" style="35" customWidth="1"/>
    <col min="503" max="503" width="5.28515625" style="35" customWidth="1"/>
    <col min="504" max="504" width="3.7109375" style="35" customWidth="1"/>
    <col min="505" max="505" width="13.5703125" style="35" customWidth="1"/>
    <col min="506" max="506" width="7.42578125" style="35" bestFit="1" customWidth="1"/>
    <col min="507" max="507" width="10.28515625" style="35" bestFit="1" customWidth="1"/>
    <col min="508" max="508" width="8.28515625" style="35" customWidth="1"/>
    <col min="509" max="509" width="9.42578125" style="35" bestFit="1" customWidth="1"/>
    <col min="510" max="756" width="9.140625" style="35"/>
    <col min="757" max="757" width="57.140625" style="35" customWidth="1"/>
    <col min="758" max="758" width="4.7109375" style="35" customWidth="1"/>
    <col min="759" max="759" width="5.28515625" style="35" customWidth="1"/>
    <col min="760" max="760" width="3.7109375" style="35" customWidth="1"/>
    <col min="761" max="761" width="13.5703125" style="35" customWidth="1"/>
    <col min="762" max="762" width="7.42578125" style="35" bestFit="1" customWidth="1"/>
    <col min="763" max="763" width="10.28515625" style="35" bestFit="1" customWidth="1"/>
    <col min="764" max="764" width="8.28515625" style="35" customWidth="1"/>
    <col min="765" max="765" width="9.42578125" style="35" bestFit="1" customWidth="1"/>
    <col min="766" max="1012" width="9.140625" style="35"/>
    <col min="1013" max="1013" width="57.140625" style="35" customWidth="1"/>
    <col min="1014" max="1014" width="4.7109375" style="35" customWidth="1"/>
    <col min="1015" max="1015" width="5.28515625" style="35" customWidth="1"/>
    <col min="1016" max="1016" width="3.7109375" style="35" customWidth="1"/>
    <col min="1017" max="1017" width="13.5703125" style="35" customWidth="1"/>
    <col min="1018" max="1018" width="7.42578125" style="35" bestFit="1" customWidth="1"/>
    <col min="1019" max="1019" width="10.28515625" style="35" bestFit="1" customWidth="1"/>
    <col min="1020" max="1020" width="8.28515625" style="35" customWidth="1"/>
    <col min="1021" max="1021" width="9.42578125" style="35" bestFit="1" customWidth="1"/>
    <col min="1022" max="1268" width="9.140625" style="35"/>
    <col min="1269" max="1269" width="57.140625" style="35" customWidth="1"/>
    <col min="1270" max="1270" width="4.7109375" style="35" customWidth="1"/>
    <col min="1271" max="1271" width="5.28515625" style="35" customWidth="1"/>
    <col min="1272" max="1272" width="3.7109375" style="35" customWidth="1"/>
    <col min="1273" max="1273" width="13.5703125" style="35" customWidth="1"/>
    <col min="1274" max="1274" width="7.42578125" style="35" bestFit="1" customWidth="1"/>
    <col min="1275" max="1275" width="10.28515625" style="35" bestFit="1" customWidth="1"/>
    <col min="1276" max="1276" width="8.28515625" style="35" customWidth="1"/>
    <col min="1277" max="1277" width="9.42578125" style="35" bestFit="1" customWidth="1"/>
    <col min="1278" max="1524" width="9.140625" style="35"/>
    <col min="1525" max="1525" width="57.140625" style="35" customWidth="1"/>
    <col min="1526" max="1526" width="4.7109375" style="35" customWidth="1"/>
    <col min="1527" max="1527" width="5.28515625" style="35" customWidth="1"/>
    <col min="1528" max="1528" width="3.7109375" style="35" customWidth="1"/>
    <col min="1529" max="1529" width="13.5703125" style="35" customWidth="1"/>
    <col min="1530" max="1530" width="7.42578125" style="35" bestFit="1" customWidth="1"/>
    <col min="1531" max="1531" width="10.28515625" style="35" bestFit="1" customWidth="1"/>
    <col min="1532" max="1532" width="8.28515625" style="35" customWidth="1"/>
    <col min="1533" max="1533" width="9.42578125" style="35" bestFit="1" customWidth="1"/>
    <col min="1534" max="1780" width="9.140625" style="35"/>
    <col min="1781" max="1781" width="57.140625" style="35" customWidth="1"/>
    <col min="1782" max="1782" width="4.7109375" style="35" customWidth="1"/>
    <col min="1783" max="1783" width="5.28515625" style="35" customWidth="1"/>
    <col min="1784" max="1784" width="3.7109375" style="35" customWidth="1"/>
    <col min="1785" max="1785" width="13.5703125" style="35" customWidth="1"/>
    <col min="1786" max="1786" width="7.42578125" style="35" bestFit="1" customWidth="1"/>
    <col min="1787" max="1787" width="10.28515625" style="35" bestFit="1" customWidth="1"/>
    <col min="1788" max="1788" width="8.28515625" style="35" customWidth="1"/>
    <col min="1789" max="1789" width="9.42578125" style="35" bestFit="1" customWidth="1"/>
    <col min="1790" max="2036" width="9.140625" style="35"/>
    <col min="2037" max="2037" width="57.140625" style="35" customWidth="1"/>
    <col min="2038" max="2038" width="4.7109375" style="35" customWidth="1"/>
    <col min="2039" max="2039" width="5.28515625" style="35" customWidth="1"/>
    <col min="2040" max="2040" width="3.7109375" style="35" customWidth="1"/>
    <col min="2041" max="2041" width="13.5703125" style="35" customWidth="1"/>
    <col min="2042" max="2042" width="7.42578125" style="35" bestFit="1" customWidth="1"/>
    <col min="2043" max="2043" width="10.28515625" style="35" bestFit="1" customWidth="1"/>
    <col min="2044" max="2044" width="8.28515625" style="35" customWidth="1"/>
    <col min="2045" max="2045" width="9.42578125" style="35" bestFit="1" customWidth="1"/>
    <col min="2046" max="2292" width="9.140625" style="35"/>
    <col min="2293" max="2293" width="57.140625" style="35" customWidth="1"/>
    <col min="2294" max="2294" width="4.7109375" style="35" customWidth="1"/>
    <col min="2295" max="2295" width="5.28515625" style="35" customWidth="1"/>
    <col min="2296" max="2296" width="3.7109375" style="35" customWidth="1"/>
    <col min="2297" max="2297" width="13.5703125" style="35" customWidth="1"/>
    <col min="2298" max="2298" width="7.42578125" style="35" bestFit="1" customWidth="1"/>
    <col min="2299" max="2299" width="10.28515625" style="35" bestFit="1" customWidth="1"/>
    <col min="2300" max="2300" width="8.28515625" style="35" customWidth="1"/>
    <col min="2301" max="2301" width="9.42578125" style="35" bestFit="1" customWidth="1"/>
    <col min="2302" max="2548" width="9.140625" style="35"/>
    <col min="2549" max="2549" width="57.140625" style="35" customWidth="1"/>
    <col min="2550" max="2550" width="4.7109375" style="35" customWidth="1"/>
    <col min="2551" max="2551" width="5.28515625" style="35" customWidth="1"/>
    <col min="2552" max="2552" width="3.7109375" style="35" customWidth="1"/>
    <col min="2553" max="2553" width="13.5703125" style="35" customWidth="1"/>
    <col min="2554" max="2554" width="7.42578125" style="35" bestFit="1" customWidth="1"/>
    <col min="2555" max="2555" width="10.28515625" style="35" bestFit="1" customWidth="1"/>
    <col min="2556" max="2556" width="8.28515625" style="35" customWidth="1"/>
    <col min="2557" max="2557" width="9.42578125" style="35" bestFit="1" customWidth="1"/>
    <col min="2558" max="2804" width="9.140625" style="35"/>
    <col min="2805" max="2805" width="57.140625" style="35" customWidth="1"/>
    <col min="2806" max="2806" width="4.7109375" style="35" customWidth="1"/>
    <col min="2807" max="2807" width="5.28515625" style="35" customWidth="1"/>
    <col min="2808" max="2808" width="3.7109375" style="35" customWidth="1"/>
    <col min="2809" max="2809" width="13.5703125" style="35" customWidth="1"/>
    <col min="2810" max="2810" width="7.42578125" style="35" bestFit="1" customWidth="1"/>
    <col min="2811" max="2811" width="10.28515625" style="35" bestFit="1" customWidth="1"/>
    <col min="2812" max="2812" width="8.28515625" style="35" customWidth="1"/>
    <col min="2813" max="2813" width="9.42578125" style="35" bestFit="1" customWidth="1"/>
    <col min="2814" max="3060" width="9.140625" style="35"/>
    <col min="3061" max="3061" width="57.140625" style="35" customWidth="1"/>
    <col min="3062" max="3062" width="4.7109375" style="35" customWidth="1"/>
    <col min="3063" max="3063" width="5.28515625" style="35" customWidth="1"/>
    <col min="3064" max="3064" width="3.7109375" style="35" customWidth="1"/>
    <col min="3065" max="3065" width="13.5703125" style="35" customWidth="1"/>
    <col min="3066" max="3066" width="7.42578125" style="35" bestFit="1" customWidth="1"/>
    <col min="3067" max="3067" width="10.28515625" style="35" bestFit="1" customWidth="1"/>
    <col min="3068" max="3068" width="8.28515625" style="35" customWidth="1"/>
    <col min="3069" max="3069" width="9.42578125" style="35" bestFit="1" customWidth="1"/>
    <col min="3070" max="3316" width="9.140625" style="35"/>
    <col min="3317" max="3317" width="57.140625" style="35" customWidth="1"/>
    <col min="3318" max="3318" width="4.7109375" style="35" customWidth="1"/>
    <col min="3319" max="3319" width="5.28515625" style="35" customWidth="1"/>
    <col min="3320" max="3320" width="3.7109375" style="35" customWidth="1"/>
    <col min="3321" max="3321" width="13.5703125" style="35" customWidth="1"/>
    <col min="3322" max="3322" width="7.42578125" style="35" bestFit="1" customWidth="1"/>
    <col min="3323" max="3323" width="10.28515625" style="35" bestFit="1" customWidth="1"/>
    <col min="3324" max="3324" width="8.28515625" style="35" customWidth="1"/>
    <col min="3325" max="3325" width="9.42578125" style="35" bestFit="1" customWidth="1"/>
    <col min="3326" max="3572" width="9.140625" style="35"/>
    <col min="3573" max="3573" width="57.140625" style="35" customWidth="1"/>
    <col min="3574" max="3574" width="4.7109375" style="35" customWidth="1"/>
    <col min="3575" max="3575" width="5.28515625" style="35" customWidth="1"/>
    <col min="3576" max="3576" width="3.7109375" style="35" customWidth="1"/>
    <col min="3577" max="3577" width="13.5703125" style="35" customWidth="1"/>
    <col min="3578" max="3578" width="7.42578125" style="35" bestFit="1" customWidth="1"/>
    <col min="3579" max="3579" width="10.28515625" style="35" bestFit="1" customWidth="1"/>
    <col min="3580" max="3580" width="8.28515625" style="35" customWidth="1"/>
    <col min="3581" max="3581" width="9.42578125" style="35" bestFit="1" customWidth="1"/>
    <col min="3582" max="3828" width="9.140625" style="35"/>
    <col min="3829" max="3829" width="57.140625" style="35" customWidth="1"/>
    <col min="3830" max="3830" width="4.7109375" style="35" customWidth="1"/>
    <col min="3831" max="3831" width="5.28515625" style="35" customWidth="1"/>
    <col min="3832" max="3832" width="3.7109375" style="35" customWidth="1"/>
    <col min="3833" max="3833" width="13.5703125" style="35" customWidth="1"/>
    <col min="3834" max="3834" width="7.42578125" style="35" bestFit="1" customWidth="1"/>
    <col min="3835" max="3835" width="10.28515625" style="35" bestFit="1" customWidth="1"/>
    <col min="3836" max="3836" width="8.28515625" style="35" customWidth="1"/>
    <col min="3837" max="3837" width="9.42578125" style="35" bestFit="1" customWidth="1"/>
    <col min="3838" max="4084" width="9.140625" style="35"/>
    <col min="4085" max="4085" width="57.140625" style="35" customWidth="1"/>
    <col min="4086" max="4086" width="4.7109375" style="35" customWidth="1"/>
    <col min="4087" max="4087" width="5.28515625" style="35" customWidth="1"/>
    <col min="4088" max="4088" width="3.7109375" style="35" customWidth="1"/>
    <col min="4089" max="4089" width="13.5703125" style="35" customWidth="1"/>
    <col min="4090" max="4090" width="7.42578125" style="35" bestFit="1" customWidth="1"/>
    <col min="4091" max="4091" width="10.28515625" style="35" bestFit="1" customWidth="1"/>
    <col min="4092" max="4092" width="8.28515625" style="35" customWidth="1"/>
    <col min="4093" max="4093" width="9.42578125" style="35" bestFit="1" customWidth="1"/>
    <col min="4094" max="4340" width="9.140625" style="35"/>
    <col min="4341" max="4341" width="57.140625" style="35" customWidth="1"/>
    <col min="4342" max="4342" width="4.7109375" style="35" customWidth="1"/>
    <col min="4343" max="4343" width="5.28515625" style="35" customWidth="1"/>
    <col min="4344" max="4344" width="3.7109375" style="35" customWidth="1"/>
    <col min="4345" max="4345" width="13.5703125" style="35" customWidth="1"/>
    <col min="4346" max="4346" width="7.42578125" style="35" bestFit="1" customWidth="1"/>
    <col min="4347" max="4347" width="10.28515625" style="35" bestFit="1" customWidth="1"/>
    <col min="4348" max="4348" width="8.28515625" style="35" customWidth="1"/>
    <col min="4349" max="4349" width="9.42578125" style="35" bestFit="1" customWidth="1"/>
    <col min="4350" max="4596" width="9.140625" style="35"/>
    <col min="4597" max="4597" width="57.140625" style="35" customWidth="1"/>
    <col min="4598" max="4598" width="4.7109375" style="35" customWidth="1"/>
    <col min="4599" max="4599" width="5.28515625" style="35" customWidth="1"/>
    <col min="4600" max="4600" width="3.7109375" style="35" customWidth="1"/>
    <col min="4601" max="4601" width="13.5703125" style="35" customWidth="1"/>
    <col min="4602" max="4602" width="7.42578125" style="35" bestFit="1" customWidth="1"/>
    <col min="4603" max="4603" width="10.28515625" style="35" bestFit="1" customWidth="1"/>
    <col min="4604" max="4604" width="8.28515625" style="35" customWidth="1"/>
    <col min="4605" max="4605" width="9.42578125" style="35" bestFit="1" customWidth="1"/>
    <col min="4606" max="4852" width="9.140625" style="35"/>
    <col min="4853" max="4853" width="57.140625" style="35" customWidth="1"/>
    <col min="4854" max="4854" width="4.7109375" style="35" customWidth="1"/>
    <col min="4855" max="4855" width="5.28515625" style="35" customWidth="1"/>
    <col min="4856" max="4856" width="3.7109375" style="35" customWidth="1"/>
    <col min="4857" max="4857" width="13.5703125" style="35" customWidth="1"/>
    <col min="4858" max="4858" width="7.42578125" style="35" bestFit="1" customWidth="1"/>
    <col min="4859" max="4859" width="10.28515625" style="35" bestFit="1" customWidth="1"/>
    <col min="4860" max="4860" width="8.28515625" style="35" customWidth="1"/>
    <col min="4861" max="4861" width="9.42578125" style="35" bestFit="1" customWidth="1"/>
    <col min="4862" max="5108" width="9.140625" style="35"/>
    <col min="5109" max="5109" width="57.140625" style="35" customWidth="1"/>
    <col min="5110" max="5110" width="4.7109375" style="35" customWidth="1"/>
    <col min="5111" max="5111" width="5.28515625" style="35" customWidth="1"/>
    <col min="5112" max="5112" width="3.7109375" style="35" customWidth="1"/>
    <col min="5113" max="5113" width="13.5703125" style="35" customWidth="1"/>
    <col min="5114" max="5114" width="7.42578125" style="35" bestFit="1" customWidth="1"/>
    <col min="5115" max="5115" width="10.28515625" style="35" bestFit="1" customWidth="1"/>
    <col min="5116" max="5116" width="8.28515625" style="35" customWidth="1"/>
    <col min="5117" max="5117" width="9.42578125" style="35" bestFit="1" customWidth="1"/>
    <col min="5118" max="5364" width="9.140625" style="35"/>
    <col min="5365" max="5365" width="57.140625" style="35" customWidth="1"/>
    <col min="5366" max="5366" width="4.7109375" style="35" customWidth="1"/>
    <col min="5367" max="5367" width="5.28515625" style="35" customWidth="1"/>
    <col min="5368" max="5368" width="3.7109375" style="35" customWidth="1"/>
    <col min="5369" max="5369" width="13.5703125" style="35" customWidth="1"/>
    <col min="5370" max="5370" width="7.42578125" style="35" bestFit="1" customWidth="1"/>
    <col min="5371" max="5371" width="10.28515625" style="35" bestFit="1" customWidth="1"/>
    <col min="5372" max="5372" width="8.28515625" style="35" customWidth="1"/>
    <col min="5373" max="5373" width="9.42578125" style="35" bestFit="1" customWidth="1"/>
    <col min="5374" max="5620" width="9.140625" style="35"/>
    <col min="5621" max="5621" width="57.140625" style="35" customWidth="1"/>
    <col min="5622" max="5622" width="4.7109375" style="35" customWidth="1"/>
    <col min="5623" max="5623" width="5.28515625" style="35" customWidth="1"/>
    <col min="5624" max="5624" width="3.7109375" style="35" customWidth="1"/>
    <col min="5625" max="5625" width="13.5703125" style="35" customWidth="1"/>
    <col min="5626" max="5626" width="7.42578125" style="35" bestFit="1" customWidth="1"/>
    <col min="5627" max="5627" width="10.28515625" style="35" bestFit="1" customWidth="1"/>
    <col min="5628" max="5628" width="8.28515625" style="35" customWidth="1"/>
    <col min="5629" max="5629" width="9.42578125" style="35" bestFit="1" customWidth="1"/>
    <col min="5630" max="5876" width="9.140625" style="35"/>
    <col min="5877" max="5877" width="57.140625" style="35" customWidth="1"/>
    <col min="5878" max="5878" width="4.7109375" style="35" customWidth="1"/>
    <col min="5879" max="5879" width="5.28515625" style="35" customWidth="1"/>
    <col min="5880" max="5880" width="3.7109375" style="35" customWidth="1"/>
    <col min="5881" max="5881" width="13.5703125" style="35" customWidth="1"/>
    <col min="5882" max="5882" width="7.42578125" style="35" bestFit="1" customWidth="1"/>
    <col min="5883" max="5883" width="10.28515625" style="35" bestFit="1" customWidth="1"/>
    <col min="5884" max="5884" width="8.28515625" style="35" customWidth="1"/>
    <col min="5885" max="5885" width="9.42578125" style="35" bestFit="1" customWidth="1"/>
    <col min="5886" max="6132" width="9.140625" style="35"/>
    <col min="6133" max="6133" width="57.140625" style="35" customWidth="1"/>
    <col min="6134" max="6134" width="4.7109375" style="35" customWidth="1"/>
    <col min="6135" max="6135" width="5.28515625" style="35" customWidth="1"/>
    <col min="6136" max="6136" width="3.7109375" style="35" customWidth="1"/>
    <col min="6137" max="6137" width="13.5703125" style="35" customWidth="1"/>
    <col min="6138" max="6138" width="7.42578125" style="35" bestFit="1" customWidth="1"/>
    <col min="6139" max="6139" width="10.28515625" style="35" bestFit="1" customWidth="1"/>
    <col min="6140" max="6140" width="8.28515625" style="35" customWidth="1"/>
    <col min="6141" max="6141" width="9.42578125" style="35" bestFit="1" customWidth="1"/>
    <col min="6142" max="6388" width="9.140625" style="35"/>
    <col min="6389" max="6389" width="57.140625" style="35" customWidth="1"/>
    <col min="6390" max="6390" width="4.7109375" style="35" customWidth="1"/>
    <col min="6391" max="6391" width="5.28515625" style="35" customWidth="1"/>
    <col min="6392" max="6392" width="3.7109375" style="35" customWidth="1"/>
    <col min="6393" max="6393" width="13.5703125" style="35" customWidth="1"/>
    <col min="6394" max="6394" width="7.42578125" style="35" bestFit="1" customWidth="1"/>
    <col min="6395" max="6395" width="10.28515625" style="35" bestFit="1" customWidth="1"/>
    <col min="6396" max="6396" width="8.28515625" style="35" customWidth="1"/>
    <col min="6397" max="6397" width="9.42578125" style="35" bestFit="1" customWidth="1"/>
    <col min="6398" max="6644" width="9.140625" style="35"/>
    <col min="6645" max="6645" width="57.140625" style="35" customWidth="1"/>
    <col min="6646" max="6646" width="4.7109375" style="35" customWidth="1"/>
    <col min="6647" max="6647" width="5.28515625" style="35" customWidth="1"/>
    <col min="6648" max="6648" width="3.7109375" style="35" customWidth="1"/>
    <col min="6649" max="6649" width="13.5703125" style="35" customWidth="1"/>
    <col min="6650" max="6650" width="7.42578125" style="35" bestFit="1" customWidth="1"/>
    <col min="6651" max="6651" width="10.28515625" style="35" bestFit="1" customWidth="1"/>
    <col min="6652" max="6652" width="8.28515625" style="35" customWidth="1"/>
    <col min="6653" max="6653" width="9.42578125" style="35" bestFit="1" customWidth="1"/>
    <col min="6654" max="6900" width="9.140625" style="35"/>
    <col min="6901" max="6901" width="57.140625" style="35" customWidth="1"/>
    <col min="6902" max="6902" width="4.7109375" style="35" customWidth="1"/>
    <col min="6903" max="6903" width="5.28515625" style="35" customWidth="1"/>
    <col min="6904" max="6904" width="3.7109375" style="35" customWidth="1"/>
    <col min="6905" max="6905" width="13.5703125" style="35" customWidth="1"/>
    <col min="6906" max="6906" width="7.42578125" style="35" bestFit="1" customWidth="1"/>
    <col min="6907" max="6907" width="10.28515625" style="35" bestFit="1" customWidth="1"/>
    <col min="6908" max="6908" width="8.28515625" style="35" customWidth="1"/>
    <col min="6909" max="6909" width="9.42578125" style="35" bestFit="1" customWidth="1"/>
    <col min="6910" max="7156" width="9.140625" style="35"/>
    <col min="7157" max="7157" width="57.140625" style="35" customWidth="1"/>
    <col min="7158" max="7158" width="4.7109375" style="35" customWidth="1"/>
    <col min="7159" max="7159" width="5.28515625" style="35" customWidth="1"/>
    <col min="7160" max="7160" width="3.7109375" style="35" customWidth="1"/>
    <col min="7161" max="7161" width="13.5703125" style="35" customWidth="1"/>
    <col min="7162" max="7162" width="7.42578125" style="35" bestFit="1" customWidth="1"/>
    <col min="7163" max="7163" width="10.28515625" style="35" bestFit="1" customWidth="1"/>
    <col min="7164" max="7164" width="8.28515625" style="35" customWidth="1"/>
    <col min="7165" max="7165" width="9.42578125" style="35" bestFit="1" customWidth="1"/>
    <col min="7166" max="7412" width="9.140625" style="35"/>
    <col min="7413" max="7413" width="57.140625" style="35" customWidth="1"/>
    <col min="7414" max="7414" width="4.7109375" style="35" customWidth="1"/>
    <col min="7415" max="7415" width="5.28515625" style="35" customWidth="1"/>
    <col min="7416" max="7416" width="3.7109375" style="35" customWidth="1"/>
    <col min="7417" max="7417" width="13.5703125" style="35" customWidth="1"/>
    <col min="7418" max="7418" width="7.42578125" style="35" bestFit="1" customWidth="1"/>
    <col min="7419" max="7419" width="10.28515625" style="35" bestFit="1" customWidth="1"/>
    <col min="7420" max="7420" width="8.28515625" style="35" customWidth="1"/>
    <col min="7421" max="7421" width="9.42578125" style="35" bestFit="1" customWidth="1"/>
    <col min="7422" max="7668" width="9.140625" style="35"/>
    <col min="7669" max="7669" width="57.140625" style="35" customWidth="1"/>
    <col min="7670" max="7670" width="4.7109375" style="35" customWidth="1"/>
    <col min="7671" max="7671" width="5.28515625" style="35" customWidth="1"/>
    <col min="7672" max="7672" width="3.7109375" style="35" customWidth="1"/>
    <col min="7673" max="7673" width="13.5703125" style="35" customWidth="1"/>
    <col min="7674" max="7674" width="7.42578125" style="35" bestFit="1" customWidth="1"/>
    <col min="7675" max="7675" width="10.28515625" style="35" bestFit="1" customWidth="1"/>
    <col min="7676" max="7676" width="8.28515625" style="35" customWidth="1"/>
    <col min="7677" max="7677" width="9.42578125" style="35" bestFit="1" customWidth="1"/>
    <col min="7678" max="7924" width="9.140625" style="35"/>
    <col min="7925" max="7925" width="57.140625" style="35" customWidth="1"/>
    <col min="7926" max="7926" width="4.7109375" style="35" customWidth="1"/>
    <col min="7927" max="7927" width="5.28515625" style="35" customWidth="1"/>
    <col min="7928" max="7928" width="3.7109375" style="35" customWidth="1"/>
    <col min="7929" max="7929" width="13.5703125" style="35" customWidth="1"/>
    <col min="7930" max="7930" width="7.42578125" style="35" bestFit="1" customWidth="1"/>
    <col min="7931" max="7931" width="10.28515625" style="35" bestFit="1" customWidth="1"/>
    <col min="7932" max="7932" width="8.28515625" style="35" customWidth="1"/>
    <col min="7933" max="7933" width="9.42578125" style="35" bestFit="1" customWidth="1"/>
    <col min="7934" max="8180" width="9.140625" style="35"/>
    <col min="8181" max="8181" width="57.140625" style="35" customWidth="1"/>
    <col min="8182" max="8182" width="4.7109375" style="35" customWidth="1"/>
    <col min="8183" max="8183" width="5.28515625" style="35" customWidth="1"/>
    <col min="8184" max="8184" width="3.7109375" style="35" customWidth="1"/>
    <col min="8185" max="8185" width="13.5703125" style="35" customWidth="1"/>
    <col min="8186" max="8186" width="7.42578125" style="35" bestFit="1" customWidth="1"/>
    <col min="8187" max="8187" width="10.28515625" style="35" bestFit="1" customWidth="1"/>
    <col min="8188" max="8188" width="8.28515625" style="35" customWidth="1"/>
    <col min="8189" max="8189" width="9.42578125" style="35" bestFit="1" customWidth="1"/>
    <col min="8190" max="8436" width="9.140625" style="35"/>
    <col min="8437" max="8437" width="57.140625" style="35" customWidth="1"/>
    <col min="8438" max="8438" width="4.7109375" style="35" customWidth="1"/>
    <col min="8439" max="8439" width="5.28515625" style="35" customWidth="1"/>
    <col min="8440" max="8440" width="3.7109375" style="35" customWidth="1"/>
    <col min="8441" max="8441" width="13.5703125" style="35" customWidth="1"/>
    <col min="8442" max="8442" width="7.42578125" style="35" bestFit="1" customWidth="1"/>
    <col min="8443" max="8443" width="10.28515625" style="35" bestFit="1" customWidth="1"/>
    <col min="8444" max="8444" width="8.28515625" style="35" customWidth="1"/>
    <col min="8445" max="8445" width="9.42578125" style="35" bestFit="1" customWidth="1"/>
    <col min="8446" max="8692" width="9.140625" style="35"/>
    <col min="8693" max="8693" width="57.140625" style="35" customWidth="1"/>
    <col min="8694" max="8694" width="4.7109375" style="35" customWidth="1"/>
    <col min="8695" max="8695" width="5.28515625" style="35" customWidth="1"/>
    <col min="8696" max="8696" width="3.7109375" style="35" customWidth="1"/>
    <col min="8697" max="8697" width="13.5703125" style="35" customWidth="1"/>
    <col min="8698" max="8698" width="7.42578125" style="35" bestFit="1" customWidth="1"/>
    <col min="8699" max="8699" width="10.28515625" style="35" bestFit="1" customWidth="1"/>
    <col min="8700" max="8700" width="8.28515625" style="35" customWidth="1"/>
    <col min="8701" max="8701" width="9.42578125" style="35" bestFit="1" customWidth="1"/>
    <col min="8702" max="8948" width="9.140625" style="35"/>
    <col min="8949" max="8949" width="57.140625" style="35" customWidth="1"/>
    <col min="8950" max="8950" width="4.7109375" style="35" customWidth="1"/>
    <col min="8951" max="8951" width="5.28515625" style="35" customWidth="1"/>
    <col min="8952" max="8952" width="3.7109375" style="35" customWidth="1"/>
    <col min="8953" max="8953" width="13.5703125" style="35" customWidth="1"/>
    <col min="8954" max="8954" width="7.42578125" style="35" bestFit="1" customWidth="1"/>
    <col min="8955" max="8955" width="10.28515625" style="35" bestFit="1" customWidth="1"/>
    <col min="8956" max="8956" width="8.28515625" style="35" customWidth="1"/>
    <col min="8957" max="8957" width="9.42578125" style="35" bestFit="1" customWidth="1"/>
    <col min="8958" max="9204" width="9.140625" style="35"/>
    <col min="9205" max="9205" width="57.140625" style="35" customWidth="1"/>
    <col min="9206" max="9206" width="4.7109375" style="35" customWidth="1"/>
    <col min="9207" max="9207" width="5.28515625" style="35" customWidth="1"/>
    <col min="9208" max="9208" width="3.7109375" style="35" customWidth="1"/>
    <col min="9209" max="9209" width="13.5703125" style="35" customWidth="1"/>
    <col min="9210" max="9210" width="7.42578125" style="35" bestFit="1" customWidth="1"/>
    <col min="9211" max="9211" width="10.28515625" style="35" bestFit="1" customWidth="1"/>
    <col min="9212" max="9212" width="8.28515625" style="35" customWidth="1"/>
    <col min="9213" max="9213" width="9.42578125" style="35" bestFit="1" customWidth="1"/>
    <col min="9214" max="9460" width="9.140625" style="35"/>
    <col min="9461" max="9461" width="57.140625" style="35" customWidth="1"/>
    <col min="9462" max="9462" width="4.7109375" style="35" customWidth="1"/>
    <col min="9463" max="9463" width="5.28515625" style="35" customWidth="1"/>
    <col min="9464" max="9464" width="3.7109375" style="35" customWidth="1"/>
    <col min="9465" max="9465" width="13.5703125" style="35" customWidth="1"/>
    <col min="9466" max="9466" width="7.42578125" style="35" bestFit="1" customWidth="1"/>
    <col min="9467" max="9467" width="10.28515625" style="35" bestFit="1" customWidth="1"/>
    <col min="9468" max="9468" width="8.28515625" style="35" customWidth="1"/>
    <col min="9469" max="9469" width="9.42578125" style="35" bestFit="1" customWidth="1"/>
    <col min="9470" max="9716" width="9.140625" style="35"/>
    <col min="9717" max="9717" width="57.140625" style="35" customWidth="1"/>
    <col min="9718" max="9718" width="4.7109375" style="35" customWidth="1"/>
    <col min="9719" max="9719" width="5.28515625" style="35" customWidth="1"/>
    <col min="9720" max="9720" width="3.7109375" style="35" customWidth="1"/>
    <col min="9721" max="9721" width="13.5703125" style="35" customWidth="1"/>
    <col min="9722" max="9722" width="7.42578125" style="35" bestFit="1" customWidth="1"/>
    <col min="9723" max="9723" width="10.28515625" style="35" bestFit="1" customWidth="1"/>
    <col min="9724" max="9724" width="8.28515625" style="35" customWidth="1"/>
    <col min="9725" max="9725" width="9.42578125" style="35" bestFit="1" customWidth="1"/>
    <col min="9726" max="9972" width="9.140625" style="35"/>
    <col min="9973" max="9973" width="57.140625" style="35" customWidth="1"/>
    <col min="9974" max="9974" width="4.7109375" style="35" customWidth="1"/>
    <col min="9975" max="9975" width="5.28515625" style="35" customWidth="1"/>
    <col min="9976" max="9976" width="3.7109375" style="35" customWidth="1"/>
    <col min="9977" max="9977" width="13.5703125" style="35" customWidth="1"/>
    <col min="9978" max="9978" width="7.42578125" style="35" bestFit="1" customWidth="1"/>
    <col min="9979" max="9979" width="10.28515625" style="35" bestFit="1" customWidth="1"/>
    <col min="9980" max="9980" width="8.28515625" style="35" customWidth="1"/>
    <col min="9981" max="9981" width="9.42578125" style="35" bestFit="1" customWidth="1"/>
    <col min="9982" max="10228" width="9.140625" style="35"/>
    <col min="10229" max="10229" width="57.140625" style="35" customWidth="1"/>
    <col min="10230" max="10230" width="4.7109375" style="35" customWidth="1"/>
    <col min="10231" max="10231" width="5.28515625" style="35" customWidth="1"/>
    <col min="10232" max="10232" width="3.7109375" style="35" customWidth="1"/>
    <col min="10233" max="10233" width="13.5703125" style="35" customWidth="1"/>
    <col min="10234" max="10234" width="7.42578125" style="35" bestFit="1" customWidth="1"/>
    <col min="10235" max="10235" width="10.28515625" style="35" bestFit="1" customWidth="1"/>
    <col min="10236" max="10236" width="8.28515625" style="35" customWidth="1"/>
    <col min="10237" max="10237" width="9.42578125" style="35" bestFit="1" customWidth="1"/>
    <col min="10238" max="10484" width="9.140625" style="35"/>
    <col min="10485" max="10485" width="57.140625" style="35" customWidth="1"/>
    <col min="10486" max="10486" width="4.7109375" style="35" customWidth="1"/>
    <col min="10487" max="10487" width="5.28515625" style="35" customWidth="1"/>
    <col min="10488" max="10488" width="3.7109375" style="35" customWidth="1"/>
    <col min="10489" max="10489" width="13.5703125" style="35" customWidth="1"/>
    <col min="10490" max="10490" width="7.42578125" style="35" bestFit="1" customWidth="1"/>
    <col min="10491" max="10491" width="10.28515625" style="35" bestFit="1" customWidth="1"/>
    <col min="10492" max="10492" width="8.28515625" style="35" customWidth="1"/>
    <col min="10493" max="10493" width="9.42578125" style="35" bestFit="1" customWidth="1"/>
    <col min="10494" max="10740" width="9.140625" style="35"/>
    <col min="10741" max="10741" width="57.140625" style="35" customWidth="1"/>
    <col min="10742" max="10742" width="4.7109375" style="35" customWidth="1"/>
    <col min="10743" max="10743" width="5.28515625" style="35" customWidth="1"/>
    <col min="10744" max="10744" width="3.7109375" style="35" customWidth="1"/>
    <col min="10745" max="10745" width="13.5703125" style="35" customWidth="1"/>
    <col min="10746" max="10746" width="7.42578125" style="35" bestFit="1" customWidth="1"/>
    <col min="10747" max="10747" width="10.28515625" style="35" bestFit="1" customWidth="1"/>
    <col min="10748" max="10748" width="8.28515625" style="35" customWidth="1"/>
    <col min="10749" max="10749" width="9.42578125" style="35" bestFit="1" customWidth="1"/>
    <col min="10750" max="10996" width="9.140625" style="35"/>
    <col min="10997" max="10997" width="57.140625" style="35" customWidth="1"/>
    <col min="10998" max="10998" width="4.7109375" style="35" customWidth="1"/>
    <col min="10999" max="10999" width="5.28515625" style="35" customWidth="1"/>
    <col min="11000" max="11000" width="3.7109375" style="35" customWidth="1"/>
    <col min="11001" max="11001" width="13.5703125" style="35" customWidth="1"/>
    <col min="11002" max="11002" width="7.42578125" style="35" bestFit="1" customWidth="1"/>
    <col min="11003" max="11003" width="10.28515625" style="35" bestFit="1" customWidth="1"/>
    <col min="11004" max="11004" width="8.28515625" style="35" customWidth="1"/>
    <col min="11005" max="11005" width="9.42578125" style="35" bestFit="1" customWidth="1"/>
    <col min="11006" max="11252" width="9.140625" style="35"/>
    <col min="11253" max="11253" width="57.140625" style="35" customWidth="1"/>
    <col min="11254" max="11254" width="4.7109375" style="35" customWidth="1"/>
    <col min="11255" max="11255" width="5.28515625" style="35" customWidth="1"/>
    <col min="11256" max="11256" width="3.7109375" style="35" customWidth="1"/>
    <col min="11257" max="11257" width="13.5703125" style="35" customWidth="1"/>
    <col min="11258" max="11258" width="7.42578125" style="35" bestFit="1" customWidth="1"/>
    <col min="11259" max="11259" width="10.28515625" style="35" bestFit="1" customWidth="1"/>
    <col min="11260" max="11260" width="8.28515625" style="35" customWidth="1"/>
    <col min="11261" max="11261" width="9.42578125" style="35" bestFit="1" customWidth="1"/>
    <col min="11262" max="11508" width="9.140625" style="35"/>
    <col min="11509" max="11509" width="57.140625" style="35" customWidth="1"/>
    <col min="11510" max="11510" width="4.7109375" style="35" customWidth="1"/>
    <col min="11511" max="11511" width="5.28515625" style="35" customWidth="1"/>
    <col min="11512" max="11512" width="3.7109375" style="35" customWidth="1"/>
    <col min="11513" max="11513" width="13.5703125" style="35" customWidth="1"/>
    <col min="11514" max="11514" width="7.42578125" style="35" bestFit="1" customWidth="1"/>
    <col min="11515" max="11515" width="10.28515625" style="35" bestFit="1" customWidth="1"/>
    <col min="11516" max="11516" width="8.28515625" style="35" customWidth="1"/>
    <col min="11517" max="11517" width="9.42578125" style="35" bestFit="1" customWidth="1"/>
    <col min="11518" max="11764" width="9.140625" style="35"/>
    <col min="11765" max="11765" width="57.140625" style="35" customWidth="1"/>
    <col min="11766" max="11766" width="4.7109375" style="35" customWidth="1"/>
    <col min="11767" max="11767" width="5.28515625" style="35" customWidth="1"/>
    <col min="11768" max="11768" width="3.7109375" style="35" customWidth="1"/>
    <col min="11769" max="11769" width="13.5703125" style="35" customWidth="1"/>
    <col min="11770" max="11770" width="7.42578125" style="35" bestFit="1" customWidth="1"/>
    <col min="11771" max="11771" width="10.28515625" style="35" bestFit="1" customWidth="1"/>
    <col min="11772" max="11772" width="8.28515625" style="35" customWidth="1"/>
    <col min="11773" max="11773" width="9.42578125" style="35" bestFit="1" customWidth="1"/>
    <col min="11774" max="12020" width="9.140625" style="35"/>
    <col min="12021" max="12021" width="57.140625" style="35" customWidth="1"/>
    <col min="12022" max="12022" width="4.7109375" style="35" customWidth="1"/>
    <col min="12023" max="12023" width="5.28515625" style="35" customWidth="1"/>
    <col min="12024" max="12024" width="3.7109375" style="35" customWidth="1"/>
    <col min="12025" max="12025" width="13.5703125" style="35" customWidth="1"/>
    <col min="12026" max="12026" width="7.42578125" style="35" bestFit="1" customWidth="1"/>
    <col min="12027" max="12027" width="10.28515625" style="35" bestFit="1" customWidth="1"/>
    <col min="12028" max="12028" width="8.28515625" style="35" customWidth="1"/>
    <col min="12029" max="12029" width="9.42578125" style="35" bestFit="1" customWidth="1"/>
    <col min="12030" max="12276" width="9.140625" style="35"/>
    <col min="12277" max="12277" width="57.140625" style="35" customWidth="1"/>
    <col min="12278" max="12278" width="4.7109375" style="35" customWidth="1"/>
    <col min="12279" max="12279" width="5.28515625" style="35" customWidth="1"/>
    <col min="12280" max="12280" width="3.7109375" style="35" customWidth="1"/>
    <col min="12281" max="12281" width="13.5703125" style="35" customWidth="1"/>
    <col min="12282" max="12282" width="7.42578125" style="35" bestFit="1" customWidth="1"/>
    <col min="12283" max="12283" width="10.28515625" style="35" bestFit="1" customWidth="1"/>
    <col min="12284" max="12284" width="8.28515625" style="35" customWidth="1"/>
    <col min="12285" max="12285" width="9.42578125" style="35" bestFit="1" customWidth="1"/>
    <col min="12286" max="12532" width="9.140625" style="35"/>
    <col min="12533" max="12533" width="57.140625" style="35" customWidth="1"/>
    <col min="12534" max="12534" width="4.7109375" style="35" customWidth="1"/>
    <col min="12535" max="12535" width="5.28515625" style="35" customWidth="1"/>
    <col min="12536" max="12536" width="3.7109375" style="35" customWidth="1"/>
    <col min="12537" max="12537" width="13.5703125" style="35" customWidth="1"/>
    <col min="12538" max="12538" width="7.42578125" style="35" bestFit="1" customWidth="1"/>
    <col min="12539" max="12539" width="10.28515625" style="35" bestFit="1" customWidth="1"/>
    <col min="12540" max="12540" width="8.28515625" style="35" customWidth="1"/>
    <col min="12541" max="12541" width="9.42578125" style="35" bestFit="1" customWidth="1"/>
    <col min="12542" max="12788" width="9.140625" style="35"/>
    <col min="12789" max="12789" width="57.140625" style="35" customWidth="1"/>
    <col min="12790" max="12790" width="4.7109375" style="35" customWidth="1"/>
    <col min="12791" max="12791" width="5.28515625" style="35" customWidth="1"/>
    <col min="12792" max="12792" width="3.7109375" style="35" customWidth="1"/>
    <col min="12793" max="12793" width="13.5703125" style="35" customWidth="1"/>
    <col min="12794" max="12794" width="7.42578125" style="35" bestFit="1" customWidth="1"/>
    <col min="12795" max="12795" width="10.28515625" style="35" bestFit="1" customWidth="1"/>
    <col min="12796" max="12796" width="8.28515625" style="35" customWidth="1"/>
    <col min="12797" max="12797" width="9.42578125" style="35" bestFit="1" customWidth="1"/>
    <col min="12798" max="13044" width="9.140625" style="35"/>
    <col min="13045" max="13045" width="57.140625" style="35" customWidth="1"/>
    <col min="13046" max="13046" width="4.7109375" style="35" customWidth="1"/>
    <col min="13047" max="13047" width="5.28515625" style="35" customWidth="1"/>
    <col min="13048" max="13048" width="3.7109375" style="35" customWidth="1"/>
    <col min="13049" max="13049" width="13.5703125" style="35" customWidth="1"/>
    <col min="13050" max="13050" width="7.42578125" style="35" bestFit="1" customWidth="1"/>
    <col min="13051" max="13051" width="10.28515625" style="35" bestFit="1" customWidth="1"/>
    <col min="13052" max="13052" width="8.28515625" style="35" customWidth="1"/>
    <col min="13053" max="13053" width="9.42578125" style="35" bestFit="1" customWidth="1"/>
    <col min="13054" max="13300" width="9.140625" style="35"/>
    <col min="13301" max="13301" width="57.140625" style="35" customWidth="1"/>
    <col min="13302" max="13302" width="4.7109375" style="35" customWidth="1"/>
    <col min="13303" max="13303" width="5.28515625" style="35" customWidth="1"/>
    <col min="13304" max="13304" width="3.7109375" style="35" customWidth="1"/>
    <col min="13305" max="13305" width="13.5703125" style="35" customWidth="1"/>
    <col min="13306" max="13306" width="7.42578125" style="35" bestFit="1" customWidth="1"/>
    <col min="13307" max="13307" width="10.28515625" style="35" bestFit="1" customWidth="1"/>
    <col min="13308" max="13308" width="8.28515625" style="35" customWidth="1"/>
    <col min="13309" max="13309" width="9.42578125" style="35" bestFit="1" customWidth="1"/>
    <col min="13310" max="13556" width="9.140625" style="35"/>
    <col min="13557" max="13557" width="57.140625" style="35" customWidth="1"/>
    <col min="13558" max="13558" width="4.7109375" style="35" customWidth="1"/>
    <col min="13559" max="13559" width="5.28515625" style="35" customWidth="1"/>
    <col min="13560" max="13560" width="3.7109375" style="35" customWidth="1"/>
    <col min="13561" max="13561" width="13.5703125" style="35" customWidth="1"/>
    <col min="13562" max="13562" width="7.42578125" style="35" bestFit="1" customWidth="1"/>
    <col min="13563" max="13563" width="10.28515625" style="35" bestFit="1" customWidth="1"/>
    <col min="13564" max="13564" width="8.28515625" style="35" customWidth="1"/>
    <col min="13565" max="13565" width="9.42578125" style="35" bestFit="1" customWidth="1"/>
    <col min="13566" max="13812" width="9.140625" style="35"/>
    <col min="13813" max="13813" width="57.140625" style="35" customWidth="1"/>
    <col min="13814" max="13814" width="4.7109375" style="35" customWidth="1"/>
    <col min="13815" max="13815" width="5.28515625" style="35" customWidth="1"/>
    <col min="13816" max="13816" width="3.7109375" style="35" customWidth="1"/>
    <col min="13817" max="13817" width="13.5703125" style="35" customWidth="1"/>
    <col min="13818" max="13818" width="7.42578125" style="35" bestFit="1" customWidth="1"/>
    <col min="13819" max="13819" width="10.28515625" style="35" bestFit="1" customWidth="1"/>
    <col min="13820" max="13820" width="8.28515625" style="35" customWidth="1"/>
    <col min="13821" max="13821" width="9.42578125" style="35" bestFit="1" customWidth="1"/>
    <col min="13822" max="14068" width="9.140625" style="35"/>
    <col min="14069" max="14069" width="57.140625" style="35" customWidth="1"/>
    <col min="14070" max="14070" width="4.7109375" style="35" customWidth="1"/>
    <col min="14071" max="14071" width="5.28515625" style="35" customWidth="1"/>
    <col min="14072" max="14072" width="3.7109375" style="35" customWidth="1"/>
    <col min="14073" max="14073" width="13.5703125" style="35" customWidth="1"/>
    <col min="14074" max="14074" width="7.42578125" style="35" bestFit="1" customWidth="1"/>
    <col min="14075" max="14075" width="10.28515625" style="35" bestFit="1" customWidth="1"/>
    <col min="14076" max="14076" width="8.28515625" style="35" customWidth="1"/>
    <col min="14077" max="14077" width="9.42578125" style="35" bestFit="1" customWidth="1"/>
    <col min="14078" max="14324" width="9.140625" style="35"/>
    <col min="14325" max="14325" width="57.140625" style="35" customWidth="1"/>
    <col min="14326" max="14326" width="4.7109375" style="35" customWidth="1"/>
    <col min="14327" max="14327" width="5.28515625" style="35" customWidth="1"/>
    <col min="14328" max="14328" width="3.7109375" style="35" customWidth="1"/>
    <col min="14329" max="14329" width="13.5703125" style="35" customWidth="1"/>
    <col min="14330" max="14330" width="7.42578125" style="35" bestFit="1" customWidth="1"/>
    <col min="14331" max="14331" width="10.28515625" style="35" bestFit="1" customWidth="1"/>
    <col min="14332" max="14332" width="8.28515625" style="35" customWidth="1"/>
    <col min="14333" max="14333" width="9.42578125" style="35" bestFit="1" customWidth="1"/>
    <col min="14334" max="14580" width="9.140625" style="35"/>
    <col min="14581" max="14581" width="57.140625" style="35" customWidth="1"/>
    <col min="14582" max="14582" width="4.7109375" style="35" customWidth="1"/>
    <col min="14583" max="14583" width="5.28515625" style="35" customWidth="1"/>
    <col min="14584" max="14584" width="3.7109375" style="35" customWidth="1"/>
    <col min="14585" max="14585" width="13.5703125" style="35" customWidth="1"/>
    <col min="14586" max="14586" width="7.42578125" style="35" bestFit="1" customWidth="1"/>
    <col min="14587" max="14587" width="10.28515625" style="35" bestFit="1" customWidth="1"/>
    <col min="14588" max="14588" width="8.28515625" style="35" customWidth="1"/>
    <col min="14589" max="14589" width="9.42578125" style="35" bestFit="1" customWidth="1"/>
    <col min="14590" max="14836" width="9.140625" style="35"/>
    <col min="14837" max="14837" width="57.140625" style="35" customWidth="1"/>
    <col min="14838" max="14838" width="4.7109375" style="35" customWidth="1"/>
    <col min="14839" max="14839" width="5.28515625" style="35" customWidth="1"/>
    <col min="14840" max="14840" width="3.7109375" style="35" customWidth="1"/>
    <col min="14841" max="14841" width="13.5703125" style="35" customWidth="1"/>
    <col min="14842" max="14842" width="7.42578125" style="35" bestFit="1" customWidth="1"/>
    <col min="14843" max="14843" width="10.28515625" style="35" bestFit="1" customWidth="1"/>
    <col min="14844" max="14844" width="8.28515625" style="35" customWidth="1"/>
    <col min="14845" max="14845" width="9.42578125" style="35" bestFit="1" customWidth="1"/>
    <col min="14846" max="15092" width="9.140625" style="35"/>
    <col min="15093" max="15093" width="57.140625" style="35" customWidth="1"/>
    <col min="15094" max="15094" width="4.7109375" style="35" customWidth="1"/>
    <col min="15095" max="15095" width="5.28515625" style="35" customWidth="1"/>
    <col min="15096" max="15096" width="3.7109375" style="35" customWidth="1"/>
    <col min="15097" max="15097" width="13.5703125" style="35" customWidth="1"/>
    <col min="15098" max="15098" width="7.42578125" style="35" bestFit="1" customWidth="1"/>
    <col min="15099" max="15099" width="10.28515625" style="35" bestFit="1" customWidth="1"/>
    <col min="15100" max="15100" width="8.28515625" style="35" customWidth="1"/>
    <col min="15101" max="15101" width="9.42578125" style="35" bestFit="1" customWidth="1"/>
    <col min="15102" max="15348" width="9.140625" style="35"/>
    <col min="15349" max="15349" width="57.140625" style="35" customWidth="1"/>
    <col min="15350" max="15350" width="4.7109375" style="35" customWidth="1"/>
    <col min="15351" max="15351" width="5.28515625" style="35" customWidth="1"/>
    <col min="15352" max="15352" width="3.7109375" style="35" customWidth="1"/>
    <col min="15353" max="15353" width="13.5703125" style="35" customWidth="1"/>
    <col min="15354" max="15354" width="7.42578125" style="35" bestFit="1" customWidth="1"/>
    <col min="15355" max="15355" width="10.28515625" style="35" bestFit="1" customWidth="1"/>
    <col min="15356" max="15356" width="8.28515625" style="35" customWidth="1"/>
    <col min="15357" max="15357" width="9.42578125" style="35" bestFit="1" customWidth="1"/>
    <col min="15358" max="15604" width="9.140625" style="35"/>
    <col min="15605" max="15605" width="57.140625" style="35" customWidth="1"/>
    <col min="15606" max="15606" width="4.7109375" style="35" customWidth="1"/>
    <col min="15607" max="15607" width="5.28515625" style="35" customWidth="1"/>
    <col min="15608" max="15608" width="3.7109375" style="35" customWidth="1"/>
    <col min="15609" max="15609" width="13.5703125" style="35" customWidth="1"/>
    <col min="15610" max="15610" width="7.42578125" style="35" bestFit="1" customWidth="1"/>
    <col min="15611" max="15611" width="10.28515625" style="35" bestFit="1" customWidth="1"/>
    <col min="15612" max="15612" width="8.28515625" style="35" customWidth="1"/>
    <col min="15613" max="15613" width="9.42578125" style="35" bestFit="1" customWidth="1"/>
    <col min="15614" max="15860" width="9.140625" style="35"/>
    <col min="15861" max="15861" width="57.140625" style="35" customWidth="1"/>
    <col min="15862" max="15862" width="4.7109375" style="35" customWidth="1"/>
    <col min="15863" max="15863" width="5.28515625" style="35" customWidth="1"/>
    <col min="15864" max="15864" width="3.7109375" style="35" customWidth="1"/>
    <col min="15865" max="15865" width="13.5703125" style="35" customWidth="1"/>
    <col min="15866" max="15866" width="7.42578125" style="35" bestFit="1" customWidth="1"/>
    <col min="15867" max="15867" width="10.28515625" style="35" bestFit="1" customWidth="1"/>
    <col min="15868" max="15868" width="8.28515625" style="35" customWidth="1"/>
    <col min="15869" max="15869" width="9.42578125" style="35" bestFit="1" customWidth="1"/>
    <col min="15870" max="16116" width="9.140625" style="35"/>
    <col min="16117" max="16117" width="57.140625" style="35" customWidth="1"/>
    <col min="16118" max="16118" width="4.7109375" style="35" customWidth="1"/>
    <col min="16119" max="16119" width="5.28515625" style="35" customWidth="1"/>
    <col min="16120" max="16120" width="3.7109375" style="35" customWidth="1"/>
    <col min="16121" max="16121" width="13.5703125" style="35" customWidth="1"/>
    <col min="16122" max="16122" width="7.42578125" style="35" bestFit="1" customWidth="1"/>
    <col min="16123" max="16123" width="10.28515625" style="35" bestFit="1" customWidth="1"/>
    <col min="16124" max="16124" width="8.28515625" style="35" customWidth="1"/>
    <col min="16125" max="16125" width="9.42578125" style="35" bestFit="1" customWidth="1"/>
    <col min="16126" max="16384" width="9.140625" style="35"/>
  </cols>
  <sheetData>
    <row r="1" spans="1:11" ht="12.75" customHeight="1" x14ac:dyDescent="0.2">
      <c r="A1" s="383" t="s">
        <v>946</v>
      </c>
      <c r="B1" s="383"/>
      <c r="C1" s="383"/>
      <c r="D1" s="383"/>
    </row>
    <row r="2" spans="1:11" ht="12.75" customHeight="1" x14ac:dyDescent="0.2">
      <c r="A2" s="383" t="s">
        <v>527</v>
      </c>
      <c r="B2" s="383"/>
      <c r="C2" s="383"/>
      <c r="D2" s="383"/>
    </row>
    <row r="3" spans="1:11" ht="12.75" customHeight="1" x14ac:dyDescent="0.2">
      <c r="A3" s="383" t="s">
        <v>410</v>
      </c>
      <c r="B3" s="383"/>
      <c r="C3" s="383"/>
      <c r="D3" s="383"/>
    </row>
    <row r="4" spans="1:11" ht="12.75" customHeight="1" x14ac:dyDescent="0.2">
      <c r="A4" s="383" t="s">
        <v>411</v>
      </c>
      <c r="B4" s="383"/>
      <c r="C4" s="383"/>
      <c r="D4" s="383"/>
    </row>
    <row r="5" spans="1:11" ht="12.75" customHeight="1" x14ac:dyDescent="0.2">
      <c r="A5" s="383" t="s">
        <v>885</v>
      </c>
      <c r="B5" s="383"/>
      <c r="C5" s="383"/>
      <c r="D5" s="383"/>
    </row>
    <row r="6" spans="1:11" ht="12.75" customHeight="1" x14ac:dyDescent="0.2">
      <c r="A6" s="383" t="s">
        <v>886</v>
      </c>
      <c r="B6" s="383"/>
      <c r="C6" s="383"/>
      <c r="D6" s="383"/>
    </row>
    <row r="7" spans="1:11" ht="12.75" customHeight="1" x14ac:dyDescent="0.2">
      <c r="A7" s="383" t="s">
        <v>411</v>
      </c>
      <c r="B7" s="383"/>
      <c r="C7" s="383"/>
      <c r="D7" s="383"/>
    </row>
    <row r="8" spans="1:11" ht="12.75" customHeight="1" x14ac:dyDescent="0.2">
      <c r="A8" s="383" t="s">
        <v>937</v>
      </c>
      <c r="B8" s="383"/>
      <c r="C8" s="383"/>
      <c r="D8" s="383"/>
    </row>
    <row r="9" spans="1:11" s="95" customFormat="1" ht="28.5" customHeight="1" x14ac:dyDescent="0.2">
      <c r="A9" s="384" t="s">
        <v>938</v>
      </c>
      <c r="B9" s="384"/>
      <c r="C9" s="384"/>
      <c r="E9" s="94"/>
      <c r="F9" s="372"/>
      <c r="K9" s="292"/>
    </row>
    <row r="10" spans="1:11" ht="22.5" customHeight="1" x14ac:dyDescent="0.2">
      <c r="A10" s="42"/>
      <c r="D10" s="382" t="s">
        <v>86</v>
      </c>
      <c r="E10" s="382"/>
    </row>
    <row r="11" spans="1:11" ht="40.5" customHeight="1" x14ac:dyDescent="0.2">
      <c r="A11" s="46" t="s">
        <v>87</v>
      </c>
      <c r="B11" s="48" t="s">
        <v>89</v>
      </c>
      <c r="C11" s="47" t="s">
        <v>90</v>
      </c>
      <c r="D11" s="47" t="s">
        <v>91</v>
      </c>
      <c r="E11" s="48" t="s">
        <v>92</v>
      </c>
      <c r="F11" s="356" t="s">
        <v>568</v>
      </c>
      <c r="K11" s="35"/>
    </row>
    <row r="12" spans="1:11" ht="18.75" customHeight="1" x14ac:dyDescent="0.2">
      <c r="A12" s="44" t="s">
        <v>93</v>
      </c>
      <c r="B12" s="91"/>
      <c r="C12" s="65"/>
      <c r="D12" s="65"/>
      <c r="E12" s="91"/>
      <c r="F12" s="357">
        <f>F13+F143+F156+F190+F305+F323+F501+F566+F577+F715+F722+F734+F739</f>
        <v>883501.18491000007</v>
      </c>
      <c r="G12" s="288">
        <f>F12-'Пр 5 вед'!G14</f>
        <v>-12.715089999954216</v>
      </c>
      <c r="H12" s="288"/>
      <c r="I12" s="288"/>
      <c r="J12" s="288"/>
      <c r="K12" s="241"/>
    </row>
    <row r="13" spans="1:11" s="60" customFormat="1" x14ac:dyDescent="0.2">
      <c r="A13" s="44" t="s">
        <v>363</v>
      </c>
      <c r="B13" s="67" t="s">
        <v>98</v>
      </c>
      <c r="C13" s="69" t="s">
        <v>146</v>
      </c>
      <c r="D13" s="69" t="s">
        <v>147</v>
      </c>
      <c r="E13" s="67" t="s">
        <v>148</v>
      </c>
      <c r="F13" s="358">
        <f>F14+F21+F38+F63+F68+F104+F109</f>
        <v>42826.222999999998</v>
      </c>
      <c r="G13" s="293">
        <f>'Пр 5 вед'!G431+'Пр 5 вед'!G495+'Пр 5 вед'!G750+'Пр 5 вед'!G776</f>
        <v>42838.938090000003</v>
      </c>
    </row>
    <row r="14" spans="1:11" s="60" customFormat="1" ht="21" x14ac:dyDescent="0.2">
      <c r="A14" s="44" t="s">
        <v>364</v>
      </c>
      <c r="B14" s="67" t="s">
        <v>98</v>
      </c>
      <c r="C14" s="69" t="s">
        <v>214</v>
      </c>
      <c r="D14" s="69" t="s">
        <v>147</v>
      </c>
      <c r="E14" s="67" t="s">
        <v>148</v>
      </c>
      <c r="F14" s="358">
        <f t="shared" ref="F14:F17" si="0">F15</f>
        <v>1184.8</v>
      </c>
    </row>
    <row r="15" spans="1:11" x14ac:dyDescent="0.2">
      <c r="A15" s="93" t="s">
        <v>365</v>
      </c>
      <c r="B15" s="71" t="s">
        <v>98</v>
      </c>
      <c r="C15" s="73" t="s">
        <v>214</v>
      </c>
      <c r="D15" s="73" t="s">
        <v>366</v>
      </c>
      <c r="E15" s="71" t="s">
        <v>148</v>
      </c>
      <c r="F15" s="359">
        <f>F16</f>
        <v>1184.8</v>
      </c>
      <c r="K15" s="35"/>
    </row>
    <row r="16" spans="1:11" ht="22.5" x14ac:dyDescent="0.2">
      <c r="A16" s="132" t="s">
        <v>191</v>
      </c>
      <c r="B16" s="226" t="s">
        <v>98</v>
      </c>
      <c r="C16" s="59" t="s">
        <v>214</v>
      </c>
      <c r="D16" s="59" t="s">
        <v>367</v>
      </c>
      <c r="E16" s="226"/>
      <c r="F16" s="356">
        <f t="shared" si="0"/>
        <v>1184.8</v>
      </c>
      <c r="K16" s="35"/>
    </row>
    <row r="17" spans="1:11" ht="45" x14ac:dyDescent="0.2">
      <c r="A17" s="46" t="s">
        <v>111</v>
      </c>
      <c r="B17" s="226" t="s">
        <v>98</v>
      </c>
      <c r="C17" s="59" t="s">
        <v>214</v>
      </c>
      <c r="D17" s="59" t="s">
        <v>367</v>
      </c>
      <c r="E17" s="226" t="s">
        <v>112</v>
      </c>
      <c r="F17" s="356">
        <f t="shared" si="0"/>
        <v>1184.8</v>
      </c>
      <c r="K17" s="35"/>
    </row>
    <row r="18" spans="1:11" ht="22.5" x14ac:dyDescent="0.2">
      <c r="A18" s="46" t="s">
        <v>132</v>
      </c>
      <c r="B18" s="226" t="s">
        <v>98</v>
      </c>
      <c r="C18" s="59" t="s">
        <v>214</v>
      </c>
      <c r="D18" s="59" t="s">
        <v>367</v>
      </c>
      <c r="E18" s="226" t="s">
        <v>193</v>
      </c>
      <c r="F18" s="356">
        <f t="shared" ref="F18" si="1">F19+F20</f>
        <v>1184.8</v>
      </c>
      <c r="K18" s="35"/>
    </row>
    <row r="19" spans="1:11" x14ac:dyDescent="0.2">
      <c r="A19" s="132" t="s">
        <v>133</v>
      </c>
      <c r="B19" s="226" t="s">
        <v>98</v>
      </c>
      <c r="C19" s="59" t="s">
        <v>214</v>
      </c>
      <c r="D19" s="59" t="s">
        <v>367</v>
      </c>
      <c r="E19" s="226" t="s">
        <v>194</v>
      </c>
      <c r="F19" s="356">
        <v>910</v>
      </c>
      <c r="K19" s="35"/>
    </row>
    <row r="20" spans="1:11" ht="33.75" x14ac:dyDescent="0.2">
      <c r="A20" s="132" t="s">
        <v>134</v>
      </c>
      <c r="B20" s="226" t="s">
        <v>98</v>
      </c>
      <c r="C20" s="59" t="s">
        <v>214</v>
      </c>
      <c r="D20" s="59" t="s">
        <v>367</v>
      </c>
      <c r="E20" s="226">
        <v>129</v>
      </c>
      <c r="F20" s="356">
        <v>274.8</v>
      </c>
      <c r="K20" s="35"/>
    </row>
    <row r="21" spans="1:11" ht="31.5" x14ac:dyDescent="0.2">
      <c r="A21" s="44" t="s">
        <v>368</v>
      </c>
      <c r="B21" s="67" t="s">
        <v>98</v>
      </c>
      <c r="C21" s="69" t="s">
        <v>152</v>
      </c>
      <c r="D21" s="69" t="s">
        <v>147</v>
      </c>
      <c r="E21" s="67" t="s">
        <v>148</v>
      </c>
      <c r="F21" s="358">
        <f t="shared" ref="F21" si="2">F22</f>
        <v>1780.2</v>
      </c>
      <c r="K21" s="35"/>
    </row>
    <row r="22" spans="1:11" x14ac:dyDescent="0.2">
      <c r="A22" s="93" t="s">
        <v>379</v>
      </c>
      <c r="B22" s="71" t="s">
        <v>98</v>
      </c>
      <c r="C22" s="73" t="s">
        <v>152</v>
      </c>
      <c r="D22" s="73" t="s">
        <v>369</v>
      </c>
      <c r="E22" s="71" t="s">
        <v>148</v>
      </c>
      <c r="F22" s="359">
        <f>F23+F27+F30+F34</f>
        <v>1780.2</v>
      </c>
      <c r="K22" s="35"/>
    </row>
    <row r="23" spans="1:11" ht="45" x14ac:dyDescent="0.2">
      <c r="A23" s="46" t="s">
        <v>111</v>
      </c>
      <c r="B23" s="226" t="s">
        <v>98</v>
      </c>
      <c r="C23" s="59" t="s">
        <v>152</v>
      </c>
      <c r="D23" s="59" t="s">
        <v>370</v>
      </c>
      <c r="E23" s="226" t="s">
        <v>112</v>
      </c>
      <c r="F23" s="356">
        <f t="shared" ref="F23" si="3">F24</f>
        <v>1200.4000000000001</v>
      </c>
      <c r="K23" s="35"/>
    </row>
    <row r="24" spans="1:11" ht="22.5" x14ac:dyDescent="0.2">
      <c r="A24" s="46" t="s">
        <v>132</v>
      </c>
      <c r="B24" s="226" t="s">
        <v>98</v>
      </c>
      <c r="C24" s="59" t="s">
        <v>152</v>
      </c>
      <c r="D24" s="59" t="s">
        <v>370</v>
      </c>
      <c r="E24" s="226" t="s">
        <v>193</v>
      </c>
      <c r="F24" s="356">
        <f t="shared" ref="F24" si="4">F25+F26</f>
        <v>1200.4000000000001</v>
      </c>
      <c r="K24" s="35"/>
    </row>
    <row r="25" spans="1:11" x14ac:dyDescent="0.2">
      <c r="A25" s="132" t="s">
        <v>133</v>
      </c>
      <c r="B25" s="226" t="s">
        <v>98</v>
      </c>
      <c r="C25" s="59" t="s">
        <v>152</v>
      </c>
      <c r="D25" s="59" t="s">
        <v>370</v>
      </c>
      <c r="E25" s="226" t="s">
        <v>194</v>
      </c>
      <c r="F25" s="356">
        <v>922</v>
      </c>
      <c r="K25" s="35"/>
    </row>
    <row r="26" spans="1:11" ht="33.75" x14ac:dyDescent="0.2">
      <c r="A26" s="132" t="s">
        <v>134</v>
      </c>
      <c r="B26" s="226" t="s">
        <v>98</v>
      </c>
      <c r="C26" s="59" t="s">
        <v>152</v>
      </c>
      <c r="D26" s="59" t="s">
        <v>370</v>
      </c>
      <c r="E26" s="226">
        <v>129</v>
      </c>
      <c r="F26" s="356">
        <v>278.39999999999998</v>
      </c>
      <c r="K26" s="35"/>
    </row>
    <row r="27" spans="1:11" ht="45" x14ac:dyDescent="0.2">
      <c r="A27" s="46" t="s">
        <v>111</v>
      </c>
      <c r="B27" s="226" t="s">
        <v>98</v>
      </c>
      <c r="C27" s="59" t="s">
        <v>152</v>
      </c>
      <c r="D27" s="59" t="s">
        <v>371</v>
      </c>
      <c r="E27" s="226">
        <v>100</v>
      </c>
      <c r="F27" s="356">
        <f t="shared" ref="F27:F28" si="5">F28</f>
        <v>0</v>
      </c>
      <c r="K27" s="35"/>
    </row>
    <row r="28" spans="1:11" s="42" customFormat="1" ht="22.5" x14ac:dyDescent="0.2">
      <c r="A28" s="46" t="s">
        <v>132</v>
      </c>
      <c r="B28" s="226" t="s">
        <v>98</v>
      </c>
      <c r="C28" s="59" t="s">
        <v>152</v>
      </c>
      <c r="D28" s="59" t="s">
        <v>371</v>
      </c>
      <c r="E28" s="226">
        <v>120</v>
      </c>
      <c r="F28" s="356">
        <f t="shared" si="5"/>
        <v>0</v>
      </c>
    </row>
    <row r="29" spans="1:11" ht="22.5" x14ac:dyDescent="0.2">
      <c r="A29" s="49" t="s">
        <v>245</v>
      </c>
      <c r="B29" s="226" t="s">
        <v>98</v>
      </c>
      <c r="C29" s="59" t="s">
        <v>152</v>
      </c>
      <c r="D29" s="59" t="s">
        <v>371</v>
      </c>
      <c r="E29" s="226" t="s">
        <v>247</v>
      </c>
      <c r="F29" s="356"/>
      <c r="K29" s="35"/>
    </row>
    <row r="30" spans="1:11" ht="22.5" x14ac:dyDescent="0.2">
      <c r="A30" s="46" t="s">
        <v>412</v>
      </c>
      <c r="B30" s="226" t="s">
        <v>98</v>
      </c>
      <c r="C30" s="59" t="s">
        <v>152</v>
      </c>
      <c r="D30" s="59" t="s">
        <v>371</v>
      </c>
      <c r="E30" s="226">
        <v>200</v>
      </c>
      <c r="F30" s="356">
        <f t="shared" ref="F30" si="6">F31</f>
        <v>575.79999999999995</v>
      </c>
      <c r="K30" s="35"/>
    </row>
    <row r="31" spans="1:11" s="60" customFormat="1" ht="22.5" x14ac:dyDescent="0.2">
      <c r="A31" s="46" t="s">
        <v>121</v>
      </c>
      <c r="B31" s="226" t="s">
        <v>98</v>
      </c>
      <c r="C31" s="59" t="s">
        <v>152</v>
      </c>
      <c r="D31" s="59" t="s">
        <v>371</v>
      </c>
      <c r="E31" s="226">
        <v>240</v>
      </c>
      <c r="F31" s="356">
        <f t="shared" ref="F31" si="7">F33+F32</f>
        <v>575.79999999999995</v>
      </c>
    </row>
    <row r="32" spans="1:11" s="60" customFormat="1" ht="22.5" x14ac:dyDescent="0.2">
      <c r="A32" s="296" t="s">
        <v>135</v>
      </c>
      <c r="B32" s="226" t="s">
        <v>98</v>
      </c>
      <c r="C32" s="59" t="s">
        <v>152</v>
      </c>
      <c r="D32" s="59" t="s">
        <v>371</v>
      </c>
      <c r="E32" s="226">
        <v>242</v>
      </c>
      <c r="F32" s="356"/>
    </row>
    <row r="33" spans="1:11" s="60" customFormat="1" x14ac:dyDescent="0.2">
      <c r="A33" s="296" t="s">
        <v>432</v>
      </c>
      <c r="B33" s="226" t="s">
        <v>98</v>
      </c>
      <c r="C33" s="59" t="s">
        <v>152</v>
      </c>
      <c r="D33" s="59" t="s">
        <v>371</v>
      </c>
      <c r="E33" s="226" t="s">
        <v>124</v>
      </c>
      <c r="F33" s="356">
        <v>575.79999999999995</v>
      </c>
    </row>
    <row r="34" spans="1:11" s="60" customFormat="1" x14ac:dyDescent="0.2">
      <c r="A34" s="296" t="s">
        <v>136</v>
      </c>
      <c r="B34" s="226" t="s">
        <v>98</v>
      </c>
      <c r="C34" s="59" t="s">
        <v>152</v>
      </c>
      <c r="D34" s="59" t="s">
        <v>371</v>
      </c>
      <c r="E34" s="226" t="s">
        <v>196</v>
      </c>
      <c r="F34" s="356">
        <f>F35</f>
        <v>4</v>
      </c>
    </row>
    <row r="35" spans="1:11" s="60" customFormat="1" x14ac:dyDescent="0.2">
      <c r="A35" s="296" t="s">
        <v>137</v>
      </c>
      <c r="B35" s="226" t="s">
        <v>98</v>
      </c>
      <c r="C35" s="59" t="s">
        <v>152</v>
      </c>
      <c r="D35" s="59" t="s">
        <v>371</v>
      </c>
      <c r="E35" s="226" t="s">
        <v>138</v>
      </c>
      <c r="F35" s="356">
        <f>F36+F37</f>
        <v>4</v>
      </c>
    </row>
    <row r="36" spans="1:11" s="60" customFormat="1" x14ac:dyDescent="0.2">
      <c r="A36" s="298" t="s">
        <v>197</v>
      </c>
      <c r="B36" s="226" t="s">
        <v>98</v>
      </c>
      <c r="C36" s="59" t="s">
        <v>152</v>
      </c>
      <c r="D36" s="59" t="s">
        <v>371</v>
      </c>
      <c r="E36" s="226">
        <v>852</v>
      </c>
      <c r="F36" s="356">
        <v>3</v>
      </c>
    </row>
    <row r="37" spans="1:11" s="60" customFormat="1" x14ac:dyDescent="0.2">
      <c r="A37" s="298" t="s">
        <v>404</v>
      </c>
      <c r="B37" s="226" t="s">
        <v>98</v>
      </c>
      <c r="C37" s="59" t="s">
        <v>152</v>
      </c>
      <c r="D37" s="59" t="s">
        <v>371</v>
      </c>
      <c r="E37" s="226">
        <v>853</v>
      </c>
      <c r="F37" s="356">
        <v>1</v>
      </c>
    </row>
    <row r="38" spans="1:11" ht="40.5" customHeight="1" x14ac:dyDescent="0.2">
      <c r="A38" s="44" t="s">
        <v>301</v>
      </c>
      <c r="B38" s="67" t="s">
        <v>98</v>
      </c>
      <c r="C38" s="69" t="s">
        <v>128</v>
      </c>
      <c r="D38" s="69"/>
      <c r="E38" s="67"/>
      <c r="F38" s="358">
        <f>F44+F39</f>
        <v>26250.222999999998</v>
      </c>
      <c r="K38" s="35"/>
    </row>
    <row r="39" spans="1:11" ht="13.5" customHeight="1" x14ac:dyDescent="0.2">
      <c r="A39" s="132" t="s">
        <v>302</v>
      </c>
      <c r="B39" s="226" t="s">
        <v>98</v>
      </c>
      <c r="C39" s="59" t="s">
        <v>128</v>
      </c>
      <c r="D39" s="59" t="s">
        <v>303</v>
      </c>
      <c r="E39" s="226" t="s">
        <v>148</v>
      </c>
      <c r="F39" s="356">
        <f>F40</f>
        <v>1304.5999999999999</v>
      </c>
      <c r="K39" s="35"/>
    </row>
    <row r="40" spans="1:11" ht="40.5" customHeight="1" x14ac:dyDescent="0.2">
      <c r="A40" s="46" t="s">
        <v>111</v>
      </c>
      <c r="B40" s="226" t="s">
        <v>98</v>
      </c>
      <c r="C40" s="59" t="s">
        <v>128</v>
      </c>
      <c r="D40" s="59" t="s">
        <v>304</v>
      </c>
      <c r="E40" s="226" t="s">
        <v>112</v>
      </c>
      <c r="F40" s="356">
        <f t="shared" ref="F40" si="8">SUM(F41)</f>
        <v>1304.5999999999999</v>
      </c>
      <c r="K40" s="35"/>
    </row>
    <row r="41" spans="1:11" ht="22.5" x14ac:dyDescent="0.2">
      <c r="A41" s="46" t="s">
        <v>132</v>
      </c>
      <c r="B41" s="226" t="s">
        <v>98</v>
      </c>
      <c r="C41" s="59" t="s">
        <v>128</v>
      </c>
      <c r="D41" s="59" t="s">
        <v>304</v>
      </c>
      <c r="E41" s="226" t="s">
        <v>193</v>
      </c>
      <c r="F41" s="356">
        <f t="shared" ref="F41" si="9">SUM(F42:F43)</f>
        <v>1304.5999999999999</v>
      </c>
      <c r="K41" s="35"/>
    </row>
    <row r="42" spans="1:11" x14ac:dyDescent="0.2">
      <c r="A42" s="132" t="s">
        <v>133</v>
      </c>
      <c r="B42" s="226" t="s">
        <v>98</v>
      </c>
      <c r="C42" s="59" t="s">
        <v>128</v>
      </c>
      <c r="D42" s="59" t="s">
        <v>304</v>
      </c>
      <c r="E42" s="226" t="s">
        <v>194</v>
      </c>
      <c r="F42" s="356">
        <v>1002</v>
      </c>
      <c r="K42" s="35"/>
    </row>
    <row r="43" spans="1:11" ht="33.75" x14ac:dyDescent="0.2">
      <c r="A43" s="132" t="s">
        <v>134</v>
      </c>
      <c r="B43" s="226" t="s">
        <v>98</v>
      </c>
      <c r="C43" s="59" t="s">
        <v>128</v>
      </c>
      <c r="D43" s="59" t="s">
        <v>304</v>
      </c>
      <c r="E43" s="226">
        <v>129</v>
      </c>
      <c r="F43" s="356">
        <v>302.60000000000002</v>
      </c>
      <c r="K43" s="35"/>
    </row>
    <row r="44" spans="1:11" ht="12.75" customHeight="1" x14ac:dyDescent="0.2">
      <c r="A44" s="46" t="s">
        <v>305</v>
      </c>
      <c r="B44" s="226" t="s">
        <v>98</v>
      </c>
      <c r="C44" s="59" t="s">
        <v>128</v>
      </c>
      <c r="D44" s="59" t="s">
        <v>306</v>
      </c>
      <c r="E44" s="226" t="s">
        <v>148</v>
      </c>
      <c r="F44" s="356">
        <f>F45+F50+F53+F58</f>
        <v>24945.623</v>
      </c>
      <c r="K44" s="35"/>
    </row>
    <row r="45" spans="1:11" ht="17.25" customHeight="1" x14ac:dyDescent="0.2">
      <c r="A45" s="46" t="s">
        <v>111</v>
      </c>
      <c r="B45" s="226" t="s">
        <v>98</v>
      </c>
      <c r="C45" s="59" t="s">
        <v>128</v>
      </c>
      <c r="D45" s="59" t="s">
        <v>307</v>
      </c>
      <c r="E45" s="226" t="s">
        <v>112</v>
      </c>
      <c r="F45" s="356">
        <f t="shared" ref="F45" si="10">F46</f>
        <v>22543.7</v>
      </c>
      <c r="K45" s="35"/>
    </row>
    <row r="46" spans="1:11" ht="21" customHeight="1" x14ac:dyDescent="0.2">
      <c r="A46" s="46" t="s">
        <v>132</v>
      </c>
      <c r="B46" s="226" t="s">
        <v>98</v>
      </c>
      <c r="C46" s="59" t="s">
        <v>128</v>
      </c>
      <c r="D46" s="59" t="s">
        <v>307</v>
      </c>
      <c r="E46" s="226" t="s">
        <v>193</v>
      </c>
      <c r="F46" s="356">
        <f t="shared" ref="F46" si="11">F47+F48</f>
        <v>22543.7</v>
      </c>
      <c r="K46" s="35"/>
    </row>
    <row r="47" spans="1:11" x14ac:dyDescent="0.2">
      <c r="A47" s="132" t="s">
        <v>133</v>
      </c>
      <c r="B47" s="226" t="s">
        <v>98</v>
      </c>
      <c r="C47" s="59" t="s">
        <v>128</v>
      </c>
      <c r="D47" s="59" t="s">
        <v>307</v>
      </c>
      <c r="E47" s="226" t="s">
        <v>194</v>
      </c>
      <c r="F47" s="356">
        <v>17315.400000000001</v>
      </c>
      <c r="K47" s="35"/>
    </row>
    <row r="48" spans="1:11" ht="33.75" x14ac:dyDescent="0.2">
      <c r="A48" s="132" t="s">
        <v>134</v>
      </c>
      <c r="B48" s="226" t="s">
        <v>98</v>
      </c>
      <c r="C48" s="59" t="s">
        <v>128</v>
      </c>
      <c r="D48" s="59" t="s">
        <v>307</v>
      </c>
      <c r="E48" s="226">
        <v>129</v>
      </c>
      <c r="F48" s="356">
        <v>5228.3</v>
      </c>
      <c r="K48" s="35"/>
    </row>
    <row r="49" spans="1:11" ht="22.5" x14ac:dyDescent="0.2">
      <c r="A49" s="132" t="s">
        <v>530</v>
      </c>
      <c r="B49" s="226" t="s">
        <v>98</v>
      </c>
      <c r="C49" s="59" t="s">
        <v>128</v>
      </c>
      <c r="D49" s="59" t="s">
        <v>308</v>
      </c>
      <c r="E49" s="226"/>
      <c r="F49" s="356"/>
      <c r="K49" s="35"/>
    </row>
    <row r="50" spans="1:11" ht="45" x14ac:dyDescent="0.2">
      <c r="A50" s="46" t="s">
        <v>111</v>
      </c>
      <c r="B50" s="226" t="s">
        <v>98</v>
      </c>
      <c r="C50" s="59" t="s">
        <v>128</v>
      </c>
      <c r="D50" s="59" t="s">
        <v>308</v>
      </c>
      <c r="E50" s="226">
        <v>100</v>
      </c>
      <c r="F50" s="356">
        <f t="shared" ref="F50:F51" si="12">F51</f>
        <v>0</v>
      </c>
      <c r="K50" s="35"/>
    </row>
    <row r="51" spans="1:11" ht="22.5" x14ac:dyDescent="0.2">
      <c r="A51" s="46" t="s">
        <v>132</v>
      </c>
      <c r="B51" s="226" t="s">
        <v>98</v>
      </c>
      <c r="C51" s="59" t="s">
        <v>128</v>
      </c>
      <c r="D51" s="59" t="s">
        <v>308</v>
      </c>
      <c r="E51" s="226">
        <v>120</v>
      </c>
      <c r="F51" s="356">
        <f t="shared" si="12"/>
        <v>0</v>
      </c>
      <c r="K51" s="35"/>
    </row>
    <row r="52" spans="1:11" ht="22.5" x14ac:dyDescent="0.2">
      <c r="A52" s="132" t="s">
        <v>245</v>
      </c>
      <c r="B52" s="226" t="s">
        <v>98</v>
      </c>
      <c r="C52" s="59" t="s">
        <v>128</v>
      </c>
      <c r="D52" s="59" t="s">
        <v>308</v>
      </c>
      <c r="E52" s="226">
        <v>122</v>
      </c>
      <c r="F52" s="356">
        <v>0</v>
      </c>
      <c r="K52" s="35"/>
    </row>
    <row r="53" spans="1:11" ht="22.5" x14ac:dyDescent="0.2">
      <c r="A53" s="46" t="s">
        <v>412</v>
      </c>
      <c r="B53" s="226" t="s">
        <v>98</v>
      </c>
      <c r="C53" s="59" t="s">
        <v>128</v>
      </c>
      <c r="D53" s="59" t="s">
        <v>308</v>
      </c>
      <c r="E53" s="226" t="s">
        <v>120</v>
      </c>
      <c r="F53" s="356">
        <f t="shared" ref="F53" si="13">F54</f>
        <v>2108.4230000000002</v>
      </c>
      <c r="K53" s="35"/>
    </row>
    <row r="54" spans="1:11" ht="22.5" x14ac:dyDescent="0.2">
      <c r="A54" s="46" t="s">
        <v>121</v>
      </c>
      <c r="B54" s="226" t="s">
        <v>98</v>
      </c>
      <c r="C54" s="59" t="s">
        <v>128</v>
      </c>
      <c r="D54" s="59" t="s">
        <v>308</v>
      </c>
      <c r="E54" s="226" t="s">
        <v>122</v>
      </c>
      <c r="F54" s="356">
        <f>F56+F55+F57</f>
        <v>2108.4230000000002</v>
      </c>
      <c r="K54" s="35"/>
    </row>
    <row r="55" spans="1:11" ht="22.5" x14ac:dyDescent="0.2">
      <c r="A55" s="296" t="s">
        <v>135</v>
      </c>
      <c r="B55" s="226" t="s">
        <v>98</v>
      </c>
      <c r="C55" s="59" t="s">
        <v>128</v>
      </c>
      <c r="D55" s="59" t="s">
        <v>308</v>
      </c>
      <c r="E55" s="226">
        <v>242</v>
      </c>
      <c r="F55" s="356">
        <v>185</v>
      </c>
      <c r="K55" s="35"/>
    </row>
    <row r="56" spans="1:11" x14ac:dyDescent="0.2">
      <c r="A56" s="296" t="s">
        <v>432</v>
      </c>
      <c r="B56" s="226" t="s">
        <v>98</v>
      </c>
      <c r="C56" s="59" t="s">
        <v>128</v>
      </c>
      <c r="D56" s="59" t="s">
        <v>308</v>
      </c>
      <c r="E56" s="226" t="s">
        <v>124</v>
      </c>
      <c r="F56" s="356">
        <f>1521.323-185</f>
        <v>1336.3230000000001</v>
      </c>
      <c r="K56" s="35"/>
    </row>
    <row r="57" spans="1:11" x14ac:dyDescent="0.2">
      <c r="A57" s="296" t="s">
        <v>881</v>
      </c>
      <c r="B57" s="226" t="s">
        <v>98</v>
      </c>
      <c r="C57" s="59" t="s">
        <v>128</v>
      </c>
      <c r="D57" s="59" t="s">
        <v>308</v>
      </c>
      <c r="E57" s="226">
        <v>247</v>
      </c>
      <c r="F57" s="356">
        <v>587.1</v>
      </c>
      <c r="K57" s="35"/>
    </row>
    <row r="58" spans="1:11" x14ac:dyDescent="0.2">
      <c r="A58" s="296" t="s">
        <v>136</v>
      </c>
      <c r="B58" s="226" t="s">
        <v>98</v>
      </c>
      <c r="C58" s="59" t="s">
        <v>128</v>
      </c>
      <c r="D58" s="59" t="s">
        <v>308</v>
      </c>
      <c r="E58" s="226" t="s">
        <v>196</v>
      </c>
      <c r="F58" s="356">
        <f t="shared" ref="F58" si="14">F59</f>
        <v>293.5</v>
      </c>
      <c r="K58" s="35"/>
    </row>
    <row r="59" spans="1:11" x14ac:dyDescent="0.2">
      <c r="A59" s="296" t="s">
        <v>137</v>
      </c>
      <c r="B59" s="226" t="s">
        <v>98</v>
      </c>
      <c r="C59" s="59" t="s">
        <v>128</v>
      </c>
      <c r="D59" s="59" t="s">
        <v>308</v>
      </c>
      <c r="E59" s="226" t="s">
        <v>138</v>
      </c>
      <c r="F59" s="356">
        <f t="shared" ref="F59" si="15">F60+F61+F62</f>
        <v>293.5</v>
      </c>
      <c r="K59" s="35"/>
    </row>
    <row r="60" spans="1:11" x14ac:dyDescent="0.2">
      <c r="A60" s="297" t="s">
        <v>139</v>
      </c>
      <c r="B60" s="226" t="s">
        <v>98</v>
      </c>
      <c r="C60" s="59" t="s">
        <v>128</v>
      </c>
      <c r="D60" s="59" t="s">
        <v>308</v>
      </c>
      <c r="E60" s="226" t="s">
        <v>140</v>
      </c>
      <c r="F60" s="356">
        <v>90.5</v>
      </c>
      <c r="K60" s="35"/>
    </row>
    <row r="61" spans="1:11" x14ac:dyDescent="0.2">
      <c r="A61" s="298" t="s">
        <v>197</v>
      </c>
      <c r="B61" s="226" t="s">
        <v>98</v>
      </c>
      <c r="C61" s="59" t="s">
        <v>128</v>
      </c>
      <c r="D61" s="59" t="s">
        <v>308</v>
      </c>
      <c r="E61" s="226">
        <v>852</v>
      </c>
      <c r="F61" s="356">
        <v>22</v>
      </c>
      <c r="K61" s="35"/>
    </row>
    <row r="62" spans="1:11" x14ac:dyDescent="0.2">
      <c r="A62" s="298" t="s">
        <v>404</v>
      </c>
      <c r="B62" s="226" t="s">
        <v>98</v>
      </c>
      <c r="C62" s="59" t="s">
        <v>128</v>
      </c>
      <c r="D62" s="59" t="s">
        <v>308</v>
      </c>
      <c r="E62" s="226">
        <v>853</v>
      </c>
      <c r="F62" s="356">
        <v>181</v>
      </c>
      <c r="K62" s="35"/>
    </row>
    <row r="63" spans="1:11" x14ac:dyDescent="0.2">
      <c r="A63" s="44" t="s">
        <v>407</v>
      </c>
      <c r="B63" s="66" t="s">
        <v>98</v>
      </c>
      <c r="C63" s="64" t="s">
        <v>239</v>
      </c>
      <c r="D63" s="64"/>
      <c r="E63" s="66"/>
      <c r="F63" s="358">
        <f t="shared" ref="F63:F66" si="16">F64</f>
        <v>147.4</v>
      </c>
      <c r="K63" s="35"/>
    </row>
    <row r="64" spans="1:11" ht="36.75" customHeight="1" x14ac:dyDescent="0.2">
      <c r="A64" s="49" t="s">
        <v>416</v>
      </c>
      <c r="B64" s="48" t="s">
        <v>98</v>
      </c>
      <c r="C64" s="47" t="s">
        <v>239</v>
      </c>
      <c r="D64" s="47" t="s">
        <v>408</v>
      </c>
      <c r="E64" s="48"/>
      <c r="F64" s="356">
        <f t="shared" si="16"/>
        <v>147.4</v>
      </c>
      <c r="K64" s="35"/>
    </row>
    <row r="65" spans="1:11" ht="36.75" customHeight="1" x14ac:dyDescent="0.2">
      <c r="A65" s="46" t="s">
        <v>412</v>
      </c>
      <c r="B65" s="48" t="s">
        <v>98</v>
      </c>
      <c r="C65" s="47" t="s">
        <v>239</v>
      </c>
      <c r="D65" s="47" t="s">
        <v>408</v>
      </c>
      <c r="E65" s="48" t="s">
        <v>120</v>
      </c>
      <c r="F65" s="356">
        <f t="shared" si="16"/>
        <v>147.4</v>
      </c>
      <c r="K65" s="35"/>
    </row>
    <row r="66" spans="1:11" ht="36.75" customHeight="1" x14ac:dyDescent="0.2">
      <c r="A66" s="46" t="s">
        <v>121</v>
      </c>
      <c r="B66" s="48" t="s">
        <v>98</v>
      </c>
      <c r="C66" s="47" t="s">
        <v>239</v>
      </c>
      <c r="D66" s="47" t="s">
        <v>408</v>
      </c>
      <c r="E66" s="48" t="s">
        <v>122</v>
      </c>
      <c r="F66" s="356">
        <f t="shared" si="16"/>
        <v>147.4</v>
      </c>
      <c r="K66" s="35"/>
    </row>
    <row r="67" spans="1:11" ht="36.75" customHeight="1" x14ac:dyDescent="0.2">
      <c r="A67" s="296" t="s">
        <v>432</v>
      </c>
      <c r="B67" s="48" t="s">
        <v>98</v>
      </c>
      <c r="C67" s="47" t="s">
        <v>239</v>
      </c>
      <c r="D67" s="47" t="s">
        <v>408</v>
      </c>
      <c r="E67" s="48" t="s">
        <v>124</v>
      </c>
      <c r="F67" s="356">
        <v>147.4</v>
      </c>
      <c r="K67" s="35"/>
    </row>
    <row r="68" spans="1:11" ht="36.75" customHeight="1" x14ac:dyDescent="0.2">
      <c r="A68" s="44" t="s">
        <v>264</v>
      </c>
      <c r="B68" s="226" t="s">
        <v>98</v>
      </c>
      <c r="C68" s="59" t="s">
        <v>183</v>
      </c>
      <c r="D68" s="59" t="s">
        <v>147</v>
      </c>
      <c r="E68" s="226" t="s">
        <v>148</v>
      </c>
      <c r="F68" s="356">
        <f>+F88+F69</f>
        <v>10800.5</v>
      </c>
      <c r="K68" s="35"/>
    </row>
    <row r="69" spans="1:11" ht="36.75" customHeight="1" x14ac:dyDescent="0.2">
      <c r="A69" s="46" t="s">
        <v>450</v>
      </c>
      <c r="B69" s="226" t="s">
        <v>98</v>
      </c>
      <c r="C69" s="59" t="s">
        <v>183</v>
      </c>
      <c r="D69" s="59" t="s">
        <v>265</v>
      </c>
      <c r="E69" s="226" t="s">
        <v>148</v>
      </c>
      <c r="F69" s="356">
        <f t="shared" ref="F69:F70" si="17">F70</f>
        <v>8140.1</v>
      </c>
      <c r="K69" s="35"/>
    </row>
    <row r="70" spans="1:11" ht="36.75" customHeight="1" x14ac:dyDescent="0.2">
      <c r="A70" s="46" t="s">
        <v>441</v>
      </c>
      <c r="B70" s="226" t="s">
        <v>98</v>
      </c>
      <c r="C70" s="59" t="s">
        <v>183</v>
      </c>
      <c r="D70" s="59" t="s">
        <v>266</v>
      </c>
      <c r="E70" s="226" t="s">
        <v>148</v>
      </c>
      <c r="F70" s="356">
        <f t="shared" si="17"/>
        <v>8140.1</v>
      </c>
      <c r="K70" s="35"/>
    </row>
    <row r="71" spans="1:11" ht="36.75" customHeight="1" x14ac:dyDescent="0.2">
      <c r="A71" s="46" t="s">
        <v>267</v>
      </c>
      <c r="B71" s="226" t="s">
        <v>98</v>
      </c>
      <c r="C71" s="59" t="s">
        <v>183</v>
      </c>
      <c r="D71" s="59" t="s">
        <v>268</v>
      </c>
      <c r="E71" s="226"/>
      <c r="F71" s="356">
        <f>F72+F76+F79+F83</f>
        <v>8140.1</v>
      </c>
      <c r="K71" s="35"/>
    </row>
    <row r="72" spans="1:11" ht="36.75" customHeight="1" x14ac:dyDescent="0.2">
      <c r="A72" s="46" t="s">
        <v>111</v>
      </c>
      <c r="B72" s="226" t="s">
        <v>98</v>
      </c>
      <c r="C72" s="59" t="s">
        <v>183</v>
      </c>
      <c r="D72" s="59" t="s">
        <v>269</v>
      </c>
      <c r="E72" s="226" t="s">
        <v>112</v>
      </c>
      <c r="F72" s="356">
        <f t="shared" ref="F72" si="18">F73</f>
        <v>7002.3</v>
      </c>
      <c r="K72" s="35"/>
    </row>
    <row r="73" spans="1:11" ht="21.75" customHeight="1" x14ac:dyDescent="0.2">
      <c r="A73" s="46" t="s">
        <v>132</v>
      </c>
      <c r="B73" s="226" t="s">
        <v>98</v>
      </c>
      <c r="C73" s="59" t="s">
        <v>183</v>
      </c>
      <c r="D73" s="59" t="s">
        <v>270</v>
      </c>
      <c r="E73" s="226" t="s">
        <v>193</v>
      </c>
      <c r="F73" s="356">
        <f t="shared" ref="F73" si="19">F74+F75</f>
        <v>7002.3</v>
      </c>
      <c r="K73" s="35"/>
    </row>
    <row r="74" spans="1:11" ht="21" customHeight="1" x14ac:dyDescent="0.2">
      <c r="A74" s="132" t="s">
        <v>133</v>
      </c>
      <c r="B74" s="226" t="s">
        <v>98</v>
      </c>
      <c r="C74" s="59" t="s">
        <v>183</v>
      </c>
      <c r="D74" s="59" t="s">
        <v>270</v>
      </c>
      <c r="E74" s="226" t="s">
        <v>194</v>
      </c>
      <c r="F74" s="356">
        <v>5378</v>
      </c>
      <c r="K74" s="35"/>
    </row>
    <row r="75" spans="1:11" ht="36.75" customHeight="1" x14ac:dyDescent="0.2">
      <c r="A75" s="132" t="s">
        <v>134</v>
      </c>
      <c r="B75" s="226" t="s">
        <v>98</v>
      </c>
      <c r="C75" s="59" t="s">
        <v>183</v>
      </c>
      <c r="D75" s="59" t="s">
        <v>270</v>
      </c>
      <c r="E75" s="226">
        <v>129</v>
      </c>
      <c r="F75" s="356">
        <v>1624.3</v>
      </c>
      <c r="K75" s="35"/>
    </row>
    <row r="76" spans="1:11" ht="36.75" customHeight="1" x14ac:dyDescent="0.2">
      <c r="A76" s="46" t="s">
        <v>111</v>
      </c>
      <c r="B76" s="226" t="s">
        <v>98</v>
      </c>
      <c r="C76" s="59" t="s">
        <v>183</v>
      </c>
      <c r="D76" s="59" t="s">
        <v>271</v>
      </c>
      <c r="E76" s="226">
        <v>100</v>
      </c>
      <c r="F76" s="356">
        <f t="shared" ref="F76:F77" si="20">F77</f>
        <v>6.5</v>
      </c>
      <c r="K76" s="35"/>
    </row>
    <row r="77" spans="1:11" ht="22.5" x14ac:dyDescent="0.2">
      <c r="A77" s="46" t="s">
        <v>132</v>
      </c>
      <c r="B77" s="226" t="s">
        <v>98</v>
      </c>
      <c r="C77" s="59" t="s">
        <v>183</v>
      </c>
      <c r="D77" s="59" t="s">
        <v>271</v>
      </c>
      <c r="E77" s="226">
        <v>120</v>
      </c>
      <c r="F77" s="356">
        <f t="shared" si="20"/>
        <v>6.5</v>
      </c>
      <c r="K77" s="35"/>
    </row>
    <row r="78" spans="1:11" ht="22.5" x14ac:dyDescent="0.2">
      <c r="A78" s="49" t="s">
        <v>245</v>
      </c>
      <c r="B78" s="226" t="s">
        <v>98</v>
      </c>
      <c r="C78" s="59" t="s">
        <v>183</v>
      </c>
      <c r="D78" s="59" t="s">
        <v>271</v>
      </c>
      <c r="E78" s="226" t="s">
        <v>247</v>
      </c>
      <c r="F78" s="356">
        <f>1.6+4.9</f>
        <v>6.5</v>
      </c>
      <c r="K78" s="35"/>
    </row>
    <row r="79" spans="1:11" ht="22.5" x14ac:dyDescent="0.2">
      <c r="A79" s="46" t="s">
        <v>412</v>
      </c>
      <c r="B79" s="226" t="s">
        <v>98</v>
      </c>
      <c r="C79" s="59" t="s">
        <v>183</v>
      </c>
      <c r="D79" s="59" t="s">
        <v>271</v>
      </c>
      <c r="E79" s="226" t="s">
        <v>120</v>
      </c>
      <c r="F79" s="356">
        <f t="shared" ref="F79" si="21">F80</f>
        <v>1110.7</v>
      </c>
      <c r="K79" s="35"/>
    </row>
    <row r="80" spans="1:11" ht="22.5" x14ac:dyDescent="0.2">
      <c r="A80" s="46" t="s">
        <v>121</v>
      </c>
      <c r="B80" s="226" t="s">
        <v>98</v>
      </c>
      <c r="C80" s="59" t="s">
        <v>183</v>
      </c>
      <c r="D80" s="59" t="s">
        <v>271</v>
      </c>
      <c r="E80" s="226" t="s">
        <v>122</v>
      </c>
      <c r="F80" s="356">
        <f t="shared" ref="F80" si="22">F82+F81</f>
        <v>1110.7</v>
      </c>
      <c r="K80" s="35"/>
    </row>
    <row r="81" spans="1:11" ht="22.5" x14ac:dyDescent="0.2">
      <c r="A81" s="296" t="s">
        <v>135</v>
      </c>
      <c r="B81" s="226" t="s">
        <v>98</v>
      </c>
      <c r="C81" s="59" t="s">
        <v>183</v>
      </c>
      <c r="D81" s="59" t="s">
        <v>271</v>
      </c>
      <c r="E81" s="226">
        <v>242</v>
      </c>
      <c r="F81" s="356">
        <v>906.9</v>
      </c>
      <c r="K81" s="35"/>
    </row>
    <row r="82" spans="1:11" x14ac:dyDescent="0.2">
      <c r="A82" s="296" t="s">
        <v>432</v>
      </c>
      <c r="B82" s="226" t="s">
        <v>98</v>
      </c>
      <c r="C82" s="59" t="s">
        <v>183</v>
      </c>
      <c r="D82" s="59" t="s">
        <v>271</v>
      </c>
      <c r="E82" s="226" t="s">
        <v>124</v>
      </c>
      <c r="F82" s="356">
        <v>203.8</v>
      </c>
      <c r="K82" s="35"/>
    </row>
    <row r="83" spans="1:11" x14ac:dyDescent="0.2">
      <c r="A83" s="296" t="s">
        <v>136</v>
      </c>
      <c r="B83" s="226" t="s">
        <v>98</v>
      </c>
      <c r="C83" s="59" t="s">
        <v>183</v>
      </c>
      <c r="D83" s="59" t="s">
        <v>271</v>
      </c>
      <c r="E83" s="226" t="s">
        <v>196</v>
      </c>
      <c r="F83" s="356">
        <f t="shared" ref="F83" si="23">F84</f>
        <v>20.6</v>
      </c>
      <c r="K83" s="35"/>
    </row>
    <row r="84" spans="1:11" x14ac:dyDescent="0.2">
      <c r="A84" s="296" t="s">
        <v>137</v>
      </c>
      <c r="B84" s="226" t="s">
        <v>98</v>
      </c>
      <c r="C84" s="59" t="s">
        <v>183</v>
      </c>
      <c r="D84" s="59" t="s">
        <v>271</v>
      </c>
      <c r="E84" s="226" t="s">
        <v>138</v>
      </c>
      <c r="F84" s="356">
        <f t="shared" ref="F84" si="24">F86+F87+F85</f>
        <v>20.6</v>
      </c>
      <c r="K84" s="35"/>
    </row>
    <row r="85" spans="1:11" x14ac:dyDescent="0.2">
      <c r="A85" s="297" t="s">
        <v>139</v>
      </c>
      <c r="B85" s="226" t="s">
        <v>98</v>
      </c>
      <c r="C85" s="59" t="s">
        <v>183</v>
      </c>
      <c r="D85" s="59" t="s">
        <v>271</v>
      </c>
      <c r="E85" s="226">
        <v>851</v>
      </c>
      <c r="F85" s="356"/>
      <c r="K85" s="35"/>
    </row>
    <row r="86" spans="1:11" x14ac:dyDescent="0.2">
      <c r="A86" s="298" t="s">
        <v>197</v>
      </c>
      <c r="B86" s="226" t="s">
        <v>98</v>
      </c>
      <c r="C86" s="59" t="s">
        <v>183</v>
      </c>
      <c r="D86" s="59" t="s">
        <v>271</v>
      </c>
      <c r="E86" s="226" t="s">
        <v>217</v>
      </c>
      <c r="F86" s="356">
        <v>2</v>
      </c>
      <c r="K86" s="35"/>
    </row>
    <row r="87" spans="1:11" x14ac:dyDescent="0.2">
      <c r="A87" s="298" t="s">
        <v>404</v>
      </c>
      <c r="B87" s="226" t="s">
        <v>98</v>
      </c>
      <c r="C87" s="59" t="s">
        <v>183</v>
      </c>
      <c r="D87" s="59" t="s">
        <v>271</v>
      </c>
      <c r="E87" s="226">
        <v>853</v>
      </c>
      <c r="F87" s="356">
        <v>18.600000000000001</v>
      </c>
      <c r="K87" s="35"/>
    </row>
    <row r="88" spans="1:11" s="60" customFormat="1" x14ac:dyDescent="0.2">
      <c r="A88" s="306" t="s">
        <v>374</v>
      </c>
      <c r="B88" s="71" t="s">
        <v>98</v>
      </c>
      <c r="C88" s="73" t="s">
        <v>183</v>
      </c>
      <c r="D88" s="73" t="s">
        <v>375</v>
      </c>
      <c r="E88" s="71" t="s">
        <v>148</v>
      </c>
      <c r="F88" s="359">
        <f>F89+F93+F96+F100</f>
        <v>2660.3999999999996</v>
      </c>
    </row>
    <row r="89" spans="1:11" s="60" customFormat="1" ht="45" x14ac:dyDescent="0.2">
      <c r="A89" s="46" t="s">
        <v>111</v>
      </c>
      <c r="B89" s="226" t="s">
        <v>98</v>
      </c>
      <c r="C89" s="59" t="s">
        <v>183</v>
      </c>
      <c r="D89" s="59" t="s">
        <v>376</v>
      </c>
      <c r="E89" s="226" t="s">
        <v>112</v>
      </c>
      <c r="F89" s="356">
        <f t="shared" ref="F89" si="25">F90</f>
        <v>2408.6999999999998</v>
      </c>
    </row>
    <row r="90" spans="1:11" s="60" customFormat="1" ht="22.5" x14ac:dyDescent="0.2">
      <c r="A90" s="46" t="s">
        <v>132</v>
      </c>
      <c r="B90" s="226" t="s">
        <v>98</v>
      </c>
      <c r="C90" s="59" t="s">
        <v>183</v>
      </c>
      <c r="D90" s="59" t="s">
        <v>376</v>
      </c>
      <c r="E90" s="226" t="s">
        <v>193</v>
      </c>
      <c r="F90" s="356">
        <f t="shared" ref="F90" si="26">F91+F92</f>
        <v>2408.6999999999998</v>
      </c>
    </row>
    <row r="91" spans="1:11" s="60" customFormat="1" x14ac:dyDescent="0.2">
      <c r="A91" s="132" t="s">
        <v>133</v>
      </c>
      <c r="B91" s="226" t="s">
        <v>98</v>
      </c>
      <c r="C91" s="59" t="s">
        <v>183</v>
      </c>
      <c r="D91" s="59" t="s">
        <v>376</v>
      </c>
      <c r="E91" s="226" t="s">
        <v>194</v>
      </c>
      <c r="F91" s="356">
        <v>1850</v>
      </c>
    </row>
    <row r="92" spans="1:11" s="60" customFormat="1" ht="33.75" x14ac:dyDescent="0.2">
      <c r="A92" s="132" t="s">
        <v>134</v>
      </c>
      <c r="B92" s="226" t="s">
        <v>98</v>
      </c>
      <c r="C92" s="59" t="s">
        <v>183</v>
      </c>
      <c r="D92" s="59" t="s">
        <v>376</v>
      </c>
      <c r="E92" s="226">
        <v>129</v>
      </c>
      <c r="F92" s="356">
        <v>558.70000000000005</v>
      </c>
    </row>
    <row r="93" spans="1:11" s="60" customFormat="1" ht="45" x14ac:dyDescent="0.2">
      <c r="A93" s="46" t="s">
        <v>111</v>
      </c>
      <c r="B93" s="226" t="s">
        <v>98</v>
      </c>
      <c r="C93" s="59" t="s">
        <v>183</v>
      </c>
      <c r="D93" s="59" t="s">
        <v>377</v>
      </c>
      <c r="E93" s="226">
        <v>100</v>
      </c>
      <c r="F93" s="356">
        <f t="shared" ref="F93:F94" si="27">F94</f>
        <v>14.4</v>
      </c>
    </row>
    <row r="94" spans="1:11" s="60" customFormat="1" ht="22.5" x14ac:dyDescent="0.2">
      <c r="A94" s="46" t="s">
        <v>132</v>
      </c>
      <c r="B94" s="226" t="s">
        <v>98</v>
      </c>
      <c r="C94" s="59" t="s">
        <v>183</v>
      </c>
      <c r="D94" s="59" t="s">
        <v>377</v>
      </c>
      <c r="E94" s="226">
        <v>120</v>
      </c>
      <c r="F94" s="356">
        <f t="shared" si="27"/>
        <v>14.4</v>
      </c>
    </row>
    <row r="95" spans="1:11" ht="22.5" x14ac:dyDescent="0.2">
      <c r="A95" s="49" t="s">
        <v>245</v>
      </c>
      <c r="B95" s="226" t="s">
        <v>98</v>
      </c>
      <c r="C95" s="59" t="s">
        <v>183</v>
      </c>
      <c r="D95" s="59" t="s">
        <v>377</v>
      </c>
      <c r="E95" s="226">
        <v>122</v>
      </c>
      <c r="F95" s="356">
        <v>14.4</v>
      </c>
      <c r="K95" s="35"/>
    </row>
    <row r="96" spans="1:11" ht="22.5" x14ac:dyDescent="0.2">
      <c r="A96" s="46" t="s">
        <v>412</v>
      </c>
      <c r="B96" s="226" t="s">
        <v>98</v>
      </c>
      <c r="C96" s="59" t="s">
        <v>183</v>
      </c>
      <c r="D96" s="59" t="s">
        <v>377</v>
      </c>
      <c r="E96" s="226" t="s">
        <v>120</v>
      </c>
      <c r="F96" s="356">
        <f t="shared" ref="F96" si="28">F97</f>
        <v>234.2</v>
      </c>
      <c r="K96" s="35"/>
    </row>
    <row r="97" spans="1:11" ht="22.5" x14ac:dyDescent="0.2">
      <c r="A97" s="296" t="s">
        <v>121</v>
      </c>
      <c r="B97" s="226" t="s">
        <v>98</v>
      </c>
      <c r="C97" s="59" t="s">
        <v>183</v>
      </c>
      <c r="D97" s="59" t="s">
        <v>377</v>
      </c>
      <c r="E97" s="226" t="s">
        <v>122</v>
      </c>
      <c r="F97" s="356">
        <f t="shared" ref="F97" si="29">F99+F98</f>
        <v>234.2</v>
      </c>
      <c r="K97" s="35"/>
    </row>
    <row r="98" spans="1:11" ht="22.5" x14ac:dyDescent="0.2">
      <c r="A98" s="296" t="s">
        <v>135</v>
      </c>
      <c r="B98" s="226" t="s">
        <v>98</v>
      </c>
      <c r="C98" s="59" t="s">
        <v>183</v>
      </c>
      <c r="D98" s="59" t="s">
        <v>377</v>
      </c>
      <c r="E98" s="226">
        <v>242</v>
      </c>
      <c r="F98" s="356">
        <v>53.8</v>
      </c>
      <c r="K98" s="35"/>
    </row>
    <row r="99" spans="1:11" x14ac:dyDescent="0.2">
      <c r="A99" s="296" t="s">
        <v>432</v>
      </c>
      <c r="B99" s="226" t="s">
        <v>98</v>
      </c>
      <c r="C99" s="59" t="s">
        <v>183</v>
      </c>
      <c r="D99" s="59" t="s">
        <v>377</v>
      </c>
      <c r="E99" s="226" t="s">
        <v>124</v>
      </c>
      <c r="F99" s="356">
        <f>183.5-3.1</f>
        <v>180.4</v>
      </c>
      <c r="K99" s="35"/>
    </row>
    <row r="100" spans="1:11" s="60" customFormat="1" x14ac:dyDescent="0.2">
      <c r="A100" s="296" t="s">
        <v>136</v>
      </c>
      <c r="B100" s="226" t="s">
        <v>98</v>
      </c>
      <c r="C100" s="59" t="s">
        <v>183</v>
      </c>
      <c r="D100" s="59" t="s">
        <v>377</v>
      </c>
      <c r="E100" s="226" t="s">
        <v>196</v>
      </c>
      <c r="F100" s="356">
        <f t="shared" ref="F100" si="30">F101</f>
        <v>3.1</v>
      </c>
    </row>
    <row r="101" spans="1:11" s="60" customFormat="1" x14ac:dyDescent="0.2">
      <c r="A101" s="296" t="s">
        <v>137</v>
      </c>
      <c r="B101" s="226" t="s">
        <v>98</v>
      </c>
      <c r="C101" s="59" t="s">
        <v>183</v>
      </c>
      <c r="D101" s="59" t="s">
        <v>377</v>
      </c>
      <c r="E101" s="226" t="s">
        <v>138</v>
      </c>
      <c r="F101" s="356">
        <f>F102+F103</f>
        <v>3.1</v>
      </c>
    </row>
    <row r="102" spans="1:11" s="60" customFormat="1" x14ac:dyDescent="0.2">
      <c r="A102" s="298" t="s">
        <v>197</v>
      </c>
      <c r="B102" s="226" t="s">
        <v>98</v>
      </c>
      <c r="C102" s="59" t="s">
        <v>183</v>
      </c>
      <c r="D102" s="59" t="s">
        <v>377</v>
      </c>
      <c r="E102" s="226">
        <v>852</v>
      </c>
      <c r="F102" s="356"/>
    </row>
    <row r="103" spans="1:11" x14ac:dyDescent="0.2">
      <c r="A103" s="298" t="s">
        <v>404</v>
      </c>
      <c r="B103" s="226" t="s">
        <v>98</v>
      </c>
      <c r="C103" s="59" t="s">
        <v>183</v>
      </c>
      <c r="D103" s="59" t="s">
        <v>377</v>
      </c>
      <c r="E103" s="226">
        <v>853</v>
      </c>
      <c r="F103" s="367">
        <v>3.1</v>
      </c>
      <c r="K103" s="35"/>
    </row>
    <row r="104" spans="1:11" x14ac:dyDescent="0.2">
      <c r="A104" s="299" t="s">
        <v>414</v>
      </c>
      <c r="B104" s="67" t="s">
        <v>98</v>
      </c>
      <c r="C104" s="69" t="s">
        <v>352</v>
      </c>
      <c r="D104" s="59"/>
      <c r="E104" s="48"/>
      <c r="F104" s="356">
        <f t="shared" ref="F104:F107" si="31">F105</f>
        <v>200</v>
      </c>
      <c r="K104" s="35"/>
    </row>
    <row r="105" spans="1:11" x14ac:dyDescent="0.2">
      <c r="A105" s="298" t="s">
        <v>424</v>
      </c>
      <c r="B105" s="226" t="s">
        <v>98</v>
      </c>
      <c r="C105" s="59" t="s">
        <v>352</v>
      </c>
      <c r="D105" s="59" t="s">
        <v>423</v>
      </c>
      <c r="E105" s="48"/>
      <c r="F105" s="356">
        <f t="shared" si="31"/>
        <v>200</v>
      </c>
      <c r="K105" s="35"/>
    </row>
    <row r="106" spans="1:11" ht="22.5" x14ac:dyDescent="0.2">
      <c r="A106" s="46" t="s">
        <v>412</v>
      </c>
      <c r="B106" s="226" t="s">
        <v>98</v>
      </c>
      <c r="C106" s="59" t="s">
        <v>352</v>
      </c>
      <c r="D106" s="59" t="s">
        <v>423</v>
      </c>
      <c r="E106" s="226">
        <v>800</v>
      </c>
      <c r="F106" s="356">
        <f t="shared" si="31"/>
        <v>200</v>
      </c>
      <c r="K106" s="35"/>
    </row>
    <row r="107" spans="1:11" ht="22.5" x14ac:dyDescent="0.2">
      <c r="A107" s="46" t="s">
        <v>121</v>
      </c>
      <c r="B107" s="226" t="s">
        <v>98</v>
      </c>
      <c r="C107" s="59" t="s">
        <v>352</v>
      </c>
      <c r="D107" s="59" t="s">
        <v>423</v>
      </c>
      <c r="E107" s="226">
        <v>800</v>
      </c>
      <c r="F107" s="356">
        <f t="shared" si="31"/>
        <v>200</v>
      </c>
      <c r="K107" s="35"/>
    </row>
    <row r="108" spans="1:11" ht="22.5" x14ac:dyDescent="0.2">
      <c r="A108" s="296" t="s">
        <v>123</v>
      </c>
      <c r="B108" s="226" t="s">
        <v>98</v>
      </c>
      <c r="C108" s="59" t="s">
        <v>352</v>
      </c>
      <c r="D108" s="59" t="s">
        <v>423</v>
      </c>
      <c r="E108" s="48">
        <v>870</v>
      </c>
      <c r="F108" s="356">
        <v>200</v>
      </c>
      <c r="K108" s="35"/>
    </row>
    <row r="109" spans="1:11" ht="17.25" customHeight="1" x14ac:dyDescent="0.2">
      <c r="A109" s="44" t="s">
        <v>272</v>
      </c>
      <c r="B109" s="67" t="s">
        <v>98</v>
      </c>
      <c r="C109" s="69" t="s">
        <v>273</v>
      </c>
      <c r="D109" s="69"/>
      <c r="E109" s="67"/>
      <c r="F109" s="358">
        <f>F128+F134+F110+F124</f>
        <v>2463.1</v>
      </c>
      <c r="K109" s="35"/>
    </row>
    <row r="110" spans="1:11" ht="33.75" x14ac:dyDescent="0.2">
      <c r="A110" s="46" t="s">
        <v>451</v>
      </c>
      <c r="B110" s="226" t="s">
        <v>98</v>
      </c>
      <c r="C110" s="59" t="s">
        <v>273</v>
      </c>
      <c r="D110" s="59" t="s">
        <v>309</v>
      </c>
      <c r="E110" s="226"/>
      <c r="F110" s="356">
        <f t="shared" ref="F110" si="32">F115+F119+F111</f>
        <v>1627</v>
      </c>
      <c r="K110" s="35"/>
    </row>
    <row r="111" spans="1:11" ht="33.75" x14ac:dyDescent="0.2">
      <c r="A111" s="242" t="s">
        <v>797</v>
      </c>
      <c r="B111" s="226" t="s">
        <v>98</v>
      </c>
      <c r="C111" s="59" t="s">
        <v>273</v>
      </c>
      <c r="D111" s="59" t="s">
        <v>796</v>
      </c>
      <c r="E111" s="226"/>
      <c r="F111" s="356">
        <f t="shared" ref="F111:F113" si="33">F112</f>
        <v>50</v>
      </c>
      <c r="K111" s="35"/>
    </row>
    <row r="112" spans="1:11" ht="22.5" x14ac:dyDescent="0.2">
      <c r="A112" s="46" t="s">
        <v>412</v>
      </c>
      <c r="B112" s="226" t="s">
        <v>98</v>
      </c>
      <c r="C112" s="59" t="s">
        <v>273</v>
      </c>
      <c r="D112" s="59" t="s">
        <v>796</v>
      </c>
      <c r="E112" s="226" t="s">
        <v>120</v>
      </c>
      <c r="F112" s="356">
        <f t="shared" si="33"/>
        <v>50</v>
      </c>
      <c r="K112" s="35"/>
    </row>
    <row r="113" spans="1:11" ht="22.5" x14ac:dyDescent="0.2">
      <c r="A113" s="46" t="s">
        <v>121</v>
      </c>
      <c r="B113" s="226" t="s">
        <v>98</v>
      </c>
      <c r="C113" s="59" t="s">
        <v>273</v>
      </c>
      <c r="D113" s="59" t="s">
        <v>796</v>
      </c>
      <c r="E113" s="226" t="s">
        <v>122</v>
      </c>
      <c r="F113" s="356">
        <f t="shared" si="33"/>
        <v>50</v>
      </c>
      <c r="K113" s="35"/>
    </row>
    <row r="114" spans="1:11" x14ac:dyDescent="0.2">
      <c r="A114" s="296" t="s">
        <v>432</v>
      </c>
      <c r="B114" s="226" t="s">
        <v>98</v>
      </c>
      <c r="C114" s="59" t="s">
        <v>273</v>
      </c>
      <c r="D114" s="59" t="s">
        <v>796</v>
      </c>
      <c r="E114" s="226" t="s">
        <v>124</v>
      </c>
      <c r="F114" s="356">
        <v>50</v>
      </c>
      <c r="K114" s="35"/>
    </row>
    <row r="115" spans="1:11" ht="45" x14ac:dyDescent="0.2">
      <c r="A115" s="242" t="s">
        <v>799</v>
      </c>
      <c r="B115" s="226" t="s">
        <v>98</v>
      </c>
      <c r="C115" s="59" t="s">
        <v>273</v>
      </c>
      <c r="D115" s="59" t="s">
        <v>798</v>
      </c>
      <c r="E115" s="226"/>
      <c r="F115" s="356">
        <f t="shared" ref="F115:F117" si="34">F116</f>
        <v>280</v>
      </c>
      <c r="K115" s="35"/>
    </row>
    <row r="116" spans="1:11" ht="22.5" x14ac:dyDescent="0.2">
      <c r="A116" s="46" t="s">
        <v>412</v>
      </c>
      <c r="B116" s="226" t="s">
        <v>98</v>
      </c>
      <c r="C116" s="59" t="s">
        <v>273</v>
      </c>
      <c r="D116" s="59" t="s">
        <v>798</v>
      </c>
      <c r="E116" s="226" t="s">
        <v>120</v>
      </c>
      <c r="F116" s="356">
        <f t="shared" si="34"/>
        <v>280</v>
      </c>
      <c r="K116" s="35"/>
    </row>
    <row r="117" spans="1:11" ht="15.75" customHeight="1" x14ac:dyDescent="0.2">
      <c r="A117" s="46" t="s">
        <v>121</v>
      </c>
      <c r="B117" s="226" t="s">
        <v>98</v>
      </c>
      <c r="C117" s="59" t="s">
        <v>273</v>
      </c>
      <c r="D117" s="59" t="s">
        <v>798</v>
      </c>
      <c r="E117" s="226" t="s">
        <v>122</v>
      </c>
      <c r="F117" s="356">
        <f t="shared" si="34"/>
        <v>280</v>
      </c>
      <c r="K117" s="35"/>
    </row>
    <row r="118" spans="1:11" x14ac:dyDescent="0.2">
      <c r="A118" s="296" t="s">
        <v>432</v>
      </c>
      <c r="B118" s="226" t="s">
        <v>98</v>
      </c>
      <c r="C118" s="59" t="s">
        <v>273</v>
      </c>
      <c r="D118" s="59" t="s">
        <v>798</v>
      </c>
      <c r="E118" s="226" t="s">
        <v>124</v>
      </c>
      <c r="F118" s="356">
        <v>280</v>
      </c>
      <c r="K118" s="35"/>
    </row>
    <row r="119" spans="1:11" ht="22.5" x14ac:dyDescent="0.2">
      <c r="A119" s="296" t="s">
        <v>525</v>
      </c>
      <c r="B119" s="226" t="s">
        <v>98</v>
      </c>
      <c r="C119" s="59" t="s">
        <v>273</v>
      </c>
      <c r="D119" s="59" t="s">
        <v>524</v>
      </c>
      <c r="E119" s="226"/>
      <c r="F119" s="367">
        <f t="shared" ref="F119:F120" si="35">F120</f>
        <v>1297</v>
      </c>
      <c r="K119" s="35"/>
    </row>
    <row r="120" spans="1:11" ht="22.5" x14ac:dyDescent="0.2">
      <c r="A120" s="46" t="s">
        <v>412</v>
      </c>
      <c r="B120" s="226" t="s">
        <v>98</v>
      </c>
      <c r="C120" s="59" t="s">
        <v>273</v>
      </c>
      <c r="D120" s="59" t="s">
        <v>524</v>
      </c>
      <c r="E120" s="226" t="s">
        <v>120</v>
      </c>
      <c r="F120" s="367">
        <f t="shared" si="35"/>
        <v>1297</v>
      </c>
      <c r="K120" s="35"/>
    </row>
    <row r="121" spans="1:11" ht="25.5" customHeight="1" x14ac:dyDescent="0.2">
      <c r="A121" s="46" t="s">
        <v>121</v>
      </c>
      <c r="B121" s="226" t="s">
        <v>98</v>
      </c>
      <c r="C121" s="59" t="s">
        <v>273</v>
      </c>
      <c r="D121" s="59" t="s">
        <v>524</v>
      </c>
      <c r="E121" s="226" t="s">
        <v>122</v>
      </c>
      <c r="F121" s="367">
        <f t="shared" ref="F121" si="36">F123+F122</f>
        <v>1297</v>
      </c>
      <c r="K121" s="35"/>
    </row>
    <row r="122" spans="1:11" ht="22.5" x14ac:dyDescent="0.2">
      <c r="A122" s="296" t="s">
        <v>135</v>
      </c>
      <c r="B122" s="226" t="s">
        <v>98</v>
      </c>
      <c r="C122" s="59" t="s">
        <v>273</v>
      </c>
      <c r="D122" s="59" t="s">
        <v>524</v>
      </c>
      <c r="E122" s="226">
        <v>242</v>
      </c>
      <c r="F122" s="367">
        <v>121</v>
      </c>
      <c r="K122" s="35"/>
    </row>
    <row r="123" spans="1:11" x14ac:dyDescent="0.2">
      <c r="A123" s="296" t="s">
        <v>432</v>
      </c>
      <c r="B123" s="226" t="s">
        <v>98</v>
      </c>
      <c r="C123" s="59" t="s">
        <v>273</v>
      </c>
      <c r="D123" s="59" t="s">
        <v>524</v>
      </c>
      <c r="E123" s="226" t="s">
        <v>124</v>
      </c>
      <c r="F123" s="367">
        <v>1176</v>
      </c>
      <c r="K123" s="35"/>
    </row>
    <row r="124" spans="1:11" ht="22.5" x14ac:dyDescent="0.2">
      <c r="A124" s="304" t="s">
        <v>310</v>
      </c>
      <c r="B124" s="226" t="s">
        <v>98</v>
      </c>
      <c r="C124" s="59" t="s">
        <v>273</v>
      </c>
      <c r="D124" s="59" t="s">
        <v>311</v>
      </c>
      <c r="E124" s="226"/>
      <c r="F124" s="356">
        <f t="shared" ref="F124:F126" si="37">F125</f>
        <v>100</v>
      </c>
      <c r="K124" s="35"/>
    </row>
    <row r="125" spans="1:11" x14ac:dyDescent="0.2">
      <c r="A125" s="296" t="s">
        <v>136</v>
      </c>
      <c r="B125" s="226" t="s">
        <v>98</v>
      </c>
      <c r="C125" s="59" t="s">
        <v>273</v>
      </c>
      <c r="D125" s="59" t="s">
        <v>311</v>
      </c>
      <c r="E125" s="226" t="s">
        <v>196</v>
      </c>
      <c r="F125" s="356">
        <f t="shared" si="37"/>
        <v>100</v>
      </c>
      <c r="K125" s="35"/>
    </row>
    <row r="126" spans="1:11" x14ac:dyDescent="0.2">
      <c r="A126" s="296" t="s">
        <v>137</v>
      </c>
      <c r="B126" s="226" t="s">
        <v>98</v>
      </c>
      <c r="C126" s="59" t="s">
        <v>273</v>
      </c>
      <c r="D126" s="59" t="s">
        <v>311</v>
      </c>
      <c r="E126" s="226" t="s">
        <v>138</v>
      </c>
      <c r="F126" s="356">
        <f t="shared" si="37"/>
        <v>100</v>
      </c>
      <c r="K126" s="35"/>
    </row>
    <row r="127" spans="1:11" x14ac:dyDescent="0.2">
      <c r="A127" s="298" t="s">
        <v>404</v>
      </c>
      <c r="B127" s="226" t="s">
        <v>98</v>
      </c>
      <c r="C127" s="59" t="s">
        <v>273</v>
      </c>
      <c r="D127" s="59" t="s">
        <v>311</v>
      </c>
      <c r="E127" s="226">
        <v>853</v>
      </c>
      <c r="F127" s="356">
        <v>100</v>
      </c>
      <c r="K127" s="35"/>
    </row>
    <row r="128" spans="1:11" ht="33.75" x14ac:dyDescent="0.2">
      <c r="A128" s="132" t="s">
        <v>69</v>
      </c>
      <c r="B128" s="226" t="s">
        <v>98</v>
      </c>
      <c r="C128" s="59" t="s">
        <v>273</v>
      </c>
      <c r="D128" s="59" t="s">
        <v>275</v>
      </c>
      <c r="E128" s="226"/>
      <c r="F128" s="356">
        <f>F130+F132</f>
        <v>7</v>
      </c>
      <c r="K128" s="35"/>
    </row>
    <row r="129" spans="1:11" ht="15" customHeight="1" x14ac:dyDescent="0.2">
      <c r="A129" s="46" t="s">
        <v>412</v>
      </c>
      <c r="B129" s="226" t="s">
        <v>98</v>
      </c>
      <c r="C129" s="59" t="s">
        <v>273</v>
      </c>
      <c r="D129" s="59" t="s">
        <v>275</v>
      </c>
      <c r="E129" s="226">
        <v>200</v>
      </c>
      <c r="F129" s="356">
        <f t="shared" ref="F129:F130" si="38">F130</f>
        <v>1</v>
      </c>
      <c r="K129" s="35"/>
    </row>
    <row r="130" spans="1:11" ht="22.5" x14ac:dyDescent="0.2">
      <c r="A130" s="46" t="s">
        <v>121</v>
      </c>
      <c r="B130" s="226" t="s">
        <v>98</v>
      </c>
      <c r="C130" s="59" t="s">
        <v>273</v>
      </c>
      <c r="D130" s="59" t="s">
        <v>275</v>
      </c>
      <c r="E130" s="226">
        <v>240</v>
      </c>
      <c r="F130" s="356">
        <f t="shared" si="38"/>
        <v>1</v>
      </c>
      <c r="K130" s="35"/>
    </row>
    <row r="131" spans="1:11" x14ac:dyDescent="0.2">
      <c r="A131" s="296" t="s">
        <v>432</v>
      </c>
      <c r="B131" s="226" t="s">
        <v>98</v>
      </c>
      <c r="C131" s="59" t="s">
        <v>273</v>
      </c>
      <c r="D131" s="59" t="s">
        <v>275</v>
      </c>
      <c r="E131" s="226">
        <v>244</v>
      </c>
      <c r="F131" s="356">
        <v>1</v>
      </c>
      <c r="K131" s="35"/>
    </row>
    <row r="132" spans="1:11" x14ac:dyDescent="0.2">
      <c r="A132" s="46" t="s">
        <v>276</v>
      </c>
      <c r="B132" s="226" t="s">
        <v>98</v>
      </c>
      <c r="C132" s="59" t="s">
        <v>273</v>
      </c>
      <c r="D132" s="59" t="s">
        <v>275</v>
      </c>
      <c r="E132" s="226">
        <v>500</v>
      </c>
      <c r="F132" s="356">
        <f>F133</f>
        <v>6</v>
      </c>
      <c r="K132" s="35"/>
    </row>
    <row r="133" spans="1:11" x14ac:dyDescent="0.2">
      <c r="A133" s="46" t="s">
        <v>277</v>
      </c>
      <c r="B133" s="226" t="s">
        <v>98</v>
      </c>
      <c r="C133" s="59" t="s">
        <v>273</v>
      </c>
      <c r="D133" s="59" t="s">
        <v>275</v>
      </c>
      <c r="E133" s="226">
        <v>530</v>
      </c>
      <c r="F133" s="356">
        <v>6</v>
      </c>
      <c r="K133" s="35"/>
    </row>
    <row r="134" spans="1:11" ht="35.25" customHeight="1" x14ac:dyDescent="0.2">
      <c r="A134" s="305" t="s">
        <v>418</v>
      </c>
      <c r="B134" s="71" t="s">
        <v>98</v>
      </c>
      <c r="C134" s="73" t="s">
        <v>273</v>
      </c>
      <c r="D134" s="73" t="s">
        <v>312</v>
      </c>
      <c r="E134" s="71" t="s">
        <v>148</v>
      </c>
      <c r="F134" s="359">
        <f>F135+F140</f>
        <v>729.1</v>
      </c>
      <c r="K134" s="35"/>
    </row>
    <row r="135" spans="1:11" ht="39" customHeight="1" x14ac:dyDescent="0.2">
      <c r="A135" s="46" t="s">
        <v>111</v>
      </c>
      <c r="B135" s="226" t="s">
        <v>98</v>
      </c>
      <c r="C135" s="59" t="s">
        <v>273</v>
      </c>
      <c r="D135" s="59" t="s">
        <v>312</v>
      </c>
      <c r="E135" s="226" t="s">
        <v>112</v>
      </c>
      <c r="F135" s="356">
        <f t="shared" ref="F135" si="39">F136</f>
        <v>606.1</v>
      </c>
      <c r="K135" s="35"/>
    </row>
    <row r="136" spans="1:11" ht="22.5" x14ac:dyDescent="0.2">
      <c r="A136" s="46" t="s">
        <v>132</v>
      </c>
      <c r="B136" s="226" t="s">
        <v>98</v>
      </c>
      <c r="C136" s="59" t="s">
        <v>273</v>
      </c>
      <c r="D136" s="59" t="s">
        <v>312</v>
      </c>
      <c r="E136" s="226" t="s">
        <v>193</v>
      </c>
      <c r="F136" s="356">
        <f t="shared" ref="F136" si="40">F137+F138</f>
        <v>606.1</v>
      </c>
      <c r="K136" s="35"/>
    </row>
    <row r="137" spans="1:11" s="42" customFormat="1" ht="31.5" customHeight="1" x14ac:dyDescent="0.2">
      <c r="A137" s="132" t="s">
        <v>133</v>
      </c>
      <c r="B137" s="226" t="s">
        <v>98</v>
      </c>
      <c r="C137" s="59" t="s">
        <v>273</v>
      </c>
      <c r="D137" s="59" t="s">
        <v>312</v>
      </c>
      <c r="E137" s="226" t="s">
        <v>194</v>
      </c>
      <c r="F137" s="356">
        <v>465.5</v>
      </c>
    </row>
    <row r="138" spans="1:11" s="42" customFormat="1" ht="33.75" x14ac:dyDescent="0.2">
      <c r="A138" s="132" t="s">
        <v>134</v>
      </c>
      <c r="B138" s="226" t="s">
        <v>98</v>
      </c>
      <c r="C138" s="59" t="s">
        <v>273</v>
      </c>
      <c r="D138" s="59" t="s">
        <v>312</v>
      </c>
      <c r="E138" s="226">
        <v>129</v>
      </c>
      <c r="F138" s="356">
        <v>140.6</v>
      </c>
    </row>
    <row r="139" spans="1:11" s="42" customFormat="1" ht="22.5" x14ac:dyDescent="0.2">
      <c r="A139" s="46" t="s">
        <v>412</v>
      </c>
      <c r="B139" s="226" t="s">
        <v>98</v>
      </c>
      <c r="C139" s="59" t="s">
        <v>273</v>
      </c>
      <c r="D139" s="59" t="s">
        <v>312</v>
      </c>
      <c r="E139" s="226">
        <v>200</v>
      </c>
      <c r="F139" s="356">
        <f t="shared" ref="F139" si="41">F140</f>
        <v>123</v>
      </c>
    </row>
    <row r="140" spans="1:11" ht="22.5" x14ac:dyDescent="0.2">
      <c r="A140" s="46" t="s">
        <v>121</v>
      </c>
      <c r="B140" s="226" t="s">
        <v>98</v>
      </c>
      <c r="C140" s="59" t="s">
        <v>273</v>
      </c>
      <c r="D140" s="59" t="s">
        <v>312</v>
      </c>
      <c r="E140" s="226" t="s">
        <v>122</v>
      </c>
      <c r="F140" s="356">
        <f t="shared" ref="F140" si="42">F142+F141</f>
        <v>123</v>
      </c>
      <c r="K140" s="35"/>
    </row>
    <row r="141" spans="1:11" ht="22.5" x14ac:dyDescent="0.2">
      <c r="A141" s="296" t="s">
        <v>135</v>
      </c>
      <c r="B141" s="226" t="s">
        <v>98</v>
      </c>
      <c r="C141" s="59" t="s">
        <v>273</v>
      </c>
      <c r="D141" s="59" t="s">
        <v>312</v>
      </c>
      <c r="E141" s="226">
        <v>242</v>
      </c>
      <c r="F141" s="356">
        <f>50</f>
        <v>50</v>
      </c>
      <c r="K141" s="35"/>
    </row>
    <row r="142" spans="1:11" x14ac:dyDescent="0.2">
      <c r="A142" s="296" t="s">
        <v>432</v>
      </c>
      <c r="B142" s="226" t="s">
        <v>98</v>
      </c>
      <c r="C142" s="59" t="s">
        <v>273</v>
      </c>
      <c r="D142" s="59" t="s">
        <v>312</v>
      </c>
      <c r="E142" s="226" t="s">
        <v>124</v>
      </c>
      <c r="F142" s="356">
        <v>73</v>
      </c>
      <c r="K142" s="35"/>
    </row>
    <row r="143" spans="1:11" x14ac:dyDescent="0.2">
      <c r="A143" s="44" t="s">
        <v>278</v>
      </c>
      <c r="B143" s="69" t="s">
        <v>214</v>
      </c>
      <c r="C143" s="69"/>
      <c r="D143" s="69"/>
      <c r="E143" s="67"/>
      <c r="F143" s="358">
        <f t="shared" ref="F143:F144" si="43">F144</f>
        <v>1569.3</v>
      </c>
      <c r="K143" s="35"/>
    </row>
    <row r="144" spans="1:11" ht="24.75" customHeight="1" x14ac:dyDescent="0.2">
      <c r="A144" s="44" t="s">
        <v>279</v>
      </c>
      <c r="B144" s="69" t="s">
        <v>214</v>
      </c>
      <c r="C144" s="69" t="s">
        <v>152</v>
      </c>
      <c r="D144" s="69"/>
      <c r="E144" s="59"/>
      <c r="F144" s="358">
        <f t="shared" si="43"/>
        <v>1569.3</v>
      </c>
      <c r="K144" s="35"/>
    </row>
    <row r="145" spans="1:11" x14ac:dyDescent="0.2">
      <c r="A145" s="46" t="s">
        <v>125</v>
      </c>
      <c r="B145" s="59" t="s">
        <v>214</v>
      </c>
      <c r="C145" s="59" t="s">
        <v>152</v>
      </c>
      <c r="D145" s="79" t="s">
        <v>274</v>
      </c>
      <c r="E145" s="226"/>
      <c r="F145" s="356">
        <f>F146+F154</f>
        <v>1569.3</v>
      </c>
      <c r="K145" s="35"/>
    </row>
    <row r="146" spans="1:11" ht="51.75" customHeight="1" x14ac:dyDescent="0.2">
      <c r="A146" s="306" t="s">
        <v>313</v>
      </c>
      <c r="B146" s="73" t="s">
        <v>214</v>
      </c>
      <c r="C146" s="73" t="s">
        <v>152</v>
      </c>
      <c r="D146" s="73" t="s">
        <v>280</v>
      </c>
      <c r="E146" s="71"/>
      <c r="F146" s="359">
        <f>F147+F151</f>
        <v>420</v>
      </c>
      <c r="K146" s="35"/>
    </row>
    <row r="147" spans="1:11" s="42" customFormat="1" ht="51.75" customHeight="1" x14ac:dyDescent="0.2">
      <c r="A147" s="46" t="s">
        <v>111</v>
      </c>
      <c r="B147" s="59" t="s">
        <v>214</v>
      </c>
      <c r="C147" s="59" t="s">
        <v>152</v>
      </c>
      <c r="D147" s="59" t="s">
        <v>280</v>
      </c>
      <c r="E147" s="226" t="s">
        <v>112</v>
      </c>
      <c r="F147" s="356">
        <f t="shared" ref="F147" si="44">F148</f>
        <v>404.3</v>
      </c>
    </row>
    <row r="148" spans="1:11" s="42" customFormat="1" ht="24.75" customHeight="1" x14ac:dyDescent="0.2">
      <c r="A148" s="46" t="s">
        <v>113</v>
      </c>
      <c r="B148" s="59" t="s">
        <v>214</v>
      </c>
      <c r="C148" s="59" t="s">
        <v>152</v>
      </c>
      <c r="D148" s="59" t="s">
        <v>280</v>
      </c>
      <c r="E148" s="226">
        <v>110</v>
      </c>
      <c r="F148" s="356">
        <f>F149+F150</f>
        <v>404.3</v>
      </c>
    </row>
    <row r="149" spans="1:11" x14ac:dyDescent="0.2">
      <c r="A149" s="46" t="s">
        <v>114</v>
      </c>
      <c r="B149" s="59" t="s">
        <v>214</v>
      </c>
      <c r="C149" s="59" t="s">
        <v>152</v>
      </c>
      <c r="D149" s="59" t="s">
        <v>280</v>
      </c>
      <c r="E149" s="226">
        <v>111</v>
      </c>
      <c r="F149" s="356">
        <v>310.5</v>
      </c>
      <c r="K149" s="35"/>
    </row>
    <row r="150" spans="1:11" ht="33.75" x14ac:dyDescent="0.2">
      <c r="A150" s="132" t="s">
        <v>115</v>
      </c>
      <c r="B150" s="59" t="s">
        <v>214</v>
      </c>
      <c r="C150" s="59" t="s">
        <v>152</v>
      </c>
      <c r="D150" s="59" t="s">
        <v>280</v>
      </c>
      <c r="E150" s="226">
        <v>119</v>
      </c>
      <c r="F150" s="356">
        <v>93.8</v>
      </c>
      <c r="K150" s="35"/>
    </row>
    <row r="151" spans="1:11" ht="24.75" customHeight="1" x14ac:dyDescent="0.2">
      <c r="A151" s="46" t="s">
        <v>412</v>
      </c>
      <c r="B151" s="59" t="s">
        <v>214</v>
      </c>
      <c r="C151" s="59" t="s">
        <v>152</v>
      </c>
      <c r="D151" s="59" t="s">
        <v>280</v>
      </c>
      <c r="E151" s="226">
        <v>200</v>
      </c>
      <c r="F151" s="356">
        <f t="shared" ref="F151:F152" si="45">F152</f>
        <v>15.7</v>
      </c>
      <c r="K151" s="35"/>
    </row>
    <row r="152" spans="1:11" s="42" customFormat="1" ht="22.5" x14ac:dyDescent="0.2">
      <c r="A152" s="46" t="s">
        <v>121</v>
      </c>
      <c r="B152" s="59" t="s">
        <v>214</v>
      </c>
      <c r="C152" s="59" t="s">
        <v>152</v>
      </c>
      <c r="D152" s="59" t="s">
        <v>280</v>
      </c>
      <c r="E152" s="226" t="s">
        <v>122</v>
      </c>
      <c r="F152" s="356">
        <f t="shared" si="45"/>
        <v>15.7</v>
      </c>
    </row>
    <row r="153" spans="1:11" x14ac:dyDescent="0.2">
      <c r="A153" s="296" t="s">
        <v>432</v>
      </c>
      <c r="B153" s="59" t="s">
        <v>214</v>
      </c>
      <c r="C153" s="59" t="s">
        <v>152</v>
      </c>
      <c r="D153" s="59" t="s">
        <v>280</v>
      </c>
      <c r="E153" s="226" t="s">
        <v>124</v>
      </c>
      <c r="F153" s="356">
        <v>15.7</v>
      </c>
      <c r="K153" s="35"/>
    </row>
    <row r="154" spans="1:11" s="42" customFormat="1" ht="11.25" x14ac:dyDescent="0.2">
      <c r="A154" s="46" t="s">
        <v>276</v>
      </c>
      <c r="B154" s="59" t="s">
        <v>214</v>
      </c>
      <c r="C154" s="59" t="s">
        <v>152</v>
      </c>
      <c r="D154" s="59" t="s">
        <v>280</v>
      </c>
      <c r="E154" s="59" t="s">
        <v>281</v>
      </c>
      <c r="F154" s="356">
        <f>F155</f>
        <v>1149.3</v>
      </c>
    </row>
    <row r="155" spans="1:11" s="42" customFormat="1" ht="11.25" x14ac:dyDescent="0.2">
      <c r="A155" s="46" t="s">
        <v>277</v>
      </c>
      <c r="B155" s="59" t="s">
        <v>214</v>
      </c>
      <c r="C155" s="59" t="s">
        <v>152</v>
      </c>
      <c r="D155" s="59" t="s">
        <v>280</v>
      </c>
      <c r="E155" s="59" t="s">
        <v>282</v>
      </c>
      <c r="F155" s="356">
        <v>1149.3</v>
      </c>
    </row>
    <row r="156" spans="1:11" ht="21" x14ac:dyDescent="0.2">
      <c r="A156" s="44" t="s">
        <v>314</v>
      </c>
      <c r="B156" s="67" t="s">
        <v>152</v>
      </c>
      <c r="C156" s="69" t="s">
        <v>146</v>
      </c>
      <c r="D156" s="69" t="s">
        <v>147</v>
      </c>
      <c r="E156" s="67" t="s">
        <v>148</v>
      </c>
      <c r="F156" s="358">
        <f>F157+F180</f>
        <v>3351</v>
      </c>
      <c r="K156" s="35"/>
    </row>
    <row r="157" spans="1:11" ht="24.75" customHeight="1" x14ac:dyDescent="0.2">
      <c r="A157" s="44" t="s">
        <v>315</v>
      </c>
      <c r="B157" s="67" t="s">
        <v>152</v>
      </c>
      <c r="C157" s="69" t="s">
        <v>219</v>
      </c>
      <c r="D157" s="69"/>
      <c r="E157" s="67"/>
      <c r="F157" s="358">
        <f>F158+F167</f>
        <v>3021</v>
      </c>
      <c r="K157" s="35"/>
    </row>
    <row r="158" spans="1:11" x14ac:dyDescent="0.2">
      <c r="A158" s="132" t="s">
        <v>316</v>
      </c>
      <c r="B158" s="226" t="s">
        <v>152</v>
      </c>
      <c r="C158" s="59" t="s">
        <v>219</v>
      </c>
      <c r="D158" s="59" t="s">
        <v>317</v>
      </c>
      <c r="E158" s="226"/>
      <c r="F158" s="356">
        <f t="shared" ref="F158" si="46">F159+F163</f>
        <v>2421</v>
      </c>
      <c r="K158" s="35"/>
    </row>
    <row r="159" spans="1:11" ht="45" x14ac:dyDescent="0.2">
      <c r="A159" s="46" t="s">
        <v>111</v>
      </c>
      <c r="B159" s="226" t="s">
        <v>152</v>
      </c>
      <c r="C159" s="59" t="s">
        <v>219</v>
      </c>
      <c r="D159" s="59" t="s">
        <v>317</v>
      </c>
      <c r="E159" s="226" t="s">
        <v>112</v>
      </c>
      <c r="F159" s="356">
        <f t="shared" ref="F159" si="47">F160</f>
        <v>2272</v>
      </c>
      <c r="K159" s="35"/>
    </row>
    <row r="160" spans="1:11" s="42" customFormat="1" ht="11.25" x14ac:dyDescent="0.2">
      <c r="A160" s="46" t="s">
        <v>113</v>
      </c>
      <c r="B160" s="226" t="s">
        <v>152</v>
      </c>
      <c r="C160" s="59" t="s">
        <v>219</v>
      </c>
      <c r="D160" s="59" t="s">
        <v>317</v>
      </c>
      <c r="E160" s="226">
        <v>110</v>
      </c>
      <c r="F160" s="356">
        <f t="shared" ref="F160" si="48">F161+F162</f>
        <v>2272</v>
      </c>
    </row>
    <row r="161" spans="1:6" s="42" customFormat="1" ht="11.25" x14ac:dyDescent="0.2">
      <c r="A161" s="46" t="s">
        <v>114</v>
      </c>
      <c r="B161" s="226" t="s">
        <v>152</v>
      </c>
      <c r="C161" s="59" t="s">
        <v>219</v>
      </c>
      <c r="D161" s="59" t="s">
        <v>317</v>
      </c>
      <c r="E161" s="226">
        <v>111</v>
      </c>
      <c r="F161" s="356">
        <v>1745</v>
      </c>
    </row>
    <row r="162" spans="1:6" s="42" customFormat="1" ht="33.75" x14ac:dyDescent="0.2">
      <c r="A162" s="132" t="s">
        <v>115</v>
      </c>
      <c r="B162" s="226" t="s">
        <v>152</v>
      </c>
      <c r="C162" s="59" t="s">
        <v>219</v>
      </c>
      <c r="D162" s="59" t="s">
        <v>317</v>
      </c>
      <c r="E162" s="226">
        <v>119</v>
      </c>
      <c r="F162" s="356">
        <v>527</v>
      </c>
    </row>
    <row r="163" spans="1:6" s="42" customFormat="1" ht="22.5" x14ac:dyDescent="0.2">
      <c r="A163" s="46" t="s">
        <v>412</v>
      </c>
      <c r="B163" s="226" t="s">
        <v>152</v>
      </c>
      <c r="C163" s="59" t="s">
        <v>219</v>
      </c>
      <c r="D163" s="59" t="s">
        <v>317</v>
      </c>
      <c r="E163" s="226">
        <v>200</v>
      </c>
      <c r="F163" s="356">
        <f t="shared" ref="F163" si="49">F164</f>
        <v>149</v>
      </c>
    </row>
    <row r="164" spans="1:6" s="42" customFormat="1" ht="22.5" x14ac:dyDescent="0.2">
      <c r="A164" s="46" t="s">
        <v>121</v>
      </c>
      <c r="B164" s="226" t="s">
        <v>152</v>
      </c>
      <c r="C164" s="59" t="s">
        <v>219</v>
      </c>
      <c r="D164" s="59" t="s">
        <v>317</v>
      </c>
      <c r="E164" s="226">
        <v>240</v>
      </c>
      <c r="F164" s="356">
        <f t="shared" ref="F164" si="50">F165+F166</f>
        <v>149</v>
      </c>
    </row>
    <row r="165" spans="1:6" s="42" customFormat="1" ht="22.5" x14ac:dyDescent="0.2">
      <c r="A165" s="296" t="s">
        <v>135</v>
      </c>
      <c r="B165" s="226" t="s">
        <v>152</v>
      </c>
      <c r="C165" s="59" t="s">
        <v>219</v>
      </c>
      <c r="D165" s="59" t="s">
        <v>317</v>
      </c>
      <c r="E165" s="226">
        <v>242</v>
      </c>
      <c r="F165" s="356">
        <v>149</v>
      </c>
    </row>
    <row r="166" spans="1:6" s="42" customFormat="1" ht="11.25" x14ac:dyDescent="0.2">
      <c r="A166" s="296" t="s">
        <v>432</v>
      </c>
      <c r="B166" s="226" t="s">
        <v>152</v>
      </c>
      <c r="C166" s="59" t="s">
        <v>219</v>
      </c>
      <c r="D166" s="59" t="s">
        <v>317</v>
      </c>
      <c r="E166" s="226">
        <v>244</v>
      </c>
      <c r="F166" s="356"/>
    </row>
    <row r="167" spans="1:6" s="42" customFormat="1" ht="45" x14ac:dyDescent="0.2">
      <c r="A167" s="132" t="s">
        <v>800</v>
      </c>
      <c r="B167" s="226" t="s">
        <v>152</v>
      </c>
      <c r="C167" s="59" t="s">
        <v>219</v>
      </c>
      <c r="D167" s="59" t="s">
        <v>318</v>
      </c>
      <c r="E167" s="226"/>
      <c r="F167" s="356">
        <f t="shared" ref="F167" si="51">F168+F172+F176</f>
        <v>600</v>
      </c>
    </row>
    <row r="168" spans="1:6" s="42" customFormat="1" ht="22.5" x14ac:dyDescent="0.2">
      <c r="A168" s="132" t="s">
        <v>471</v>
      </c>
      <c r="B168" s="226" t="s">
        <v>152</v>
      </c>
      <c r="C168" s="59" t="s">
        <v>219</v>
      </c>
      <c r="D168" s="59" t="s">
        <v>470</v>
      </c>
      <c r="E168" s="226"/>
      <c r="F168" s="356">
        <f t="shared" ref="F168:F170" si="52">F169</f>
        <v>195</v>
      </c>
    </row>
    <row r="169" spans="1:6" s="42" customFormat="1" ht="22.5" x14ac:dyDescent="0.2">
      <c r="A169" s="46" t="s">
        <v>412</v>
      </c>
      <c r="B169" s="226" t="s">
        <v>152</v>
      </c>
      <c r="C169" s="59" t="s">
        <v>219</v>
      </c>
      <c r="D169" s="59" t="s">
        <v>470</v>
      </c>
      <c r="E169" s="226">
        <v>200</v>
      </c>
      <c r="F169" s="356">
        <f t="shared" si="52"/>
        <v>195</v>
      </c>
    </row>
    <row r="170" spans="1:6" s="42" customFormat="1" ht="22.5" x14ac:dyDescent="0.2">
      <c r="A170" s="46" t="s">
        <v>121</v>
      </c>
      <c r="B170" s="226" t="s">
        <v>152</v>
      </c>
      <c r="C170" s="59" t="s">
        <v>219</v>
      </c>
      <c r="D170" s="59" t="s">
        <v>470</v>
      </c>
      <c r="E170" s="226">
        <v>240</v>
      </c>
      <c r="F170" s="356">
        <f t="shared" si="52"/>
        <v>195</v>
      </c>
    </row>
    <row r="171" spans="1:6" s="42" customFormat="1" ht="16.5" customHeight="1" x14ac:dyDescent="0.2">
      <c r="A171" s="296" t="s">
        <v>432</v>
      </c>
      <c r="B171" s="226" t="s">
        <v>152</v>
      </c>
      <c r="C171" s="59" t="s">
        <v>219</v>
      </c>
      <c r="D171" s="59" t="s">
        <v>470</v>
      </c>
      <c r="E171" s="226">
        <v>244</v>
      </c>
      <c r="F171" s="356">
        <v>195</v>
      </c>
    </row>
    <row r="172" spans="1:6" s="42" customFormat="1" ht="45" x14ac:dyDescent="0.2">
      <c r="A172" s="132" t="s">
        <v>319</v>
      </c>
      <c r="B172" s="226" t="s">
        <v>152</v>
      </c>
      <c r="C172" s="59" t="s">
        <v>219</v>
      </c>
      <c r="D172" s="59" t="s">
        <v>320</v>
      </c>
      <c r="E172" s="226"/>
      <c r="F172" s="356">
        <f t="shared" ref="F172:F174" si="53">F173</f>
        <v>400</v>
      </c>
    </row>
    <row r="173" spans="1:6" s="42" customFormat="1" ht="22.5" x14ac:dyDescent="0.2">
      <c r="A173" s="46" t="s">
        <v>412</v>
      </c>
      <c r="B173" s="226" t="s">
        <v>152</v>
      </c>
      <c r="C173" s="59" t="s">
        <v>219</v>
      </c>
      <c r="D173" s="59" t="s">
        <v>320</v>
      </c>
      <c r="E173" s="226">
        <v>200</v>
      </c>
      <c r="F173" s="356">
        <f t="shared" si="53"/>
        <v>400</v>
      </c>
    </row>
    <row r="174" spans="1:6" s="42" customFormat="1" ht="22.5" x14ac:dyDescent="0.2">
      <c r="A174" s="46" t="s">
        <v>121</v>
      </c>
      <c r="B174" s="226" t="s">
        <v>152</v>
      </c>
      <c r="C174" s="59" t="s">
        <v>219</v>
      </c>
      <c r="D174" s="59" t="s">
        <v>320</v>
      </c>
      <c r="E174" s="226">
        <v>240</v>
      </c>
      <c r="F174" s="356">
        <f t="shared" si="53"/>
        <v>400</v>
      </c>
    </row>
    <row r="175" spans="1:6" s="42" customFormat="1" ht="11.25" x14ac:dyDescent="0.2">
      <c r="A175" s="296" t="s">
        <v>432</v>
      </c>
      <c r="B175" s="226" t="s">
        <v>152</v>
      </c>
      <c r="C175" s="59" t="s">
        <v>219</v>
      </c>
      <c r="D175" s="59" t="s">
        <v>320</v>
      </c>
      <c r="E175" s="226">
        <v>244</v>
      </c>
      <c r="F175" s="356">
        <v>400</v>
      </c>
    </row>
    <row r="176" spans="1:6" s="42" customFormat="1" ht="22.5" x14ac:dyDescent="0.2">
      <c r="A176" s="132" t="s">
        <v>512</v>
      </c>
      <c r="B176" s="226" t="s">
        <v>152</v>
      </c>
      <c r="C176" s="59" t="s">
        <v>219</v>
      </c>
      <c r="D176" s="59" t="s">
        <v>472</v>
      </c>
      <c r="E176" s="226"/>
      <c r="F176" s="356">
        <f t="shared" ref="F176:F178" si="54">F177</f>
        <v>5</v>
      </c>
    </row>
    <row r="177" spans="1:11" s="42" customFormat="1" ht="22.5" x14ac:dyDescent="0.2">
      <c r="A177" s="46" t="s">
        <v>412</v>
      </c>
      <c r="B177" s="226" t="s">
        <v>152</v>
      </c>
      <c r="C177" s="59" t="s">
        <v>219</v>
      </c>
      <c r="D177" s="59" t="s">
        <v>472</v>
      </c>
      <c r="E177" s="226">
        <v>200</v>
      </c>
      <c r="F177" s="356">
        <f t="shared" si="54"/>
        <v>5</v>
      </c>
    </row>
    <row r="178" spans="1:11" s="42" customFormat="1" ht="22.5" x14ac:dyDescent="0.2">
      <c r="A178" s="46" t="s">
        <v>121</v>
      </c>
      <c r="B178" s="226" t="s">
        <v>152</v>
      </c>
      <c r="C178" s="59" t="s">
        <v>219</v>
      </c>
      <c r="D178" s="59" t="s">
        <v>472</v>
      </c>
      <c r="E178" s="226">
        <v>240</v>
      </c>
      <c r="F178" s="356">
        <f t="shared" si="54"/>
        <v>5</v>
      </c>
    </row>
    <row r="179" spans="1:11" s="42" customFormat="1" ht="11.25" x14ac:dyDescent="0.2">
      <c r="A179" s="296" t="s">
        <v>432</v>
      </c>
      <c r="B179" s="226" t="s">
        <v>152</v>
      </c>
      <c r="C179" s="59" t="s">
        <v>219</v>
      </c>
      <c r="D179" s="59" t="s">
        <v>472</v>
      </c>
      <c r="E179" s="226">
        <v>244</v>
      </c>
      <c r="F179" s="356">
        <v>5</v>
      </c>
    </row>
    <row r="180" spans="1:11" s="42" customFormat="1" ht="21" x14ac:dyDescent="0.2">
      <c r="A180" s="44" t="s">
        <v>321</v>
      </c>
      <c r="B180" s="67" t="s">
        <v>152</v>
      </c>
      <c r="C180" s="69" t="s">
        <v>284</v>
      </c>
      <c r="D180" s="69" t="s">
        <v>147</v>
      </c>
      <c r="E180" s="67" t="s">
        <v>148</v>
      </c>
      <c r="F180" s="358">
        <f t="shared" ref="F180" si="55">F181</f>
        <v>330</v>
      </c>
    </row>
    <row r="181" spans="1:11" s="42" customFormat="1" ht="31.5" x14ac:dyDescent="0.2">
      <c r="A181" s="44" t="s">
        <v>766</v>
      </c>
      <c r="B181" s="67" t="s">
        <v>152</v>
      </c>
      <c r="C181" s="69" t="s">
        <v>284</v>
      </c>
      <c r="D181" s="69" t="s">
        <v>322</v>
      </c>
      <c r="E181" s="67" t="s">
        <v>148</v>
      </c>
      <c r="F181" s="358">
        <f t="shared" ref="F181" si="56">F186+F182</f>
        <v>330</v>
      </c>
    </row>
    <row r="182" spans="1:11" ht="22.5" x14ac:dyDescent="0.2">
      <c r="A182" s="93" t="s">
        <v>323</v>
      </c>
      <c r="B182" s="71" t="s">
        <v>152</v>
      </c>
      <c r="C182" s="71" t="s">
        <v>284</v>
      </c>
      <c r="D182" s="73" t="s">
        <v>324</v>
      </c>
      <c r="E182" s="71" t="s">
        <v>148</v>
      </c>
      <c r="F182" s="359">
        <f t="shared" ref="F182:F184" si="57">+F183</f>
        <v>30</v>
      </c>
      <c r="K182" s="35"/>
    </row>
    <row r="183" spans="1:11" ht="22.5" x14ac:dyDescent="0.2">
      <c r="A183" s="46" t="s">
        <v>412</v>
      </c>
      <c r="B183" s="226" t="s">
        <v>152</v>
      </c>
      <c r="C183" s="226" t="s">
        <v>284</v>
      </c>
      <c r="D183" s="59" t="s">
        <v>324</v>
      </c>
      <c r="E183" s="226" t="s">
        <v>120</v>
      </c>
      <c r="F183" s="356">
        <f t="shared" si="57"/>
        <v>30</v>
      </c>
      <c r="K183" s="35"/>
    </row>
    <row r="184" spans="1:11" ht="22.5" x14ac:dyDescent="0.2">
      <c r="A184" s="46" t="s">
        <v>121</v>
      </c>
      <c r="B184" s="226" t="s">
        <v>152</v>
      </c>
      <c r="C184" s="226" t="s">
        <v>284</v>
      </c>
      <c r="D184" s="59" t="s">
        <v>324</v>
      </c>
      <c r="E184" s="226" t="s">
        <v>122</v>
      </c>
      <c r="F184" s="356">
        <f t="shared" si="57"/>
        <v>30</v>
      </c>
      <c r="K184" s="35"/>
    </row>
    <row r="185" spans="1:11" x14ac:dyDescent="0.2">
      <c r="A185" s="296" t="s">
        <v>432</v>
      </c>
      <c r="B185" s="226" t="s">
        <v>152</v>
      </c>
      <c r="C185" s="226" t="s">
        <v>284</v>
      </c>
      <c r="D185" s="59" t="s">
        <v>324</v>
      </c>
      <c r="E185" s="226" t="s">
        <v>124</v>
      </c>
      <c r="F185" s="356">
        <v>30</v>
      </c>
      <c r="K185" s="35"/>
    </row>
    <row r="186" spans="1:11" s="42" customFormat="1" ht="22.5" x14ac:dyDescent="0.2">
      <c r="A186" s="242" t="s">
        <v>802</v>
      </c>
      <c r="B186" s="71" t="s">
        <v>152</v>
      </c>
      <c r="C186" s="71" t="s">
        <v>284</v>
      </c>
      <c r="D186" s="73" t="s">
        <v>801</v>
      </c>
      <c r="E186" s="71" t="s">
        <v>148</v>
      </c>
      <c r="F186" s="359">
        <f t="shared" ref="F186:F188" si="58">+F187</f>
        <v>300</v>
      </c>
    </row>
    <row r="187" spans="1:11" ht="22.5" x14ac:dyDescent="0.2">
      <c r="A187" s="46" t="s">
        <v>412</v>
      </c>
      <c r="B187" s="226" t="s">
        <v>152</v>
      </c>
      <c r="C187" s="226" t="s">
        <v>284</v>
      </c>
      <c r="D187" s="73" t="s">
        <v>801</v>
      </c>
      <c r="E187" s="226" t="s">
        <v>120</v>
      </c>
      <c r="F187" s="356">
        <f t="shared" si="58"/>
        <v>300</v>
      </c>
      <c r="K187" s="35"/>
    </row>
    <row r="188" spans="1:11" ht="22.5" x14ac:dyDescent="0.2">
      <c r="A188" s="46" t="s">
        <v>121</v>
      </c>
      <c r="B188" s="226" t="s">
        <v>152</v>
      </c>
      <c r="C188" s="226" t="s">
        <v>284</v>
      </c>
      <c r="D188" s="73" t="s">
        <v>801</v>
      </c>
      <c r="E188" s="226" t="s">
        <v>122</v>
      </c>
      <c r="F188" s="356">
        <f t="shared" si="58"/>
        <v>300</v>
      </c>
      <c r="K188" s="35"/>
    </row>
    <row r="189" spans="1:11" x14ac:dyDescent="0.2">
      <c r="A189" s="296" t="s">
        <v>432</v>
      </c>
      <c r="B189" s="226" t="s">
        <v>152</v>
      </c>
      <c r="C189" s="226" t="s">
        <v>284</v>
      </c>
      <c r="D189" s="73" t="s">
        <v>801</v>
      </c>
      <c r="E189" s="226" t="s">
        <v>124</v>
      </c>
      <c r="F189" s="356">
        <v>300</v>
      </c>
      <c r="K189" s="35"/>
    </row>
    <row r="190" spans="1:11" x14ac:dyDescent="0.2">
      <c r="A190" s="44" t="s">
        <v>237</v>
      </c>
      <c r="B190" s="67" t="s">
        <v>128</v>
      </c>
      <c r="C190" s="69" t="s">
        <v>146</v>
      </c>
      <c r="D190" s="69" t="s">
        <v>147</v>
      </c>
      <c r="E190" s="67" t="s">
        <v>148</v>
      </c>
      <c r="F190" s="358">
        <f>F191+F216+F222</f>
        <v>12194.364000000001</v>
      </c>
      <c r="G190" s="137">
        <f>'Пр 5 вед'!G608+'Пр 5 вед'!G358</f>
        <v>12194.364000000001</v>
      </c>
      <c r="K190" s="35"/>
    </row>
    <row r="191" spans="1:11" x14ac:dyDescent="0.2">
      <c r="A191" s="44" t="s">
        <v>238</v>
      </c>
      <c r="B191" s="67" t="s">
        <v>128</v>
      </c>
      <c r="C191" s="69" t="s">
        <v>239</v>
      </c>
      <c r="D191" s="69" t="s">
        <v>147</v>
      </c>
      <c r="E191" s="67" t="s">
        <v>148</v>
      </c>
      <c r="F191" s="358">
        <f>F192+F196</f>
        <v>3526.5639999999999</v>
      </c>
      <c r="K191" s="35"/>
    </row>
    <row r="192" spans="1:11" ht="31.5" x14ac:dyDescent="0.2">
      <c r="A192" s="44" t="s">
        <v>748</v>
      </c>
      <c r="B192" s="59" t="s">
        <v>128</v>
      </c>
      <c r="C192" s="59" t="s">
        <v>239</v>
      </c>
      <c r="D192" s="59" t="s">
        <v>780</v>
      </c>
      <c r="E192" s="226"/>
      <c r="F192" s="356">
        <f t="shared" ref="F192:F194" si="59">F193</f>
        <v>175.9</v>
      </c>
      <c r="K192" s="35"/>
    </row>
    <row r="193" spans="1:11" ht="22.5" x14ac:dyDescent="0.2">
      <c r="A193" s="46" t="s">
        <v>412</v>
      </c>
      <c r="B193" s="59" t="s">
        <v>128</v>
      </c>
      <c r="C193" s="59" t="s">
        <v>239</v>
      </c>
      <c r="D193" s="59" t="s">
        <v>780</v>
      </c>
      <c r="E193" s="226" t="s">
        <v>120</v>
      </c>
      <c r="F193" s="356">
        <f t="shared" si="59"/>
        <v>175.9</v>
      </c>
      <c r="K193" s="35"/>
    </row>
    <row r="194" spans="1:11" ht="22.5" x14ac:dyDescent="0.2">
      <c r="A194" s="46" t="s">
        <v>121</v>
      </c>
      <c r="B194" s="59" t="s">
        <v>128</v>
      </c>
      <c r="C194" s="59" t="s">
        <v>239</v>
      </c>
      <c r="D194" s="59" t="s">
        <v>780</v>
      </c>
      <c r="E194" s="226" t="s">
        <v>122</v>
      </c>
      <c r="F194" s="356">
        <f t="shared" si="59"/>
        <v>175.9</v>
      </c>
      <c r="K194" s="35"/>
    </row>
    <row r="195" spans="1:11" x14ac:dyDescent="0.2">
      <c r="A195" s="296" t="s">
        <v>432</v>
      </c>
      <c r="B195" s="59" t="s">
        <v>128</v>
      </c>
      <c r="C195" s="59" t="s">
        <v>239</v>
      </c>
      <c r="D195" s="59" t="s">
        <v>780</v>
      </c>
      <c r="E195" s="226" t="s">
        <v>124</v>
      </c>
      <c r="F195" s="356">
        <v>175.9</v>
      </c>
      <c r="K195" s="35"/>
    </row>
    <row r="196" spans="1:11" s="54" customFormat="1" ht="11.25" x14ac:dyDescent="0.2">
      <c r="A196" s="46" t="s">
        <v>783</v>
      </c>
      <c r="B196" s="226" t="s">
        <v>128</v>
      </c>
      <c r="C196" s="59" t="s">
        <v>239</v>
      </c>
      <c r="D196" s="59" t="s">
        <v>241</v>
      </c>
      <c r="E196" s="226" t="s">
        <v>148</v>
      </c>
      <c r="F196" s="356">
        <f t="shared" ref="F196" si="60">F197</f>
        <v>3350.6639999999998</v>
      </c>
    </row>
    <row r="197" spans="1:11" s="54" customFormat="1" ht="22.5" x14ac:dyDescent="0.2">
      <c r="A197" s="46" t="s">
        <v>242</v>
      </c>
      <c r="B197" s="226" t="s">
        <v>128</v>
      </c>
      <c r="C197" s="59" t="s">
        <v>239</v>
      </c>
      <c r="D197" s="59" t="s">
        <v>243</v>
      </c>
      <c r="E197" s="226" t="s">
        <v>148</v>
      </c>
      <c r="F197" s="356">
        <f>F198+F202+F205+F209</f>
        <v>3350.6639999999998</v>
      </c>
    </row>
    <row r="198" spans="1:11" ht="45" x14ac:dyDescent="0.2">
      <c r="A198" s="46" t="s">
        <v>111</v>
      </c>
      <c r="B198" s="226" t="s">
        <v>128</v>
      </c>
      <c r="C198" s="59" t="s">
        <v>239</v>
      </c>
      <c r="D198" s="59" t="s">
        <v>244</v>
      </c>
      <c r="E198" s="226" t="s">
        <v>112</v>
      </c>
      <c r="F198" s="356">
        <f t="shared" ref="F198" si="61">F199</f>
        <v>3126.1</v>
      </c>
      <c r="K198" s="35"/>
    </row>
    <row r="199" spans="1:11" ht="22.5" x14ac:dyDescent="0.2">
      <c r="A199" s="46" t="s">
        <v>132</v>
      </c>
      <c r="B199" s="226" t="s">
        <v>128</v>
      </c>
      <c r="C199" s="59" t="s">
        <v>239</v>
      </c>
      <c r="D199" s="59" t="s">
        <v>244</v>
      </c>
      <c r="E199" s="226" t="s">
        <v>193</v>
      </c>
      <c r="F199" s="356">
        <f t="shared" ref="F199" si="62">F200+F201</f>
        <v>3126.1</v>
      </c>
      <c r="K199" s="35"/>
    </row>
    <row r="200" spans="1:11" x14ac:dyDescent="0.2">
      <c r="A200" s="132" t="s">
        <v>133</v>
      </c>
      <c r="B200" s="226" t="s">
        <v>128</v>
      </c>
      <c r="C200" s="59" t="s">
        <v>239</v>
      </c>
      <c r="D200" s="59" t="s">
        <v>244</v>
      </c>
      <c r="E200" s="226">
        <v>121</v>
      </c>
      <c r="F200" s="356">
        <v>2401</v>
      </c>
      <c r="K200" s="35"/>
    </row>
    <row r="201" spans="1:11" ht="33.75" x14ac:dyDescent="0.2">
      <c r="A201" s="132" t="s">
        <v>134</v>
      </c>
      <c r="B201" s="226" t="s">
        <v>128</v>
      </c>
      <c r="C201" s="59" t="s">
        <v>239</v>
      </c>
      <c r="D201" s="59" t="s">
        <v>244</v>
      </c>
      <c r="E201" s="226">
        <v>129</v>
      </c>
      <c r="F201" s="356">
        <v>725.1</v>
      </c>
      <c r="K201" s="35"/>
    </row>
    <row r="202" spans="1:11" ht="45" x14ac:dyDescent="0.2">
      <c r="A202" s="46" t="s">
        <v>111</v>
      </c>
      <c r="B202" s="226" t="s">
        <v>128</v>
      </c>
      <c r="C202" s="59" t="s">
        <v>239</v>
      </c>
      <c r="D202" s="59" t="s">
        <v>246</v>
      </c>
      <c r="E202" s="226">
        <v>100</v>
      </c>
      <c r="F202" s="356">
        <f t="shared" ref="F202:F203" si="63">F203</f>
        <v>0</v>
      </c>
      <c r="K202" s="35"/>
    </row>
    <row r="203" spans="1:11" ht="22.5" x14ac:dyDescent="0.2">
      <c r="A203" s="46" t="s">
        <v>132</v>
      </c>
      <c r="B203" s="226" t="s">
        <v>128</v>
      </c>
      <c r="C203" s="59" t="s">
        <v>239</v>
      </c>
      <c r="D203" s="59" t="s">
        <v>246</v>
      </c>
      <c r="E203" s="226">
        <v>120</v>
      </c>
      <c r="F203" s="356">
        <f t="shared" si="63"/>
        <v>0</v>
      </c>
      <c r="K203" s="35"/>
    </row>
    <row r="204" spans="1:11" ht="22.5" x14ac:dyDescent="0.2">
      <c r="A204" s="49" t="s">
        <v>245</v>
      </c>
      <c r="B204" s="226" t="s">
        <v>128</v>
      </c>
      <c r="C204" s="59" t="s">
        <v>239</v>
      </c>
      <c r="D204" s="59" t="s">
        <v>246</v>
      </c>
      <c r="E204" s="226">
        <v>122</v>
      </c>
      <c r="F204" s="356"/>
      <c r="K204" s="35"/>
    </row>
    <row r="205" spans="1:11" ht="22.5" x14ac:dyDescent="0.2">
      <c r="A205" s="46" t="s">
        <v>412</v>
      </c>
      <c r="B205" s="226" t="s">
        <v>128</v>
      </c>
      <c r="C205" s="59" t="s">
        <v>239</v>
      </c>
      <c r="D205" s="59" t="s">
        <v>246</v>
      </c>
      <c r="E205" s="226" t="s">
        <v>120</v>
      </c>
      <c r="F205" s="356">
        <f t="shared" ref="F205" si="64">F206</f>
        <v>214.06399999999999</v>
      </c>
      <c r="K205" s="35"/>
    </row>
    <row r="206" spans="1:11" ht="22.5" x14ac:dyDescent="0.2">
      <c r="A206" s="46" t="s">
        <v>121</v>
      </c>
      <c r="B206" s="226" t="s">
        <v>128</v>
      </c>
      <c r="C206" s="59" t="s">
        <v>239</v>
      </c>
      <c r="D206" s="59" t="s">
        <v>246</v>
      </c>
      <c r="E206" s="226" t="s">
        <v>122</v>
      </c>
      <c r="F206" s="356">
        <f t="shared" ref="F206" si="65">F208+F207</f>
        <v>214.06399999999999</v>
      </c>
      <c r="K206" s="35"/>
    </row>
    <row r="207" spans="1:11" ht="22.5" x14ac:dyDescent="0.2">
      <c r="A207" s="296" t="s">
        <v>135</v>
      </c>
      <c r="B207" s="226" t="s">
        <v>128</v>
      </c>
      <c r="C207" s="59" t="s">
        <v>239</v>
      </c>
      <c r="D207" s="59" t="s">
        <v>246</v>
      </c>
      <c r="E207" s="226">
        <v>242</v>
      </c>
      <c r="F207" s="356">
        <v>41</v>
      </c>
      <c r="K207" s="35"/>
    </row>
    <row r="208" spans="1:11" x14ac:dyDescent="0.2">
      <c r="A208" s="296" t="s">
        <v>432</v>
      </c>
      <c r="B208" s="226" t="s">
        <v>128</v>
      </c>
      <c r="C208" s="59" t="s">
        <v>239</v>
      </c>
      <c r="D208" s="59" t="s">
        <v>246</v>
      </c>
      <c r="E208" s="226" t="s">
        <v>124</v>
      </c>
      <c r="F208" s="356">
        <v>173.06399999999999</v>
      </c>
      <c r="K208" s="35"/>
    </row>
    <row r="209" spans="1:11" x14ac:dyDescent="0.2">
      <c r="A209" s="296" t="s">
        <v>136</v>
      </c>
      <c r="B209" s="226" t="s">
        <v>128</v>
      </c>
      <c r="C209" s="59" t="s">
        <v>239</v>
      </c>
      <c r="D209" s="59" t="s">
        <v>246</v>
      </c>
      <c r="E209" s="226" t="s">
        <v>196</v>
      </c>
      <c r="F209" s="356">
        <f>F210+F212</f>
        <v>10.5</v>
      </c>
      <c r="K209" s="35"/>
    </row>
    <row r="210" spans="1:11" x14ac:dyDescent="0.2">
      <c r="A210" s="296" t="s">
        <v>746</v>
      </c>
      <c r="B210" s="226" t="s">
        <v>128</v>
      </c>
      <c r="C210" s="59" t="s">
        <v>239</v>
      </c>
      <c r="D210" s="59" t="s">
        <v>246</v>
      </c>
      <c r="E210" s="226">
        <v>830</v>
      </c>
      <c r="F210" s="356">
        <f>F211</f>
        <v>0</v>
      </c>
      <c r="K210" s="35"/>
    </row>
    <row r="211" spans="1:11" ht="22.5" x14ac:dyDescent="0.2">
      <c r="A211" s="296" t="s">
        <v>747</v>
      </c>
      <c r="B211" s="226" t="s">
        <v>128</v>
      </c>
      <c r="C211" s="59" t="s">
        <v>239</v>
      </c>
      <c r="D211" s="59" t="s">
        <v>246</v>
      </c>
      <c r="E211" s="226">
        <v>831</v>
      </c>
      <c r="F211" s="356"/>
      <c r="K211" s="35"/>
    </row>
    <row r="212" spans="1:11" x14ac:dyDescent="0.2">
      <c r="A212" s="296" t="s">
        <v>137</v>
      </c>
      <c r="B212" s="226" t="s">
        <v>128</v>
      </c>
      <c r="C212" s="59" t="s">
        <v>239</v>
      </c>
      <c r="D212" s="59" t="s">
        <v>246</v>
      </c>
      <c r="E212" s="226" t="s">
        <v>138</v>
      </c>
      <c r="F212" s="356">
        <f>F214+F213+F215</f>
        <v>10.5</v>
      </c>
      <c r="K212" s="35"/>
    </row>
    <row r="213" spans="1:11" x14ac:dyDescent="0.2">
      <c r="A213" s="297" t="s">
        <v>139</v>
      </c>
      <c r="B213" s="226" t="s">
        <v>128</v>
      </c>
      <c r="C213" s="59" t="s">
        <v>239</v>
      </c>
      <c r="D213" s="59" t="s">
        <v>246</v>
      </c>
      <c r="E213" s="226">
        <v>851</v>
      </c>
      <c r="F213" s="356">
        <v>1.7</v>
      </c>
      <c r="K213" s="35"/>
    </row>
    <row r="214" spans="1:11" ht="22.5" customHeight="1" x14ac:dyDescent="0.2">
      <c r="A214" s="298" t="s">
        <v>197</v>
      </c>
      <c r="B214" s="226" t="s">
        <v>128</v>
      </c>
      <c r="C214" s="59" t="s">
        <v>239</v>
      </c>
      <c r="D214" s="59" t="s">
        <v>246</v>
      </c>
      <c r="E214" s="226" t="s">
        <v>217</v>
      </c>
      <c r="F214" s="356">
        <v>1.8</v>
      </c>
      <c r="K214" s="35"/>
    </row>
    <row r="215" spans="1:11" x14ac:dyDescent="0.2">
      <c r="A215" s="298" t="s">
        <v>404</v>
      </c>
      <c r="B215" s="226" t="s">
        <v>128</v>
      </c>
      <c r="C215" s="59" t="s">
        <v>239</v>
      </c>
      <c r="D215" s="59" t="s">
        <v>246</v>
      </c>
      <c r="E215" s="226">
        <v>853</v>
      </c>
      <c r="F215" s="356">
        <v>7</v>
      </c>
      <c r="K215" s="35"/>
    </row>
    <row r="216" spans="1:11" x14ac:dyDescent="0.2">
      <c r="A216" s="294" t="s">
        <v>326</v>
      </c>
      <c r="B216" s="69" t="s">
        <v>128</v>
      </c>
      <c r="C216" s="69" t="s">
        <v>219</v>
      </c>
      <c r="D216" s="69"/>
      <c r="E216" s="67"/>
      <c r="F216" s="358">
        <f>F217</f>
        <v>5466</v>
      </c>
      <c r="K216" s="35"/>
    </row>
    <row r="217" spans="1:11" ht="36.75" customHeight="1" x14ac:dyDescent="0.2">
      <c r="A217" s="44" t="s">
        <v>442</v>
      </c>
      <c r="B217" s="69" t="s">
        <v>128</v>
      </c>
      <c r="C217" s="69" t="s">
        <v>219</v>
      </c>
      <c r="D217" s="69" t="s">
        <v>452</v>
      </c>
      <c r="E217" s="67"/>
      <c r="F217" s="358">
        <f>F218</f>
        <v>5466</v>
      </c>
      <c r="K217" s="35"/>
    </row>
    <row r="218" spans="1:11" ht="116.25" customHeight="1" x14ac:dyDescent="0.2">
      <c r="A218" s="132" t="s">
        <v>327</v>
      </c>
      <c r="B218" s="59" t="s">
        <v>128</v>
      </c>
      <c r="C218" s="59" t="s">
        <v>219</v>
      </c>
      <c r="D218" s="59" t="s">
        <v>803</v>
      </c>
      <c r="E218" s="226"/>
      <c r="F218" s="356">
        <f t="shared" ref="F218:F220" si="66">F219</f>
        <v>5466</v>
      </c>
      <c r="K218" s="35"/>
    </row>
    <row r="219" spans="1:11" ht="22.5" x14ac:dyDescent="0.2">
      <c r="A219" s="46" t="s">
        <v>412</v>
      </c>
      <c r="B219" s="59" t="s">
        <v>128</v>
      </c>
      <c r="C219" s="59" t="s">
        <v>219</v>
      </c>
      <c r="D219" s="59" t="s">
        <v>803</v>
      </c>
      <c r="E219" s="226" t="s">
        <v>120</v>
      </c>
      <c r="F219" s="356">
        <f t="shared" si="66"/>
        <v>5466</v>
      </c>
      <c r="K219" s="35"/>
    </row>
    <row r="220" spans="1:11" ht="22.5" x14ac:dyDescent="0.2">
      <c r="A220" s="46" t="s">
        <v>121</v>
      </c>
      <c r="B220" s="59" t="s">
        <v>128</v>
      </c>
      <c r="C220" s="59" t="s">
        <v>219</v>
      </c>
      <c r="D220" s="59" t="s">
        <v>803</v>
      </c>
      <c r="E220" s="226" t="s">
        <v>122</v>
      </c>
      <c r="F220" s="356">
        <f t="shared" si="66"/>
        <v>5466</v>
      </c>
      <c r="K220" s="35"/>
    </row>
    <row r="221" spans="1:11" x14ac:dyDescent="0.2">
      <c r="A221" s="296" t="s">
        <v>432</v>
      </c>
      <c r="B221" s="59" t="s">
        <v>128</v>
      </c>
      <c r="C221" s="59" t="s">
        <v>219</v>
      </c>
      <c r="D221" s="59" t="s">
        <v>803</v>
      </c>
      <c r="E221" s="226" t="s">
        <v>124</v>
      </c>
      <c r="F221" s="356">
        <v>5466</v>
      </c>
      <c r="K221" s="35"/>
    </row>
    <row r="222" spans="1:11" x14ac:dyDescent="0.2">
      <c r="A222" s="44" t="s">
        <v>248</v>
      </c>
      <c r="B222" s="69" t="s">
        <v>128</v>
      </c>
      <c r="C222" s="69" t="s">
        <v>249</v>
      </c>
      <c r="D222" s="69"/>
      <c r="E222" s="67"/>
      <c r="F222" s="358">
        <f>F223+F267+F290</f>
        <v>3201.8</v>
      </c>
      <c r="K222" s="35"/>
    </row>
    <row r="223" spans="1:11" ht="31.5" x14ac:dyDescent="0.2">
      <c r="A223" s="44" t="s">
        <v>449</v>
      </c>
      <c r="B223" s="69" t="s">
        <v>128</v>
      </c>
      <c r="C223" s="69" t="s">
        <v>249</v>
      </c>
      <c r="D223" s="69" t="s">
        <v>240</v>
      </c>
      <c r="E223" s="67" t="s">
        <v>148</v>
      </c>
      <c r="F223" s="358">
        <f t="shared" ref="F223" si="67">F224+F253+F258</f>
        <v>1683</v>
      </c>
      <c r="K223" s="35"/>
    </row>
    <row r="224" spans="1:11" x14ac:dyDescent="0.2">
      <c r="A224" s="46" t="s">
        <v>250</v>
      </c>
      <c r="B224" s="59" t="s">
        <v>128</v>
      </c>
      <c r="C224" s="59" t="s">
        <v>249</v>
      </c>
      <c r="D224" s="59" t="s">
        <v>251</v>
      </c>
      <c r="E224" s="226"/>
      <c r="F224" s="356">
        <f t="shared" ref="F224" si="68">F225+F229+F233+F237+F241+F245+F249</f>
        <v>1502</v>
      </c>
      <c r="K224" s="35"/>
    </row>
    <row r="225" spans="1:11" ht="34.5" customHeight="1" x14ac:dyDescent="0.2">
      <c r="A225" s="46" t="s">
        <v>252</v>
      </c>
      <c r="B225" s="59" t="s">
        <v>128</v>
      </c>
      <c r="C225" s="59" t="s">
        <v>249</v>
      </c>
      <c r="D225" s="59" t="s">
        <v>253</v>
      </c>
      <c r="E225" s="226"/>
      <c r="F225" s="356">
        <f t="shared" ref="F225:F227" si="69">F226</f>
        <v>60</v>
      </c>
      <c r="K225" s="35"/>
    </row>
    <row r="226" spans="1:11" ht="22.5" x14ac:dyDescent="0.2">
      <c r="A226" s="46" t="s">
        <v>412</v>
      </c>
      <c r="B226" s="59" t="s">
        <v>128</v>
      </c>
      <c r="C226" s="59" t="s">
        <v>249</v>
      </c>
      <c r="D226" s="59" t="s">
        <v>253</v>
      </c>
      <c r="E226" s="226" t="s">
        <v>120</v>
      </c>
      <c r="F226" s="356">
        <f t="shared" si="69"/>
        <v>60</v>
      </c>
      <c r="K226" s="35"/>
    </row>
    <row r="227" spans="1:11" ht="22.5" x14ac:dyDescent="0.2">
      <c r="A227" s="46" t="s">
        <v>121</v>
      </c>
      <c r="B227" s="59" t="s">
        <v>128</v>
      </c>
      <c r="C227" s="59" t="s">
        <v>249</v>
      </c>
      <c r="D227" s="59" t="s">
        <v>253</v>
      </c>
      <c r="E227" s="226" t="s">
        <v>122</v>
      </c>
      <c r="F227" s="356">
        <f t="shared" si="69"/>
        <v>60</v>
      </c>
      <c r="K227" s="35"/>
    </row>
    <row r="228" spans="1:11" x14ac:dyDescent="0.2">
      <c r="A228" s="296" t="s">
        <v>432</v>
      </c>
      <c r="B228" s="59" t="s">
        <v>128</v>
      </c>
      <c r="C228" s="59" t="s">
        <v>249</v>
      </c>
      <c r="D228" s="59" t="s">
        <v>253</v>
      </c>
      <c r="E228" s="226" t="s">
        <v>124</v>
      </c>
      <c r="F228" s="373">
        <v>60</v>
      </c>
      <c r="K228" s="35"/>
    </row>
    <row r="229" spans="1:11" ht="22.5" x14ac:dyDescent="0.2">
      <c r="A229" s="244" t="s">
        <v>767</v>
      </c>
      <c r="B229" s="59" t="s">
        <v>128</v>
      </c>
      <c r="C229" s="59" t="s">
        <v>249</v>
      </c>
      <c r="D229" s="59" t="s">
        <v>768</v>
      </c>
      <c r="E229" s="226"/>
      <c r="F229" s="356">
        <f t="shared" ref="F229:F231" si="70">F230</f>
        <v>432</v>
      </c>
      <c r="K229" s="35"/>
    </row>
    <row r="230" spans="1:11" x14ac:dyDescent="0.2">
      <c r="A230" s="46" t="s">
        <v>136</v>
      </c>
      <c r="B230" s="59" t="s">
        <v>128</v>
      </c>
      <c r="C230" s="59" t="s">
        <v>249</v>
      </c>
      <c r="D230" s="59" t="s">
        <v>768</v>
      </c>
      <c r="E230" s="226">
        <v>800</v>
      </c>
      <c r="F230" s="356">
        <f t="shared" si="70"/>
        <v>432</v>
      </c>
      <c r="K230" s="35"/>
    </row>
    <row r="231" spans="1:11" ht="33.75" x14ac:dyDescent="0.2">
      <c r="A231" s="296" t="s">
        <v>413</v>
      </c>
      <c r="B231" s="59" t="s">
        <v>128</v>
      </c>
      <c r="C231" s="59" t="s">
        <v>249</v>
      </c>
      <c r="D231" s="59" t="s">
        <v>768</v>
      </c>
      <c r="E231" s="226">
        <v>810</v>
      </c>
      <c r="F231" s="356">
        <f t="shared" si="70"/>
        <v>432</v>
      </c>
      <c r="K231" s="35"/>
    </row>
    <row r="232" spans="1:11" ht="78.75" x14ac:dyDescent="0.2">
      <c r="A232" s="131" t="s">
        <v>531</v>
      </c>
      <c r="B232" s="59" t="s">
        <v>128</v>
      </c>
      <c r="C232" s="59" t="s">
        <v>249</v>
      </c>
      <c r="D232" s="59" t="s">
        <v>768</v>
      </c>
      <c r="E232" s="226">
        <v>813</v>
      </c>
      <c r="F232" s="356">
        <v>432</v>
      </c>
      <c r="K232" s="35"/>
    </row>
    <row r="233" spans="1:11" ht="22.5" x14ac:dyDescent="0.2">
      <c r="A233" s="227" t="s">
        <v>770</v>
      </c>
      <c r="B233" s="59" t="s">
        <v>128</v>
      </c>
      <c r="C233" s="59" t="s">
        <v>249</v>
      </c>
      <c r="D233" s="59" t="s">
        <v>769</v>
      </c>
      <c r="E233" s="226"/>
      <c r="F233" s="356">
        <f t="shared" ref="F233:F235" si="71">F234</f>
        <v>30</v>
      </c>
      <c r="K233" s="35"/>
    </row>
    <row r="234" spans="1:11" ht="22.5" x14ac:dyDescent="0.2">
      <c r="A234" s="46" t="s">
        <v>412</v>
      </c>
      <c r="B234" s="59" t="s">
        <v>128</v>
      </c>
      <c r="C234" s="59" t="s">
        <v>249</v>
      </c>
      <c r="D234" s="59" t="s">
        <v>769</v>
      </c>
      <c r="E234" s="226" t="s">
        <v>120</v>
      </c>
      <c r="F234" s="356">
        <f t="shared" si="71"/>
        <v>30</v>
      </c>
      <c r="K234" s="35"/>
    </row>
    <row r="235" spans="1:11" ht="14.25" customHeight="1" x14ac:dyDescent="0.2">
      <c r="A235" s="46" t="s">
        <v>121</v>
      </c>
      <c r="B235" s="59" t="s">
        <v>128</v>
      </c>
      <c r="C235" s="59" t="s">
        <v>249</v>
      </c>
      <c r="D235" s="59" t="s">
        <v>769</v>
      </c>
      <c r="E235" s="226" t="s">
        <v>122</v>
      </c>
      <c r="F235" s="356">
        <f t="shared" si="71"/>
        <v>30</v>
      </c>
      <c r="K235" s="35"/>
    </row>
    <row r="236" spans="1:11" x14ac:dyDescent="0.2">
      <c r="A236" s="296" t="s">
        <v>432</v>
      </c>
      <c r="B236" s="59" t="s">
        <v>128</v>
      </c>
      <c r="C236" s="59" t="s">
        <v>249</v>
      </c>
      <c r="D236" s="59" t="s">
        <v>769</v>
      </c>
      <c r="E236" s="226" t="s">
        <v>124</v>
      </c>
      <c r="F236" s="356">
        <v>30</v>
      </c>
      <c r="K236" s="35"/>
    </row>
    <row r="237" spans="1:11" ht="22.5" x14ac:dyDescent="0.2">
      <c r="A237" s="244" t="s">
        <v>771</v>
      </c>
      <c r="B237" s="59" t="s">
        <v>128</v>
      </c>
      <c r="C237" s="59" t="s">
        <v>249</v>
      </c>
      <c r="D237" s="59" t="s">
        <v>772</v>
      </c>
      <c r="E237" s="226"/>
      <c r="F237" s="356">
        <f t="shared" ref="F237:F239" si="72">F238</f>
        <v>150</v>
      </c>
      <c r="K237" s="35"/>
    </row>
    <row r="238" spans="1:11" x14ac:dyDescent="0.2">
      <c r="A238" s="46" t="s">
        <v>136</v>
      </c>
      <c r="B238" s="59" t="s">
        <v>128</v>
      </c>
      <c r="C238" s="59" t="s">
        <v>249</v>
      </c>
      <c r="D238" s="59" t="s">
        <v>772</v>
      </c>
      <c r="E238" s="226">
        <v>800</v>
      </c>
      <c r="F238" s="356">
        <f t="shared" si="72"/>
        <v>150</v>
      </c>
      <c r="K238" s="35"/>
    </row>
    <row r="239" spans="1:11" ht="33.75" x14ac:dyDescent="0.2">
      <c r="A239" s="296" t="s">
        <v>413</v>
      </c>
      <c r="B239" s="59" t="s">
        <v>128</v>
      </c>
      <c r="C239" s="59" t="s">
        <v>249</v>
      </c>
      <c r="D239" s="59" t="s">
        <v>772</v>
      </c>
      <c r="E239" s="226">
        <v>810</v>
      </c>
      <c r="F239" s="356">
        <f t="shared" si="72"/>
        <v>150</v>
      </c>
      <c r="K239" s="35"/>
    </row>
    <row r="240" spans="1:11" ht="78.75" x14ac:dyDescent="0.2">
      <c r="A240" s="131" t="s">
        <v>531</v>
      </c>
      <c r="B240" s="59" t="s">
        <v>128</v>
      </c>
      <c r="C240" s="59" t="s">
        <v>249</v>
      </c>
      <c r="D240" s="59" t="s">
        <v>772</v>
      </c>
      <c r="E240" s="226">
        <v>813</v>
      </c>
      <c r="F240" s="356">
        <v>150</v>
      </c>
      <c r="K240" s="35"/>
    </row>
    <row r="241" spans="1:11" ht="22.5" x14ac:dyDescent="0.2">
      <c r="A241" s="227" t="s">
        <v>773</v>
      </c>
      <c r="B241" s="59" t="s">
        <v>128</v>
      </c>
      <c r="C241" s="59" t="s">
        <v>249</v>
      </c>
      <c r="D241" s="59" t="s">
        <v>774</v>
      </c>
      <c r="E241" s="226"/>
      <c r="F241" s="356">
        <f t="shared" ref="F241:F243" si="73">F242</f>
        <v>600</v>
      </c>
      <c r="K241" s="35"/>
    </row>
    <row r="242" spans="1:11" ht="22.5" x14ac:dyDescent="0.2">
      <c r="A242" s="46" t="s">
        <v>412</v>
      </c>
      <c r="B242" s="59" t="s">
        <v>128</v>
      </c>
      <c r="C242" s="59" t="s">
        <v>249</v>
      </c>
      <c r="D242" s="59" t="s">
        <v>774</v>
      </c>
      <c r="E242" s="226" t="s">
        <v>120</v>
      </c>
      <c r="F242" s="356">
        <f t="shared" si="73"/>
        <v>600</v>
      </c>
      <c r="K242" s="35"/>
    </row>
    <row r="243" spans="1:11" ht="22.5" x14ac:dyDescent="0.2">
      <c r="A243" s="46" t="s">
        <v>121</v>
      </c>
      <c r="B243" s="59" t="s">
        <v>128</v>
      </c>
      <c r="C243" s="59" t="s">
        <v>249</v>
      </c>
      <c r="D243" s="59" t="s">
        <v>774</v>
      </c>
      <c r="E243" s="226" t="s">
        <v>122</v>
      </c>
      <c r="F243" s="356">
        <f t="shared" si="73"/>
        <v>600</v>
      </c>
      <c r="K243" s="35"/>
    </row>
    <row r="244" spans="1:11" x14ac:dyDescent="0.2">
      <c r="A244" s="296" t="s">
        <v>432</v>
      </c>
      <c r="B244" s="59" t="s">
        <v>128</v>
      </c>
      <c r="C244" s="59" t="s">
        <v>249</v>
      </c>
      <c r="D244" s="59" t="s">
        <v>774</v>
      </c>
      <c r="E244" s="226" t="s">
        <v>124</v>
      </c>
      <c r="F244" s="356">
        <v>600</v>
      </c>
      <c r="K244" s="35"/>
    </row>
    <row r="245" spans="1:11" ht="22.5" x14ac:dyDescent="0.2">
      <c r="A245" s="227" t="s">
        <v>775</v>
      </c>
      <c r="B245" s="59" t="s">
        <v>128</v>
      </c>
      <c r="C245" s="59" t="s">
        <v>249</v>
      </c>
      <c r="D245" s="59" t="s">
        <v>254</v>
      </c>
      <c r="E245" s="226"/>
      <c r="F245" s="356">
        <f t="shared" ref="F245:F247" si="74">F246</f>
        <v>200</v>
      </c>
      <c r="K245" s="35"/>
    </row>
    <row r="246" spans="1:11" ht="22.5" x14ac:dyDescent="0.2">
      <c r="A246" s="46" t="s">
        <v>412</v>
      </c>
      <c r="B246" s="59" t="s">
        <v>128</v>
      </c>
      <c r="C246" s="59" t="s">
        <v>249</v>
      </c>
      <c r="D246" s="59" t="s">
        <v>254</v>
      </c>
      <c r="E246" s="226" t="s">
        <v>120</v>
      </c>
      <c r="F246" s="356">
        <f t="shared" si="74"/>
        <v>200</v>
      </c>
      <c r="K246" s="35"/>
    </row>
    <row r="247" spans="1:11" ht="22.5" x14ac:dyDescent="0.2">
      <c r="A247" s="46" t="s">
        <v>121</v>
      </c>
      <c r="B247" s="59" t="s">
        <v>128</v>
      </c>
      <c r="C247" s="59" t="s">
        <v>249</v>
      </c>
      <c r="D247" s="59" t="s">
        <v>254</v>
      </c>
      <c r="E247" s="226" t="s">
        <v>122</v>
      </c>
      <c r="F247" s="356">
        <f t="shared" si="74"/>
        <v>200</v>
      </c>
      <c r="K247" s="35"/>
    </row>
    <row r="248" spans="1:11" x14ac:dyDescent="0.2">
      <c r="A248" s="296" t="s">
        <v>432</v>
      </c>
      <c r="B248" s="59" t="s">
        <v>128</v>
      </c>
      <c r="C248" s="59" t="s">
        <v>249</v>
      </c>
      <c r="D248" s="59" t="s">
        <v>254</v>
      </c>
      <c r="E248" s="226" t="s">
        <v>124</v>
      </c>
      <c r="F248" s="356">
        <v>200</v>
      </c>
      <c r="K248" s="35"/>
    </row>
    <row r="249" spans="1:11" ht="33.75" x14ac:dyDescent="0.2">
      <c r="A249" s="227" t="s">
        <v>776</v>
      </c>
      <c r="B249" s="59" t="s">
        <v>128</v>
      </c>
      <c r="C249" s="59" t="s">
        <v>249</v>
      </c>
      <c r="D249" s="59" t="s">
        <v>255</v>
      </c>
      <c r="E249" s="226"/>
      <c r="F249" s="356">
        <f t="shared" ref="F249:F251" si="75">F250</f>
        <v>30</v>
      </c>
      <c r="K249" s="35"/>
    </row>
    <row r="250" spans="1:11" ht="22.5" x14ac:dyDescent="0.2">
      <c r="A250" s="46" t="s">
        <v>412</v>
      </c>
      <c r="B250" s="59" t="s">
        <v>128</v>
      </c>
      <c r="C250" s="59" t="s">
        <v>249</v>
      </c>
      <c r="D250" s="59" t="s">
        <v>255</v>
      </c>
      <c r="E250" s="226" t="s">
        <v>120</v>
      </c>
      <c r="F250" s="356">
        <f t="shared" si="75"/>
        <v>30</v>
      </c>
      <c r="K250" s="35"/>
    </row>
    <row r="251" spans="1:11" ht="22.5" x14ac:dyDescent="0.2">
      <c r="A251" s="46" t="s">
        <v>121</v>
      </c>
      <c r="B251" s="59" t="s">
        <v>128</v>
      </c>
      <c r="C251" s="59" t="s">
        <v>249</v>
      </c>
      <c r="D251" s="59" t="s">
        <v>255</v>
      </c>
      <c r="E251" s="226" t="s">
        <v>122</v>
      </c>
      <c r="F251" s="356">
        <f t="shared" si="75"/>
        <v>30</v>
      </c>
      <c r="K251" s="35"/>
    </row>
    <row r="252" spans="1:11" x14ac:dyDescent="0.2">
      <c r="A252" s="296" t="s">
        <v>432</v>
      </c>
      <c r="B252" s="59" t="s">
        <v>128</v>
      </c>
      <c r="C252" s="59" t="s">
        <v>249</v>
      </c>
      <c r="D252" s="59" t="s">
        <v>255</v>
      </c>
      <c r="E252" s="226" t="s">
        <v>124</v>
      </c>
      <c r="F252" s="356">
        <v>30</v>
      </c>
      <c r="K252" s="35"/>
    </row>
    <row r="253" spans="1:11" x14ac:dyDescent="0.2">
      <c r="A253" s="296" t="s">
        <v>256</v>
      </c>
      <c r="B253" s="59" t="s">
        <v>128</v>
      </c>
      <c r="C253" s="59" t="s">
        <v>249</v>
      </c>
      <c r="D253" s="59" t="s">
        <v>257</v>
      </c>
      <c r="E253" s="226"/>
      <c r="F253" s="356">
        <f t="shared" ref="F253:F256" si="76">F254</f>
        <v>80</v>
      </c>
      <c r="K253" s="35"/>
    </row>
    <row r="254" spans="1:11" x14ac:dyDescent="0.2">
      <c r="A254" s="46" t="s">
        <v>258</v>
      </c>
      <c r="B254" s="59" t="s">
        <v>128</v>
      </c>
      <c r="C254" s="59" t="s">
        <v>249</v>
      </c>
      <c r="D254" s="59" t="s">
        <v>259</v>
      </c>
      <c r="E254" s="226"/>
      <c r="F254" s="356">
        <f t="shared" si="76"/>
        <v>80</v>
      </c>
      <c r="K254" s="35"/>
    </row>
    <row r="255" spans="1:11" x14ac:dyDescent="0.2">
      <c r="A255" s="46" t="s">
        <v>136</v>
      </c>
      <c r="B255" s="59" t="s">
        <v>128</v>
      </c>
      <c r="C255" s="59" t="s">
        <v>249</v>
      </c>
      <c r="D255" s="59" t="s">
        <v>259</v>
      </c>
      <c r="E255" s="226">
        <v>800</v>
      </c>
      <c r="F255" s="356">
        <f t="shared" si="76"/>
        <v>80</v>
      </c>
      <c r="K255" s="35"/>
    </row>
    <row r="256" spans="1:11" ht="33.75" x14ac:dyDescent="0.2">
      <c r="A256" s="296" t="s">
        <v>413</v>
      </c>
      <c r="B256" s="59" t="s">
        <v>128</v>
      </c>
      <c r="C256" s="59" t="s">
        <v>249</v>
      </c>
      <c r="D256" s="59" t="s">
        <v>259</v>
      </c>
      <c r="E256" s="226">
        <v>810</v>
      </c>
      <c r="F256" s="356">
        <f t="shared" si="76"/>
        <v>80</v>
      </c>
      <c r="K256" s="35"/>
    </row>
    <row r="257" spans="1:11" ht="78.75" x14ac:dyDescent="0.2">
      <c r="A257" s="131" t="s">
        <v>531</v>
      </c>
      <c r="B257" s="59" t="s">
        <v>128</v>
      </c>
      <c r="C257" s="59" t="s">
        <v>249</v>
      </c>
      <c r="D257" s="59" t="s">
        <v>259</v>
      </c>
      <c r="E257" s="226">
        <v>813</v>
      </c>
      <c r="F257" s="356">
        <v>80</v>
      </c>
      <c r="K257" s="35"/>
    </row>
    <row r="258" spans="1:11" ht="22.5" x14ac:dyDescent="0.2">
      <c r="A258" s="227" t="s">
        <v>777</v>
      </c>
      <c r="B258" s="59" t="s">
        <v>128</v>
      </c>
      <c r="C258" s="59" t="s">
        <v>249</v>
      </c>
      <c r="D258" s="59" t="s">
        <v>260</v>
      </c>
      <c r="E258" s="226"/>
      <c r="F258" s="356">
        <f t="shared" ref="F258" si="77">F259+F263</f>
        <v>101</v>
      </c>
      <c r="K258" s="35"/>
    </row>
    <row r="259" spans="1:11" x14ac:dyDescent="0.2">
      <c r="A259" s="227" t="s">
        <v>778</v>
      </c>
      <c r="B259" s="59" t="s">
        <v>128</v>
      </c>
      <c r="C259" s="59" t="s">
        <v>249</v>
      </c>
      <c r="D259" s="59" t="s">
        <v>779</v>
      </c>
      <c r="E259" s="226"/>
      <c r="F259" s="356">
        <f t="shared" ref="F259:F265" si="78">F260</f>
        <v>50</v>
      </c>
      <c r="K259" s="35"/>
    </row>
    <row r="260" spans="1:11" ht="22.5" x14ac:dyDescent="0.2">
      <c r="A260" s="46" t="s">
        <v>412</v>
      </c>
      <c r="B260" s="59" t="s">
        <v>128</v>
      </c>
      <c r="C260" s="59" t="s">
        <v>249</v>
      </c>
      <c r="D260" s="59" t="s">
        <v>779</v>
      </c>
      <c r="E260" s="226" t="s">
        <v>120</v>
      </c>
      <c r="F260" s="356">
        <f t="shared" si="78"/>
        <v>50</v>
      </c>
      <c r="K260" s="35"/>
    </row>
    <row r="261" spans="1:11" ht="22.5" x14ac:dyDescent="0.2">
      <c r="A261" s="46" t="s">
        <v>121</v>
      </c>
      <c r="B261" s="59" t="s">
        <v>128</v>
      </c>
      <c r="C261" s="59" t="s">
        <v>249</v>
      </c>
      <c r="D261" s="59" t="s">
        <v>779</v>
      </c>
      <c r="E261" s="226" t="s">
        <v>122</v>
      </c>
      <c r="F261" s="356">
        <f t="shared" si="78"/>
        <v>50</v>
      </c>
      <c r="K261" s="35"/>
    </row>
    <row r="262" spans="1:11" x14ac:dyDescent="0.2">
      <c r="A262" s="296" t="s">
        <v>432</v>
      </c>
      <c r="B262" s="59" t="s">
        <v>128</v>
      </c>
      <c r="C262" s="59" t="s">
        <v>249</v>
      </c>
      <c r="D262" s="59" t="s">
        <v>779</v>
      </c>
      <c r="E262" s="226" t="s">
        <v>124</v>
      </c>
      <c r="F262" s="356">
        <v>50</v>
      </c>
      <c r="K262" s="35"/>
    </row>
    <row r="263" spans="1:11" x14ac:dyDescent="0.2">
      <c r="A263" s="244" t="s">
        <v>782</v>
      </c>
      <c r="B263" s="59" t="s">
        <v>128</v>
      </c>
      <c r="C263" s="59" t="s">
        <v>249</v>
      </c>
      <c r="D263" s="59" t="s">
        <v>781</v>
      </c>
      <c r="E263" s="226"/>
      <c r="F263" s="356">
        <f t="shared" ref="F263" si="79">F264</f>
        <v>51</v>
      </c>
      <c r="K263" s="35"/>
    </row>
    <row r="264" spans="1:11" ht="22.5" x14ac:dyDescent="0.2">
      <c r="A264" s="46" t="s">
        <v>412</v>
      </c>
      <c r="B264" s="59" t="s">
        <v>128</v>
      </c>
      <c r="C264" s="59" t="s">
        <v>249</v>
      </c>
      <c r="D264" s="59" t="s">
        <v>781</v>
      </c>
      <c r="E264" s="226" t="s">
        <v>120</v>
      </c>
      <c r="F264" s="356">
        <f t="shared" si="78"/>
        <v>51</v>
      </c>
      <c r="K264" s="35"/>
    </row>
    <row r="265" spans="1:11" ht="22.5" x14ac:dyDescent="0.2">
      <c r="A265" s="46" t="s">
        <v>121</v>
      </c>
      <c r="B265" s="59" t="s">
        <v>128</v>
      </c>
      <c r="C265" s="59" t="s">
        <v>249</v>
      </c>
      <c r="D265" s="59" t="s">
        <v>781</v>
      </c>
      <c r="E265" s="226" t="s">
        <v>122</v>
      </c>
      <c r="F265" s="356">
        <f t="shared" si="78"/>
        <v>51</v>
      </c>
      <c r="K265" s="35"/>
    </row>
    <row r="266" spans="1:11" x14ac:dyDescent="0.2">
      <c r="A266" s="296" t="s">
        <v>432</v>
      </c>
      <c r="B266" s="59" t="s">
        <v>128</v>
      </c>
      <c r="C266" s="59" t="s">
        <v>249</v>
      </c>
      <c r="D266" s="59" t="s">
        <v>781</v>
      </c>
      <c r="E266" s="226" t="s">
        <v>124</v>
      </c>
      <c r="F266" s="356">
        <v>51</v>
      </c>
      <c r="K266" s="35"/>
    </row>
    <row r="267" spans="1:11" ht="39" customHeight="1" x14ac:dyDescent="0.2">
      <c r="A267" s="234" t="s">
        <v>804</v>
      </c>
      <c r="B267" s="69" t="s">
        <v>128</v>
      </c>
      <c r="C267" s="69" t="s">
        <v>249</v>
      </c>
      <c r="D267" s="69" t="s">
        <v>328</v>
      </c>
      <c r="E267" s="67" t="s">
        <v>148</v>
      </c>
      <c r="F267" s="358">
        <f t="shared" ref="F267" si="80">F268+F273</f>
        <v>1100</v>
      </c>
      <c r="K267" s="35"/>
    </row>
    <row r="268" spans="1:11" ht="39" customHeight="1" x14ac:dyDescent="0.2">
      <c r="A268" s="132" t="s">
        <v>329</v>
      </c>
      <c r="B268" s="59" t="s">
        <v>128</v>
      </c>
      <c r="C268" s="59" t="s">
        <v>249</v>
      </c>
      <c r="D268" s="59" t="s">
        <v>330</v>
      </c>
      <c r="E268" s="226"/>
      <c r="F268" s="356">
        <f t="shared" ref="F268:F271" si="81">F269</f>
        <v>100</v>
      </c>
      <c r="K268" s="35"/>
    </row>
    <row r="269" spans="1:11" ht="39" customHeight="1" x14ac:dyDescent="0.2">
      <c r="A269" s="245" t="s">
        <v>515</v>
      </c>
      <c r="B269" s="59" t="s">
        <v>128</v>
      </c>
      <c r="C269" s="59" t="s">
        <v>249</v>
      </c>
      <c r="D269" s="59" t="s">
        <v>473</v>
      </c>
      <c r="E269" s="226"/>
      <c r="F269" s="356">
        <f t="shared" si="81"/>
        <v>100</v>
      </c>
      <c r="K269" s="35"/>
    </row>
    <row r="270" spans="1:11" ht="44.25" customHeight="1" x14ac:dyDescent="0.2">
      <c r="A270" s="46" t="s">
        <v>412</v>
      </c>
      <c r="B270" s="59" t="s">
        <v>128</v>
      </c>
      <c r="C270" s="59" t="s">
        <v>249</v>
      </c>
      <c r="D270" s="59" t="s">
        <v>473</v>
      </c>
      <c r="E270" s="226" t="s">
        <v>120</v>
      </c>
      <c r="F270" s="356">
        <f t="shared" si="81"/>
        <v>100</v>
      </c>
      <c r="K270" s="35"/>
    </row>
    <row r="271" spans="1:11" ht="22.5" x14ac:dyDescent="0.2">
      <c r="A271" s="46" t="s">
        <v>121</v>
      </c>
      <c r="B271" s="59" t="s">
        <v>128</v>
      </c>
      <c r="C271" s="59" t="s">
        <v>249</v>
      </c>
      <c r="D271" s="59" t="s">
        <v>473</v>
      </c>
      <c r="E271" s="226" t="s">
        <v>122</v>
      </c>
      <c r="F271" s="356">
        <f t="shared" si="81"/>
        <v>100</v>
      </c>
      <c r="K271" s="35"/>
    </row>
    <row r="272" spans="1:11" ht="25.5" customHeight="1" x14ac:dyDescent="0.2">
      <c r="A272" s="296" t="s">
        <v>432</v>
      </c>
      <c r="B272" s="59" t="s">
        <v>128</v>
      </c>
      <c r="C272" s="59" t="s">
        <v>249</v>
      </c>
      <c r="D272" s="59" t="s">
        <v>473</v>
      </c>
      <c r="E272" s="226" t="s">
        <v>124</v>
      </c>
      <c r="F272" s="356">
        <v>100</v>
      </c>
      <c r="K272" s="35"/>
    </row>
    <row r="273" spans="1:11" ht="22.5" x14ac:dyDescent="0.2">
      <c r="A273" s="132" t="s">
        <v>331</v>
      </c>
      <c r="B273" s="59" t="s">
        <v>128</v>
      </c>
      <c r="C273" s="59" t="s">
        <v>249</v>
      </c>
      <c r="D273" s="59" t="s">
        <v>332</v>
      </c>
      <c r="E273" s="226"/>
      <c r="F273" s="356">
        <f>F278+F282+F286+F274</f>
        <v>1000</v>
      </c>
      <c r="K273" s="35"/>
    </row>
    <row r="274" spans="1:11" ht="33.75" x14ac:dyDescent="0.2">
      <c r="A274" s="227" t="s">
        <v>825</v>
      </c>
      <c r="B274" s="59" t="s">
        <v>128</v>
      </c>
      <c r="C274" s="59" t="s">
        <v>249</v>
      </c>
      <c r="D274" s="59" t="s">
        <v>824</v>
      </c>
      <c r="E274" s="226"/>
      <c r="F274" s="356">
        <f t="shared" ref="F274:F276" si="82">F275</f>
        <v>10</v>
      </c>
      <c r="K274" s="35"/>
    </row>
    <row r="275" spans="1:11" ht="22.5" x14ac:dyDescent="0.2">
      <c r="A275" s="46" t="s">
        <v>412</v>
      </c>
      <c r="B275" s="59" t="s">
        <v>128</v>
      </c>
      <c r="C275" s="59" t="s">
        <v>249</v>
      </c>
      <c r="D275" s="59" t="s">
        <v>824</v>
      </c>
      <c r="E275" s="226" t="s">
        <v>120</v>
      </c>
      <c r="F275" s="356">
        <f t="shared" si="82"/>
        <v>10</v>
      </c>
      <c r="K275" s="35"/>
    </row>
    <row r="276" spans="1:11" ht="22.5" x14ac:dyDescent="0.2">
      <c r="A276" s="46" t="s">
        <v>121</v>
      </c>
      <c r="B276" s="59" t="s">
        <v>128</v>
      </c>
      <c r="C276" s="59" t="s">
        <v>249</v>
      </c>
      <c r="D276" s="59" t="s">
        <v>824</v>
      </c>
      <c r="E276" s="226" t="s">
        <v>122</v>
      </c>
      <c r="F276" s="356">
        <f t="shared" si="82"/>
        <v>10</v>
      </c>
      <c r="K276" s="35"/>
    </row>
    <row r="277" spans="1:11" x14ac:dyDescent="0.2">
      <c r="A277" s="296" t="s">
        <v>432</v>
      </c>
      <c r="B277" s="59" t="s">
        <v>128</v>
      </c>
      <c r="C277" s="59" t="s">
        <v>249</v>
      </c>
      <c r="D277" s="59" t="s">
        <v>824</v>
      </c>
      <c r="E277" s="226" t="s">
        <v>124</v>
      </c>
      <c r="F277" s="356">
        <v>10</v>
      </c>
      <c r="K277" s="35"/>
    </row>
    <row r="278" spans="1:11" ht="45" x14ac:dyDescent="0.2">
      <c r="A278" s="132" t="s">
        <v>333</v>
      </c>
      <c r="B278" s="59" t="s">
        <v>128</v>
      </c>
      <c r="C278" s="59" t="s">
        <v>249</v>
      </c>
      <c r="D278" s="59" t="s">
        <v>334</v>
      </c>
      <c r="E278" s="226"/>
      <c r="F278" s="356">
        <f t="shared" ref="F278:F280" si="83">F279</f>
        <v>900</v>
      </c>
      <c r="K278" s="35"/>
    </row>
    <row r="279" spans="1:11" x14ac:dyDescent="0.2">
      <c r="A279" s="307" t="s">
        <v>464</v>
      </c>
      <c r="B279" s="59" t="s">
        <v>128</v>
      </c>
      <c r="C279" s="59" t="s">
        <v>249</v>
      </c>
      <c r="D279" s="59" t="s">
        <v>334</v>
      </c>
      <c r="E279" s="226">
        <v>800</v>
      </c>
      <c r="F279" s="356">
        <f t="shared" si="83"/>
        <v>900</v>
      </c>
      <c r="K279" s="35"/>
    </row>
    <row r="280" spans="1:11" x14ac:dyDescent="0.2">
      <c r="A280" s="307" t="s">
        <v>465</v>
      </c>
      <c r="B280" s="59" t="s">
        <v>128</v>
      </c>
      <c r="C280" s="59" t="s">
        <v>249</v>
      </c>
      <c r="D280" s="59" t="s">
        <v>334</v>
      </c>
      <c r="E280" s="226">
        <v>810</v>
      </c>
      <c r="F280" s="356">
        <f t="shared" si="83"/>
        <v>900</v>
      </c>
      <c r="K280" s="35"/>
    </row>
    <row r="281" spans="1:11" ht="78.75" x14ac:dyDescent="0.2">
      <c r="A281" s="131" t="s">
        <v>531</v>
      </c>
      <c r="B281" s="59" t="s">
        <v>128</v>
      </c>
      <c r="C281" s="59" t="s">
        <v>249</v>
      </c>
      <c r="D281" s="59" t="s">
        <v>334</v>
      </c>
      <c r="E281" s="226">
        <v>813</v>
      </c>
      <c r="F281" s="356">
        <v>900</v>
      </c>
      <c r="K281" s="35"/>
    </row>
    <row r="282" spans="1:11" ht="22.5" x14ac:dyDescent="0.2">
      <c r="A282" s="49" t="s">
        <v>513</v>
      </c>
      <c r="B282" s="59" t="s">
        <v>128</v>
      </c>
      <c r="C282" s="59" t="s">
        <v>249</v>
      </c>
      <c r="D282" s="59" t="s">
        <v>474</v>
      </c>
      <c r="E282" s="226"/>
      <c r="F282" s="356">
        <f t="shared" ref="F282:F284" si="84">F283</f>
        <v>10</v>
      </c>
      <c r="K282" s="35"/>
    </row>
    <row r="283" spans="1:11" ht="22.5" x14ac:dyDescent="0.2">
      <c r="A283" s="46" t="s">
        <v>412</v>
      </c>
      <c r="B283" s="59" t="s">
        <v>128</v>
      </c>
      <c r="C283" s="59" t="s">
        <v>249</v>
      </c>
      <c r="D283" s="59" t="s">
        <v>474</v>
      </c>
      <c r="E283" s="226" t="s">
        <v>120</v>
      </c>
      <c r="F283" s="356">
        <f t="shared" si="84"/>
        <v>10</v>
      </c>
      <c r="K283" s="35"/>
    </row>
    <row r="284" spans="1:11" ht="22.5" x14ac:dyDescent="0.2">
      <c r="A284" s="46" t="s">
        <v>121</v>
      </c>
      <c r="B284" s="59" t="s">
        <v>128</v>
      </c>
      <c r="C284" s="59" t="s">
        <v>249</v>
      </c>
      <c r="D284" s="59" t="s">
        <v>474</v>
      </c>
      <c r="E284" s="226" t="s">
        <v>122</v>
      </c>
      <c r="F284" s="356">
        <f t="shared" si="84"/>
        <v>10</v>
      </c>
      <c r="K284" s="35"/>
    </row>
    <row r="285" spans="1:11" x14ac:dyDescent="0.2">
      <c r="A285" s="296" t="s">
        <v>432</v>
      </c>
      <c r="B285" s="59" t="s">
        <v>128</v>
      </c>
      <c r="C285" s="59" t="s">
        <v>249</v>
      </c>
      <c r="D285" s="59" t="s">
        <v>474</v>
      </c>
      <c r="E285" s="226" t="s">
        <v>124</v>
      </c>
      <c r="F285" s="356">
        <v>10</v>
      </c>
      <c r="K285" s="35"/>
    </row>
    <row r="286" spans="1:11" ht="22.5" x14ac:dyDescent="0.2">
      <c r="A286" s="49" t="s">
        <v>514</v>
      </c>
      <c r="B286" s="59" t="s">
        <v>128</v>
      </c>
      <c r="C286" s="59" t="s">
        <v>249</v>
      </c>
      <c r="D286" s="59" t="s">
        <v>475</v>
      </c>
      <c r="E286" s="226"/>
      <c r="F286" s="356">
        <f t="shared" ref="F286:F292" si="85">F287</f>
        <v>80</v>
      </c>
      <c r="K286" s="35"/>
    </row>
    <row r="287" spans="1:11" ht="22.5" x14ac:dyDescent="0.2">
      <c r="A287" s="46" t="s">
        <v>412</v>
      </c>
      <c r="B287" s="59" t="s">
        <v>128</v>
      </c>
      <c r="C287" s="59" t="s">
        <v>249</v>
      </c>
      <c r="D287" s="59" t="s">
        <v>475</v>
      </c>
      <c r="E287" s="226" t="s">
        <v>120</v>
      </c>
      <c r="F287" s="356">
        <f t="shared" si="85"/>
        <v>80</v>
      </c>
      <c r="K287" s="35"/>
    </row>
    <row r="288" spans="1:11" ht="22.5" x14ac:dyDescent="0.2">
      <c r="A288" s="46" t="s">
        <v>121</v>
      </c>
      <c r="B288" s="59" t="s">
        <v>128</v>
      </c>
      <c r="C288" s="59" t="s">
        <v>249</v>
      </c>
      <c r="D288" s="59" t="s">
        <v>475</v>
      </c>
      <c r="E288" s="226" t="s">
        <v>122</v>
      </c>
      <c r="F288" s="356">
        <f t="shared" si="85"/>
        <v>80</v>
      </c>
      <c r="K288" s="35"/>
    </row>
    <row r="289" spans="1:11" x14ac:dyDescent="0.2">
      <c r="A289" s="296" t="s">
        <v>432</v>
      </c>
      <c r="B289" s="59" t="s">
        <v>128</v>
      </c>
      <c r="C289" s="59" t="s">
        <v>249</v>
      </c>
      <c r="D289" s="59" t="s">
        <v>475</v>
      </c>
      <c r="E289" s="226" t="s">
        <v>124</v>
      </c>
      <c r="F289" s="356">
        <v>80</v>
      </c>
      <c r="K289" s="35"/>
    </row>
    <row r="290" spans="1:11" x14ac:dyDescent="0.2">
      <c r="A290" s="242" t="s">
        <v>826</v>
      </c>
      <c r="B290" s="59" t="s">
        <v>128</v>
      </c>
      <c r="C290" s="59" t="s">
        <v>249</v>
      </c>
      <c r="D290" s="59" t="s">
        <v>828</v>
      </c>
      <c r="E290" s="226"/>
      <c r="F290" s="356">
        <f>F291+F296+F301</f>
        <v>418.8</v>
      </c>
      <c r="K290" s="35"/>
    </row>
    <row r="291" spans="1:11" ht="22.5" x14ac:dyDescent="0.2">
      <c r="A291" s="227" t="s">
        <v>829</v>
      </c>
      <c r="B291" s="59" t="s">
        <v>128</v>
      </c>
      <c r="C291" s="59" t="s">
        <v>249</v>
      </c>
      <c r="D291" s="59" t="s">
        <v>827</v>
      </c>
      <c r="E291" s="226"/>
      <c r="F291" s="356">
        <f t="shared" ref="F291" si="86">F292</f>
        <v>88.8</v>
      </c>
      <c r="K291" s="35"/>
    </row>
    <row r="292" spans="1:11" ht="22.5" x14ac:dyDescent="0.2">
      <c r="A292" s="46" t="s">
        <v>412</v>
      </c>
      <c r="B292" s="59" t="s">
        <v>128</v>
      </c>
      <c r="C292" s="59" t="s">
        <v>249</v>
      </c>
      <c r="D292" s="59" t="s">
        <v>827</v>
      </c>
      <c r="E292" s="226" t="s">
        <v>120</v>
      </c>
      <c r="F292" s="356">
        <f t="shared" si="85"/>
        <v>88.8</v>
      </c>
      <c r="K292" s="35"/>
    </row>
    <row r="293" spans="1:11" ht="22.5" x14ac:dyDescent="0.2">
      <c r="A293" s="46" t="s">
        <v>121</v>
      </c>
      <c r="B293" s="59" t="s">
        <v>128</v>
      </c>
      <c r="C293" s="59" t="s">
        <v>249</v>
      </c>
      <c r="D293" s="59" t="s">
        <v>827</v>
      </c>
      <c r="E293" s="226" t="s">
        <v>122</v>
      </c>
      <c r="F293" s="356">
        <f>F295+F294</f>
        <v>88.8</v>
      </c>
      <c r="K293" s="35"/>
    </row>
    <row r="294" spans="1:11" ht="22.5" x14ac:dyDescent="0.2">
      <c r="A294" s="296" t="s">
        <v>135</v>
      </c>
      <c r="B294" s="59" t="s">
        <v>128</v>
      </c>
      <c r="C294" s="59" t="s">
        <v>249</v>
      </c>
      <c r="D294" s="59" t="s">
        <v>827</v>
      </c>
      <c r="E294" s="226">
        <v>242</v>
      </c>
      <c r="F294" s="356">
        <f>57+1.8</f>
        <v>58.8</v>
      </c>
      <c r="K294" s="35"/>
    </row>
    <row r="295" spans="1:11" x14ac:dyDescent="0.2">
      <c r="A295" s="296" t="s">
        <v>432</v>
      </c>
      <c r="B295" s="59" t="s">
        <v>128</v>
      </c>
      <c r="C295" s="59" t="s">
        <v>249</v>
      </c>
      <c r="D295" s="59" t="s">
        <v>827</v>
      </c>
      <c r="E295" s="226" t="s">
        <v>124</v>
      </c>
      <c r="F295" s="356">
        <f>31.8-1.8</f>
        <v>30</v>
      </c>
      <c r="K295" s="35"/>
    </row>
    <row r="296" spans="1:11" ht="22.5" x14ac:dyDescent="0.2">
      <c r="A296" s="227" t="s">
        <v>830</v>
      </c>
      <c r="B296" s="59" t="s">
        <v>128</v>
      </c>
      <c r="C296" s="59" t="s">
        <v>249</v>
      </c>
      <c r="D296" s="59" t="s">
        <v>831</v>
      </c>
      <c r="E296" s="226"/>
      <c r="F296" s="356">
        <f>F297</f>
        <v>200</v>
      </c>
      <c r="K296" s="35"/>
    </row>
    <row r="297" spans="1:11" x14ac:dyDescent="0.2">
      <c r="A297" s="227" t="s">
        <v>544</v>
      </c>
      <c r="B297" s="59" t="s">
        <v>128</v>
      </c>
      <c r="C297" s="59" t="s">
        <v>249</v>
      </c>
      <c r="D297" s="59" t="s">
        <v>837</v>
      </c>
      <c r="E297" s="226"/>
      <c r="F297" s="356">
        <f t="shared" ref="F297:F299" si="87">F298</f>
        <v>200</v>
      </c>
      <c r="K297" s="35"/>
    </row>
    <row r="298" spans="1:11" ht="22.5" x14ac:dyDescent="0.2">
      <c r="A298" s="46" t="s">
        <v>412</v>
      </c>
      <c r="B298" s="59" t="s">
        <v>128</v>
      </c>
      <c r="C298" s="59" t="s">
        <v>249</v>
      </c>
      <c r="D298" s="59" t="s">
        <v>837</v>
      </c>
      <c r="E298" s="226" t="s">
        <v>120</v>
      </c>
      <c r="F298" s="356">
        <f t="shared" si="87"/>
        <v>200</v>
      </c>
      <c r="K298" s="35"/>
    </row>
    <row r="299" spans="1:11" ht="23.25" customHeight="1" x14ac:dyDescent="0.2">
      <c r="A299" s="46" t="s">
        <v>121</v>
      </c>
      <c r="B299" s="59" t="s">
        <v>128</v>
      </c>
      <c r="C299" s="59" t="s">
        <v>249</v>
      </c>
      <c r="D299" s="59" t="s">
        <v>837</v>
      </c>
      <c r="E299" s="226" t="s">
        <v>122</v>
      </c>
      <c r="F299" s="356">
        <f t="shared" si="87"/>
        <v>200</v>
      </c>
      <c r="K299" s="35"/>
    </row>
    <row r="300" spans="1:11" x14ac:dyDescent="0.2">
      <c r="A300" s="296" t="s">
        <v>432</v>
      </c>
      <c r="B300" s="59" t="s">
        <v>128</v>
      </c>
      <c r="C300" s="59" t="s">
        <v>249</v>
      </c>
      <c r="D300" s="59" t="s">
        <v>837</v>
      </c>
      <c r="E300" s="226" t="s">
        <v>124</v>
      </c>
      <c r="F300" s="356">
        <v>200</v>
      </c>
      <c r="K300" s="35"/>
    </row>
    <row r="301" spans="1:11" ht="22.5" x14ac:dyDescent="0.2">
      <c r="A301" s="227" t="s">
        <v>833</v>
      </c>
      <c r="B301" s="59" t="s">
        <v>128</v>
      </c>
      <c r="C301" s="59" t="s">
        <v>249</v>
      </c>
      <c r="D301" s="59" t="s">
        <v>832</v>
      </c>
      <c r="E301" s="226"/>
      <c r="F301" s="356">
        <f t="shared" ref="F301:F303" si="88">F302</f>
        <v>130</v>
      </c>
      <c r="K301" s="35"/>
    </row>
    <row r="302" spans="1:11" ht="22.5" x14ac:dyDescent="0.2">
      <c r="A302" s="46" t="s">
        <v>412</v>
      </c>
      <c r="B302" s="59" t="s">
        <v>128</v>
      </c>
      <c r="C302" s="59" t="s">
        <v>249</v>
      </c>
      <c r="D302" s="59" t="s">
        <v>832</v>
      </c>
      <c r="E302" s="226" t="s">
        <v>120</v>
      </c>
      <c r="F302" s="356">
        <f t="shared" si="88"/>
        <v>130</v>
      </c>
      <c r="K302" s="35"/>
    </row>
    <row r="303" spans="1:11" ht="22.5" x14ac:dyDescent="0.2">
      <c r="A303" s="46" t="s">
        <v>121</v>
      </c>
      <c r="B303" s="59" t="s">
        <v>128</v>
      </c>
      <c r="C303" s="59" t="s">
        <v>249</v>
      </c>
      <c r="D303" s="59" t="s">
        <v>832</v>
      </c>
      <c r="E303" s="226" t="s">
        <v>122</v>
      </c>
      <c r="F303" s="356">
        <f t="shared" si="88"/>
        <v>130</v>
      </c>
      <c r="K303" s="35"/>
    </row>
    <row r="304" spans="1:11" x14ac:dyDescent="0.2">
      <c r="A304" s="296" t="s">
        <v>432</v>
      </c>
      <c r="B304" s="59" t="s">
        <v>128</v>
      </c>
      <c r="C304" s="59" t="s">
        <v>249</v>
      </c>
      <c r="D304" s="59" t="s">
        <v>832</v>
      </c>
      <c r="E304" s="226" t="s">
        <v>124</v>
      </c>
      <c r="F304" s="356">
        <v>130</v>
      </c>
      <c r="K304" s="35"/>
    </row>
    <row r="305" spans="1:11" x14ac:dyDescent="0.2">
      <c r="A305" s="303" t="s">
        <v>336</v>
      </c>
      <c r="B305" s="69" t="s">
        <v>239</v>
      </c>
      <c r="C305" s="69"/>
      <c r="D305" s="69"/>
      <c r="E305" s="67"/>
      <c r="F305" s="358">
        <f>F306</f>
        <v>5763.2</v>
      </c>
      <c r="G305" s="137">
        <f>'Пр 5 вед'!G463+'Пр 5 вед'!G655</f>
        <v>5763.2</v>
      </c>
      <c r="K305" s="35"/>
    </row>
    <row r="306" spans="1:11" x14ac:dyDescent="0.2">
      <c r="A306" s="303" t="s">
        <v>337</v>
      </c>
      <c r="B306" s="69" t="s">
        <v>239</v>
      </c>
      <c r="C306" s="69" t="s">
        <v>152</v>
      </c>
      <c r="D306" s="69"/>
      <c r="E306" s="67"/>
      <c r="F306" s="358">
        <f>F311+F307+F318</f>
        <v>5763.2</v>
      </c>
      <c r="K306" s="35"/>
    </row>
    <row r="307" spans="1:11" ht="42" x14ac:dyDescent="0.2">
      <c r="A307" s="234" t="s">
        <v>690</v>
      </c>
      <c r="B307" s="69" t="s">
        <v>239</v>
      </c>
      <c r="C307" s="69" t="s">
        <v>152</v>
      </c>
      <c r="D307" s="69" t="s">
        <v>691</v>
      </c>
      <c r="E307" s="67"/>
      <c r="F307" s="358">
        <f>F308</f>
        <v>3386</v>
      </c>
      <c r="K307" s="35"/>
    </row>
    <row r="308" spans="1:11" ht="22.5" x14ac:dyDescent="0.2">
      <c r="A308" s="46" t="s">
        <v>412</v>
      </c>
      <c r="B308" s="59" t="s">
        <v>239</v>
      </c>
      <c r="C308" s="59" t="s">
        <v>152</v>
      </c>
      <c r="D308" s="59" t="s">
        <v>689</v>
      </c>
      <c r="E308" s="226" t="s">
        <v>120</v>
      </c>
      <c r="F308" s="356">
        <f t="shared" ref="F308:F309" si="89">F309</f>
        <v>3386</v>
      </c>
      <c r="K308" s="35"/>
    </row>
    <row r="309" spans="1:11" ht="22.5" x14ac:dyDescent="0.2">
      <c r="A309" s="46" t="s">
        <v>121</v>
      </c>
      <c r="B309" s="59" t="s">
        <v>239</v>
      </c>
      <c r="C309" s="59" t="s">
        <v>152</v>
      </c>
      <c r="D309" s="59" t="s">
        <v>689</v>
      </c>
      <c r="E309" s="226" t="s">
        <v>122</v>
      </c>
      <c r="F309" s="356">
        <f t="shared" si="89"/>
        <v>3386</v>
      </c>
      <c r="K309" s="35"/>
    </row>
    <row r="310" spans="1:11" x14ac:dyDescent="0.2">
      <c r="A310" s="296" t="s">
        <v>432</v>
      </c>
      <c r="B310" s="59" t="s">
        <v>239</v>
      </c>
      <c r="C310" s="59" t="s">
        <v>152</v>
      </c>
      <c r="D310" s="59" t="s">
        <v>689</v>
      </c>
      <c r="E310" s="226" t="s">
        <v>124</v>
      </c>
      <c r="F310" s="356">
        <v>3386</v>
      </c>
      <c r="K310" s="35"/>
    </row>
    <row r="311" spans="1:11" s="60" customFormat="1" ht="31.5" x14ac:dyDescent="0.2">
      <c r="A311" s="234" t="s">
        <v>808</v>
      </c>
      <c r="B311" s="69" t="s">
        <v>239</v>
      </c>
      <c r="C311" s="69" t="s">
        <v>152</v>
      </c>
      <c r="D311" s="69" t="s">
        <v>335</v>
      </c>
      <c r="E311" s="67"/>
      <c r="F311" s="358">
        <f t="shared" ref="F311" si="90">F312</f>
        <v>1367.2</v>
      </c>
    </row>
    <row r="312" spans="1:11" s="60" customFormat="1" x14ac:dyDescent="0.2">
      <c r="A312" s="132" t="s">
        <v>810</v>
      </c>
      <c r="B312" s="59" t="s">
        <v>239</v>
      </c>
      <c r="C312" s="59" t="s">
        <v>152</v>
      </c>
      <c r="D312" s="59" t="s">
        <v>809</v>
      </c>
      <c r="E312" s="226"/>
      <c r="F312" s="356">
        <f>F313+E318</f>
        <v>1367.2</v>
      </c>
    </row>
    <row r="313" spans="1:11" s="60" customFormat="1" x14ac:dyDescent="0.2">
      <c r="A313" s="227" t="s">
        <v>812</v>
      </c>
      <c r="B313" s="59" t="s">
        <v>239</v>
      </c>
      <c r="C313" s="59" t="s">
        <v>152</v>
      </c>
      <c r="D313" s="59" t="s">
        <v>811</v>
      </c>
      <c r="E313" s="226"/>
      <c r="F313" s="356">
        <f>F314</f>
        <v>1367.2</v>
      </c>
    </row>
    <row r="314" spans="1:11" s="60" customFormat="1" x14ac:dyDescent="0.2">
      <c r="A314" s="227" t="s">
        <v>812</v>
      </c>
      <c r="B314" s="59" t="s">
        <v>239</v>
      </c>
      <c r="C314" s="59" t="s">
        <v>152</v>
      </c>
      <c r="D314" s="59" t="s">
        <v>813</v>
      </c>
      <c r="E314" s="226"/>
      <c r="F314" s="356">
        <f t="shared" ref="F314:F316" si="91">F315</f>
        <v>1367.2</v>
      </c>
    </row>
    <row r="315" spans="1:11" s="60" customFormat="1" ht="22.5" x14ac:dyDescent="0.2">
      <c r="A315" s="46" t="s">
        <v>412</v>
      </c>
      <c r="B315" s="59" t="s">
        <v>239</v>
      </c>
      <c r="C315" s="59" t="s">
        <v>152</v>
      </c>
      <c r="D315" s="59" t="s">
        <v>813</v>
      </c>
      <c r="E315" s="226" t="s">
        <v>120</v>
      </c>
      <c r="F315" s="356">
        <f t="shared" si="91"/>
        <v>1367.2</v>
      </c>
    </row>
    <row r="316" spans="1:11" s="60" customFormat="1" ht="22.5" x14ac:dyDescent="0.2">
      <c r="A316" s="46" t="s">
        <v>121</v>
      </c>
      <c r="B316" s="59" t="s">
        <v>239</v>
      </c>
      <c r="C316" s="59" t="s">
        <v>152</v>
      </c>
      <c r="D316" s="59" t="s">
        <v>813</v>
      </c>
      <c r="E316" s="226" t="s">
        <v>122</v>
      </c>
      <c r="F316" s="356">
        <f t="shared" si="91"/>
        <v>1367.2</v>
      </c>
    </row>
    <row r="317" spans="1:11" x14ac:dyDescent="0.2">
      <c r="A317" s="296" t="s">
        <v>432</v>
      </c>
      <c r="B317" s="59" t="s">
        <v>239</v>
      </c>
      <c r="C317" s="59" t="s">
        <v>152</v>
      </c>
      <c r="D317" s="59" t="s">
        <v>813</v>
      </c>
      <c r="E317" s="226" t="s">
        <v>124</v>
      </c>
      <c r="F317" s="356">
        <f>897.2+470</f>
        <v>1367.2</v>
      </c>
      <c r="K317" s="35"/>
    </row>
    <row r="318" spans="1:11" s="60" customFormat="1" ht="22.5" x14ac:dyDescent="0.2">
      <c r="A318" s="227" t="s">
        <v>944</v>
      </c>
      <c r="B318" s="59" t="s">
        <v>239</v>
      </c>
      <c r="C318" s="59" t="s">
        <v>152</v>
      </c>
      <c r="D318" s="59" t="s">
        <v>943</v>
      </c>
      <c r="E318" s="98"/>
      <c r="F318" s="374">
        <f>F319</f>
        <v>1010</v>
      </c>
    </row>
    <row r="319" spans="1:11" s="60" customFormat="1" ht="22.5" x14ac:dyDescent="0.2">
      <c r="A319" s="46" t="s">
        <v>749</v>
      </c>
      <c r="B319" s="59" t="s">
        <v>239</v>
      </c>
      <c r="C319" s="59" t="s">
        <v>152</v>
      </c>
      <c r="D319" s="59" t="s">
        <v>942</v>
      </c>
      <c r="E319" s="226"/>
      <c r="F319" s="356">
        <f t="shared" ref="F319:F321" si="92">F320</f>
        <v>1010</v>
      </c>
    </row>
    <row r="320" spans="1:11" s="60" customFormat="1" ht="22.5" x14ac:dyDescent="0.2">
      <c r="A320" s="46" t="s">
        <v>412</v>
      </c>
      <c r="B320" s="59" t="s">
        <v>239</v>
      </c>
      <c r="C320" s="59" t="s">
        <v>152</v>
      </c>
      <c r="D320" s="59" t="s">
        <v>942</v>
      </c>
      <c r="E320" s="226" t="s">
        <v>120</v>
      </c>
      <c r="F320" s="356">
        <f t="shared" si="92"/>
        <v>1010</v>
      </c>
    </row>
    <row r="321" spans="1:11" s="60" customFormat="1" ht="22.5" x14ac:dyDescent="0.2">
      <c r="A321" s="46" t="s">
        <v>121</v>
      </c>
      <c r="B321" s="59" t="s">
        <v>239</v>
      </c>
      <c r="C321" s="59" t="s">
        <v>152</v>
      </c>
      <c r="D321" s="59" t="s">
        <v>942</v>
      </c>
      <c r="E321" s="226" t="s">
        <v>122</v>
      </c>
      <c r="F321" s="356">
        <f t="shared" si="92"/>
        <v>1010</v>
      </c>
    </row>
    <row r="322" spans="1:11" s="60" customFormat="1" x14ac:dyDescent="0.2">
      <c r="A322" s="296" t="s">
        <v>432</v>
      </c>
      <c r="B322" s="59" t="s">
        <v>239</v>
      </c>
      <c r="C322" s="59" t="s">
        <v>152</v>
      </c>
      <c r="D322" s="59" t="s">
        <v>942</v>
      </c>
      <c r="E322" s="226" t="s">
        <v>124</v>
      </c>
      <c r="F322" s="356">
        <v>1010</v>
      </c>
    </row>
    <row r="323" spans="1:11" s="60" customFormat="1" x14ac:dyDescent="0.2">
      <c r="A323" s="44" t="s">
        <v>202</v>
      </c>
      <c r="B323" s="66" t="s">
        <v>203</v>
      </c>
      <c r="C323" s="64" t="s">
        <v>146</v>
      </c>
      <c r="D323" s="64" t="s">
        <v>147</v>
      </c>
      <c r="E323" s="66" t="s">
        <v>148</v>
      </c>
      <c r="F323" s="357">
        <f>F324+F380+F432+F453+F465</f>
        <v>465477.51253000001</v>
      </c>
      <c r="G323" s="293">
        <f>'Пр 5 вед'!G668+'Пр 5 вед'!G196+'Пр 5 вед'!G16</f>
        <v>465477.51253000001</v>
      </c>
    </row>
    <row r="324" spans="1:11" x14ac:dyDescent="0.2">
      <c r="A324" s="44" t="s">
        <v>204</v>
      </c>
      <c r="B324" s="66" t="s">
        <v>203</v>
      </c>
      <c r="C324" s="64" t="s">
        <v>98</v>
      </c>
      <c r="D324" s="64" t="s">
        <v>147</v>
      </c>
      <c r="E324" s="66" t="s">
        <v>148</v>
      </c>
      <c r="F324" s="357">
        <f t="shared" ref="F324" si="93">F325</f>
        <v>130913.47719999999</v>
      </c>
      <c r="K324" s="35"/>
    </row>
    <row r="325" spans="1:11" ht="31.5" x14ac:dyDescent="0.2">
      <c r="A325" s="44" t="s">
        <v>438</v>
      </c>
      <c r="B325" s="66" t="s">
        <v>203</v>
      </c>
      <c r="C325" s="64" t="s">
        <v>98</v>
      </c>
      <c r="D325" s="64" t="s">
        <v>205</v>
      </c>
      <c r="E325" s="66"/>
      <c r="F325" s="357">
        <f>F326+F372</f>
        <v>130913.47719999999</v>
      </c>
      <c r="K325" s="35"/>
    </row>
    <row r="326" spans="1:11" x14ac:dyDescent="0.2">
      <c r="A326" s="46" t="s">
        <v>206</v>
      </c>
      <c r="B326" s="48" t="s">
        <v>203</v>
      </c>
      <c r="C326" s="47" t="s">
        <v>98</v>
      </c>
      <c r="D326" s="59" t="s">
        <v>207</v>
      </c>
      <c r="E326" s="226" t="s">
        <v>148</v>
      </c>
      <c r="F326" s="356">
        <f>F327+F351</f>
        <v>130571.17719999999</v>
      </c>
      <c r="K326" s="35"/>
    </row>
    <row r="327" spans="1:11" ht="33.75" x14ac:dyDescent="0.2">
      <c r="A327" s="296" t="s">
        <v>443</v>
      </c>
      <c r="B327" s="48" t="s">
        <v>203</v>
      </c>
      <c r="C327" s="47" t="s">
        <v>98</v>
      </c>
      <c r="D327" s="47" t="s">
        <v>208</v>
      </c>
      <c r="E327" s="48"/>
      <c r="F327" s="321">
        <f>F328+F331+F341</f>
        <v>8011.1772000000001</v>
      </c>
      <c r="K327" s="35"/>
    </row>
    <row r="328" spans="1:11" ht="51" customHeight="1" x14ac:dyDescent="0.2">
      <c r="A328" s="46" t="s">
        <v>102</v>
      </c>
      <c r="B328" s="48" t="s">
        <v>203</v>
      </c>
      <c r="C328" s="47" t="s">
        <v>98</v>
      </c>
      <c r="D328" s="47" t="s">
        <v>208</v>
      </c>
      <c r="E328" s="48" t="s">
        <v>103</v>
      </c>
      <c r="F328" s="321">
        <f t="shared" ref="F328:F329" si="94">F329</f>
        <v>6278.9102000000003</v>
      </c>
      <c r="K328" s="35"/>
    </row>
    <row r="329" spans="1:11" x14ac:dyDescent="0.2">
      <c r="A329" s="46" t="s">
        <v>104</v>
      </c>
      <c r="B329" s="48" t="s">
        <v>203</v>
      </c>
      <c r="C329" s="47" t="s">
        <v>98</v>
      </c>
      <c r="D329" s="47" t="s">
        <v>208</v>
      </c>
      <c r="E329" s="48" t="s">
        <v>105</v>
      </c>
      <c r="F329" s="321">
        <f t="shared" si="94"/>
        <v>6278.9102000000003</v>
      </c>
      <c r="K329" s="35"/>
    </row>
    <row r="330" spans="1:11" ht="33.75" x14ac:dyDescent="0.2">
      <c r="A330" s="46" t="s">
        <v>106</v>
      </c>
      <c r="B330" s="48" t="s">
        <v>203</v>
      </c>
      <c r="C330" s="47" t="s">
        <v>98</v>
      </c>
      <c r="D330" s="47" t="s">
        <v>208</v>
      </c>
      <c r="E330" s="48" t="s">
        <v>107</v>
      </c>
      <c r="F330" s="321">
        <v>6278.9102000000003</v>
      </c>
      <c r="K330" s="35"/>
    </row>
    <row r="331" spans="1:11" ht="46.5" customHeight="1" x14ac:dyDescent="0.2">
      <c r="A331" s="49" t="s">
        <v>754</v>
      </c>
      <c r="B331" s="48" t="s">
        <v>203</v>
      </c>
      <c r="C331" s="47" t="s">
        <v>98</v>
      </c>
      <c r="D331" s="47" t="s">
        <v>792</v>
      </c>
      <c r="E331" s="48"/>
      <c r="F331" s="321">
        <f>F332+F337</f>
        <v>871.45299999999997</v>
      </c>
      <c r="K331" s="35"/>
    </row>
    <row r="332" spans="1:11" ht="22.5" x14ac:dyDescent="0.2">
      <c r="A332" s="46" t="s">
        <v>412</v>
      </c>
      <c r="B332" s="48" t="s">
        <v>203</v>
      </c>
      <c r="C332" s="47" t="s">
        <v>98</v>
      </c>
      <c r="D332" s="47" t="s">
        <v>792</v>
      </c>
      <c r="E332" s="48" t="s">
        <v>120</v>
      </c>
      <c r="F332" s="321">
        <f t="shared" ref="F332" si="95">F333</f>
        <v>834.65300000000002</v>
      </c>
      <c r="K332" s="35"/>
    </row>
    <row r="333" spans="1:11" ht="22.5" x14ac:dyDescent="0.2">
      <c r="A333" s="46" t="s">
        <v>121</v>
      </c>
      <c r="B333" s="48" t="s">
        <v>203</v>
      </c>
      <c r="C333" s="47" t="s">
        <v>98</v>
      </c>
      <c r="D333" s="47" t="s">
        <v>792</v>
      </c>
      <c r="E333" s="48" t="s">
        <v>122</v>
      </c>
      <c r="F333" s="321">
        <f t="shared" ref="F333" si="96">F334+F335+F336</f>
        <v>834.65300000000002</v>
      </c>
      <c r="K333" s="35"/>
    </row>
    <row r="334" spans="1:11" ht="22.5" x14ac:dyDescent="0.2">
      <c r="A334" s="296" t="s">
        <v>135</v>
      </c>
      <c r="B334" s="48" t="s">
        <v>203</v>
      </c>
      <c r="C334" s="47" t="s">
        <v>98</v>
      </c>
      <c r="D334" s="47" t="s">
        <v>792</v>
      </c>
      <c r="E334" s="48">
        <v>242</v>
      </c>
      <c r="F334" s="321"/>
      <c r="K334" s="35"/>
    </row>
    <row r="335" spans="1:11" x14ac:dyDescent="0.2">
      <c r="A335" s="296" t="s">
        <v>432</v>
      </c>
      <c r="B335" s="48" t="s">
        <v>203</v>
      </c>
      <c r="C335" s="47" t="s">
        <v>98</v>
      </c>
      <c r="D335" s="47" t="s">
        <v>792</v>
      </c>
      <c r="E335" s="48" t="s">
        <v>124</v>
      </c>
      <c r="F335" s="321">
        <v>797.553</v>
      </c>
      <c r="K335" s="35"/>
    </row>
    <row r="336" spans="1:11" x14ac:dyDescent="0.2">
      <c r="A336" s="296" t="s">
        <v>881</v>
      </c>
      <c r="B336" s="48" t="s">
        <v>203</v>
      </c>
      <c r="C336" s="47" t="s">
        <v>98</v>
      </c>
      <c r="D336" s="47" t="s">
        <v>792</v>
      </c>
      <c r="E336" s="48">
        <v>247</v>
      </c>
      <c r="F336" s="321">
        <v>37.1</v>
      </c>
      <c r="K336" s="35"/>
    </row>
    <row r="337" spans="1:11" ht="22.5" customHeight="1" x14ac:dyDescent="0.2">
      <c r="A337" s="298" t="s">
        <v>136</v>
      </c>
      <c r="B337" s="48" t="s">
        <v>203</v>
      </c>
      <c r="C337" s="47" t="s">
        <v>98</v>
      </c>
      <c r="D337" s="47" t="s">
        <v>792</v>
      </c>
      <c r="E337" s="48" t="s">
        <v>196</v>
      </c>
      <c r="F337" s="321">
        <f t="shared" ref="F337" si="97">F338</f>
        <v>36.799999999999997</v>
      </c>
      <c r="K337" s="35"/>
    </row>
    <row r="338" spans="1:11" x14ac:dyDescent="0.2">
      <c r="A338" s="298" t="s">
        <v>137</v>
      </c>
      <c r="B338" s="48" t="s">
        <v>203</v>
      </c>
      <c r="C338" s="47" t="s">
        <v>98</v>
      </c>
      <c r="D338" s="47" t="s">
        <v>792</v>
      </c>
      <c r="E338" s="48" t="s">
        <v>138</v>
      </c>
      <c r="F338" s="321">
        <f t="shared" ref="F338" si="98">F339+F340</f>
        <v>36.799999999999997</v>
      </c>
      <c r="K338" s="35"/>
    </row>
    <row r="339" spans="1:11" x14ac:dyDescent="0.2">
      <c r="A339" s="297" t="s">
        <v>139</v>
      </c>
      <c r="B339" s="48" t="s">
        <v>203</v>
      </c>
      <c r="C339" s="47" t="s">
        <v>98</v>
      </c>
      <c r="D339" s="47" t="s">
        <v>792</v>
      </c>
      <c r="E339" s="48" t="s">
        <v>140</v>
      </c>
      <c r="F339" s="321">
        <v>3.8</v>
      </c>
      <c r="K339" s="35"/>
    </row>
    <row r="340" spans="1:11" ht="12.75" customHeight="1" x14ac:dyDescent="0.2">
      <c r="A340" s="298" t="s">
        <v>404</v>
      </c>
      <c r="B340" s="48" t="s">
        <v>203</v>
      </c>
      <c r="C340" s="47" t="s">
        <v>98</v>
      </c>
      <c r="D340" s="47" t="s">
        <v>792</v>
      </c>
      <c r="E340" s="48">
        <v>853</v>
      </c>
      <c r="F340" s="321">
        <v>33</v>
      </c>
      <c r="K340" s="35"/>
    </row>
    <row r="341" spans="1:11" ht="63" customHeight="1" x14ac:dyDescent="0.2">
      <c r="A341" s="49" t="s">
        <v>755</v>
      </c>
      <c r="B341" s="48" t="s">
        <v>203</v>
      </c>
      <c r="C341" s="47" t="s">
        <v>98</v>
      </c>
      <c r="D341" s="47" t="s">
        <v>793</v>
      </c>
      <c r="E341" s="48"/>
      <c r="F341" s="321">
        <f>F342+F347</f>
        <v>860.81399999999996</v>
      </c>
      <c r="K341" s="35"/>
    </row>
    <row r="342" spans="1:11" ht="22.5" x14ac:dyDescent="0.2">
      <c r="A342" s="46" t="s">
        <v>412</v>
      </c>
      <c r="B342" s="48" t="s">
        <v>203</v>
      </c>
      <c r="C342" s="47" t="s">
        <v>98</v>
      </c>
      <c r="D342" s="47" t="s">
        <v>793</v>
      </c>
      <c r="E342" s="48" t="s">
        <v>120</v>
      </c>
      <c r="F342" s="321">
        <f t="shared" ref="F342" si="99">F343</f>
        <v>815.71399999999994</v>
      </c>
      <c r="K342" s="35"/>
    </row>
    <row r="343" spans="1:11" ht="22.5" x14ac:dyDescent="0.2">
      <c r="A343" s="46" t="s">
        <v>121</v>
      </c>
      <c r="B343" s="48" t="s">
        <v>203</v>
      </c>
      <c r="C343" s="47" t="s">
        <v>98</v>
      </c>
      <c r="D343" s="47" t="s">
        <v>793</v>
      </c>
      <c r="E343" s="48" t="s">
        <v>122</v>
      </c>
      <c r="F343" s="321">
        <f>F344+F345+F346</f>
        <v>815.71399999999994</v>
      </c>
      <c r="K343" s="35"/>
    </row>
    <row r="344" spans="1:11" ht="22.5" x14ac:dyDescent="0.2">
      <c r="A344" s="296" t="s">
        <v>135</v>
      </c>
      <c r="B344" s="48" t="s">
        <v>203</v>
      </c>
      <c r="C344" s="47" t="s">
        <v>98</v>
      </c>
      <c r="D344" s="47" t="s">
        <v>793</v>
      </c>
      <c r="E344" s="48">
        <v>242</v>
      </c>
      <c r="F344" s="321"/>
      <c r="K344" s="35"/>
    </row>
    <row r="345" spans="1:11" x14ac:dyDescent="0.2">
      <c r="A345" s="296" t="s">
        <v>432</v>
      </c>
      <c r="B345" s="48" t="s">
        <v>203</v>
      </c>
      <c r="C345" s="47" t="s">
        <v>98</v>
      </c>
      <c r="D345" s="47" t="s">
        <v>793</v>
      </c>
      <c r="E345" s="48" t="s">
        <v>124</v>
      </c>
      <c r="F345" s="321">
        <v>766.31399999999996</v>
      </c>
      <c r="K345" s="35"/>
    </row>
    <row r="346" spans="1:11" ht="47.25" customHeight="1" x14ac:dyDescent="0.2">
      <c r="A346" s="296" t="s">
        <v>881</v>
      </c>
      <c r="B346" s="48" t="s">
        <v>203</v>
      </c>
      <c r="C346" s="47" t="s">
        <v>98</v>
      </c>
      <c r="D346" s="47" t="s">
        <v>793</v>
      </c>
      <c r="E346" s="48">
        <v>247</v>
      </c>
      <c r="F346" s="321">
        <v>49.4</v>
      </c>
      <c r="K346" s="35"/>
    </row>
    <row r="347" spans="1:11" x14ac:dyDescent="0.2">
      <c r="A347" s="298" t="s">
        <v>136</v>
      </c>
      <c r="B347" s="48" t="s">
        <v>203</v>
      </c>
      <c r="C347" s="47" t="s">
        <v>98</v>
      </c>
      <c r="D347" s="47" t="s">
        <v>793</v>
      </c>
      <c r="E347" s="48" t="s">
        <v>196</v>
      </c>
      <c r="F347" s="321">
        <f t="shared" ref="F347" si="100">F348</f>
        <v>45.1</v>
      </c>
      <c r="K347" s="35"/>
    </row>
    <row r="348" spans="1:11" x14ac:dyDescent="0.2">
      <c r="A348" s="298" t="s">
        <v>137</v>
      </c>
      <c r="B348" s="48" t="s">
        <v>203</v>
      </c>
      <c r="C348" s="47" t="s">
        <v>98</v>
      </c>
      <c r="D348" s="47" t="s">
        <v>793</v>
      </c>
      <c r="E348" s="48" t="s">
        <v>138</v>
      </c>
      <c r="F348" s="321">
        <f t="shared" ref="F348" si="101">F349+F350</f>
        <v>45.1</v>
      </c>
      <c r="K348" s="35"/>
    </row>
    <row r="349" spans="1:11" x14ac:dyDescent="0.2">
      <c r="A349" s="297" t="s">
        <v>139</v>
      </c>
      <c r="B349" s="48" t="s">
        <v>203</v>
      </c>
      <c r="C349" s="47" t="s">
        <v>98</v>
      </c>
      <c r="D349" s="47" t="s">
        <v>793</v>
      </c>
      <c r="E349" s="48" t="s">
        <v>140</v>
      </c>
      <c r="F349" s="321">
        <v>4.5</v>
      </c>
      <c r="K349" s="35"/>
    </row>
    <row r="350" spans="1:11" x14ac:dyDescent="0.2">
      <c r="A350" s="298" t="s">
        <v>404</v>
      </c>
      <c r="B350" s="48" t="s">
        <v>203</v>
      </c>
      <c r="C350" s="47" t="s">
        <v>98</v>
      </c>
      <c r="D350" s="47" t="s">
        <v>793</v>
      </c>
      <c r="E350" s="48">
        <v>853</v>
      </c>
      <c r="F350" s="321">
        <v>40.6</v>
      </c>
      <c r="K350" s="35"/>
    </row>
    <row r="351" spans="1:11" ht="22.5" x14ac:dyDescent="0.2">
      <c r="A351" s="298" t="s">
        <v>415</v>
      </c>
      <c r="B351" s="48" t="s">
        <v>203</v>
      </c>
      <c r="C351" s="47" t="s">
        <v>98</v>
      </c>
      <c r="D351" s="47" t="s">
        <v>209</v>
      </c>
      <c r="E351" s="48"/>
      <c r="F351" s="321">
        <f t="shared" ref="F351" si="102">F352</f>
        <v>122559.99999999999</v>
      </c>
      <c r="K351" s="35"/>
    </row>
    <row r="352" spans="1:11" ht="33.75" x14ac:dyDescent="0.2">
      <c r="A352" s="49" t="s">
        <v>443</v>
      </c>
      <c r="B352" s="48" t="s">
        <v>203</v>
      </c>
      <c r="C352" s="47" t="s">
        <v>98</v>
      </c>
      <c r="D352" s="47" t="s">
        <v>209</v>
      </c>
      <c r="E352" s="226" t="s">
        <v>148</v>
      </c>
      <c r="F352" s="356">
        <f t="shared" ref="F352" si="103">F353+F356+F364</f>
        <v>122559.99999999999</v>
      </c>
      <c r="K352" s="35"/>
    </row>
    <row r="353" spans="1:11" ht="22.5" x14ac:dyDescent="0.2">
      <c r="A353" s="46" t="s">
        <v>102</v>
      </c>
      <c r="B353" s="48" t="s">
        <v>203</v>
      </c>
      <c r="C353" s="47" t="s">
        <v>98</v>
      </c>
      <c r="D353" s="47" t="s">
        <v>209</v>
      </c>
      <c r="E353" s="48" t="s">
        <v>103</v>
      </c>
      <c r="F353" s="321">
        <f t="shared" ref="F353:F354" si="104">F354</f>
        <v>106169.9</v>
      </c>
      <c r="K353" s="35"/>
    </row>
    <row r="354" spans="1:11" ht="39.75" customHeight="1" x14ac:dyDescent="0.2">
      <c r="A354" s="46" t="s">
        <v>104</v>
      </c>
      <c r="B354" s="48" t="s">
        <v>203</v>
      </c>
      <c r="C354" s="47" t="s">
        <v>98</v>
      </c>
      <c r="D354" s="47" t="s">
        <v>209</v>
      </c>
      <c r="E354" s="48" t="s">
        <v>105</v>
      </c>
      <c r="F354" s="321">
        <f t="shared" si="104"/>
        <v>106169.9</v>
      </c>
      <c r="K354" s="35"/>
    </row>
    <row r="355" spans="1:11" ht="33.75" x14ac:dyDescent="0.2">
      <c r="A355" s="46" t="s">
        <v>106</v>
      </c>
      <c r="B355" s="48" t="s">
        <v>203</v>
      </c>
      <c r="C355" s="47" t="s">
        <v>98</v>
      </c>
      <c r="D355" s="47" t="s">
        <v>209</v>
      </c>
      <c r="E355" s="48" t="s">
        <v>107</v>
      </c>
      <c r="F355" s="321">
        <v>106169.9</v>
      </c>
      <c r="K355" s="35"/>
    </row>
    <row r="356" spans="1:11" ht="45" x14ac:dyDescent="0.2">
      <c r="A356" s="49" t="s">
        <v>756</v>
      </c>
      <c r="B356" s="48" t="s">
        <v>203</v>
      </c>
      <c r="C356" s="47" t="s">
        <v>98</v>
      </c>
      <c r="D356" s="47" t="s">
        <v>794</v>
      </c>
      <c r="E356" s="48"/>
      <c r="F356" s="321">
        <f t="shared" ref="F356" si="105">F357+F361</f>
        <v>7316.2</v>
      </c>
      <c r="K356" s="35"/>
    </row>
    <row r="357" spans="1:11" ht="45" x14ac:dyDescent="0.2">
      <c r="A357" s="46" t="s">
        <v>111</v>
      </c>
      <c r="B357" s="48" t="s">
        <v>203</v>
      </c>
      <c r="C357" s="47" t="s">
        <v>98</v>
      </c>
      <c r="D357" s="47" t="s">
        <v>794</v>
      </c>
      <c r="E357" s="48" t="s">
        <v>112</v>
      </c>
      <c r="F357" s="321">
        <f t="shared" ref="F357" si="106">F358</f>
        <v>7291.2</v>
      </c>
      <c r="K357" s="35"/>
    </row>
    <row r="358" spans="1:11" x14ac:dyDescent="0.2">
      <c r="A358" s="46" t="s">
        <v>113</v>
      </c>
      <c r="B358" s="48" t="s">
        <v>203</v>
      </c>
      <c r="C358" s="47" t="s">
        <v>98</v>
      </c>
      <c r="D358" s="47" t="s">
        <v>794</v>
      </c>
      <c r="E358" s="48">
        <v>110</v>
      </c>
      <c r="F358" s="321">
        <f t="shared" ref="F358" si="107">F359+F360</f>
        <v>7291.2</v>
      </c>
      <c r="K358" s="35"/>
    </row>
    <row r="359" spans="1:11" x14ac:dyDescent="0.2">
      <c r="A359" s="46" t="s">
        <v>114</v>
      </c>
      <c r="B359" s="48" t="s">
        <v>203</v>
      </c>
      <c r="C359" s="47" t="s">
        <v>98</v>
      </c>
      <c r="D359" s="47" t="s">
        <v>794</v>
      </c>
      <c r="E359" s="48">
        <v>111</v>
      </c>
      <c r="F359" s="321">
        <v>5600</v>
      </c>
      <c r="K359" s="35"/>
    </row>
    <row r="360" spans="1:11" ht="18" customHeight="1" x14ac:dyDescent="0.2">
      <c r="A360" s="132" t="s">
        <v>115</v>
      </c>
      <c r="B360" s="48" t="s">
        <v>203</v>
      </c>
      <c r="C360" s="47" t="s">
        <v>98</v>
      </c>
      <c r="D360" s="47" t="s">
        <v>794</v>
      </c>
      <c r="E360" s="48">
        <v>119</v>
      </c>
      <c r="F360" s="321">
        <v>1691.2</v>
      </c>
      <c r="K360" s="35"/>
    </row>
    <row r="361" spans="1:11" ht="36" customHeight="1" x14ac:dyDescent="0.2">
      <c r="A361" s="46" t="s">
        <v>412</v>
      </c>
      <c r="B361" s="48" t="s">
        <v>203</v>
      </c>
      <c r="C361" s="47" t="s">
        <v>98</v>
      </c>
      <c r="D361" s="47" t="s">
        <v>794</v>
      </c>
      <c r="E361" s="48" t="s">
        <v>120</v>
      </c>
      <c r="F361" s="321">
        <f t="shared" ref="F361" si="108">F362</f>
        <v>25</v>
      </c>
      <c r="K361" s="35"/>
    </row>
    <row r="362" spans="1:11" ht="22.5" x14ac:dyDescent="0.2">
      <c r="A362" s="46" t="s">
        <v>121</v>
      </c>
      <c r="B362" s="48" t="s">
        <v>203</v>
      </c>
      <c r="C362" s="47" t="s">
        <v>98</v>
      </c>
      <c r="D362" s="47" t="s">
        <v>794</v>
      </c>
      <c r="E362" s="48" t="s">
        <v>122</v>
      </c>
      <c r="F362" s="321">
        <f t="shared" ref="F362" si="109">+F363</f>
        <v>25</v>
      </c>
      <c r="K362" s="35"/>
    </row>
    <row r="363" spans="1:11" x14ac:dyDescent="0.2">
      <c r="A363" s="296" t="s">
        <v>432</v>
      </c>
      <c r="B363" s="48" t="s">
        <v>203</v>
      </c>
      <c r="C363" s="47" t="s">
        <v>98</v>
      </c>
      <c r="D363" s="47" t="s">
        <v>794</v>
      </c>
      <c r="E363" s="48" t="s">
        <v>124</v>
      </c>
      <c r="F363" s="321">
        <v>25</v>
      </c>
      <c r="K363" s="35"/>
    </row>
    <row r="364" spans="1:11" ht="45" x14ac:dyDescent="0.2">
      <c r="A364" s="49" t="s">
        <v>757</v>
      </c>
      <c r="B364" s="48" t="s">
        <v>203</v>
      </c>
      <c r="C364" s="47" t="s">
        <v>98</v>
      </c>
      <c r="D364" s="47" t="s">
        <v>795</v>
      </c>
      <c r="E364" s="48"/>
      <c r="F364" s="321">
        <f t="shared" ref="F364" si="110">F365+F369</f>
        <v>9073.9</v>
      </c>
      <c r="K364" s="35"/>
    </row>
    <row r="365" spans="1:11" ht="45" x14ac:dyDescent="0.2">
      <c r="A365" s="46" t="s">
        <v>111</v>
      </c>
      <c r="B365" s="48" t="s">
        <v>203</v>
      </c>
      <c r="C365" s="47" t="s">
        <v>98</v>
      </c>
      <c r="D365" s="47" t="s">
        <v>795</v>
      </c>
      <c r="E365" s="48" t="s">
        <v>112</v>
      </c>
      <c r="F365" s="321">
        <f t="shared" ref="F365" si="111">F366</f>
        <v>9048.9</v>
      </c>
      <c r="K365" s="35"/>
    </row>
    <row r="366" spans="1:11" x14ac:dyDescent="0.2">
      <c r="A366" s="46" t="s">
        <v>113</v>
      </c>
      <c r="B366" s="48" t="s">
        <v>203</v>
      </c>
      <c r="C366" s="47" t="s">
        <v>98</v>
      </c>
      <c r="D366" s="47" t="s">
        <v>795</v>
      </c>
      <c r="E366" s="48">
        <v>110</v>
      </c>
      <c r="F366" s="321">
        <f t="shared" ref="F366" si="112">F367+F368</f>
        <v>9048.9</v>
      </c>
      <c r="K366" s="35"/>
    </row>
    <row r="367" spans="1:11" x14ac:dyDescent="0.2">
      <c r="A367" s="46" t="s">
        <v>114</v>
      </c>
      <c r="B367" s="48" t="s">
        <v>203</v>
      </c>
      <c r="C367" s="47" t="s">
        <v>98</v>
      </c>
      <c r="D367" s="47" t="s">
        <v>795</v>
      </c>
      <c r="E367" s="48">
        <v>111</v>
      </c>
      <c r="F367" s="321">
        <v>6950</v>
      </c>
      <c r="K367" s="35"/>
    </row>
    <row r="368" spans="1:11" ht="33.75" x14ac:dyDescent="0.2">
      <c r="A368" s="132" t="s">
        <v>115</v>
      </c>
      <c r="B368" s="48" t="s">
        <v>203</v>
      </c>
      <c r="C368" s="47" t="s">
        <v>98</v>
      </c>
      <c r="D368" s="47" t="s">
        <v>795</v>
      </c>
      <c r="E368" s="48">
        <v>119</v>
      </c>
      <c r="F368" s="321">
        <v>2098.9</v>
      </c>
      <c r="K368" s="35"/>
    </row>
    <row r="369" spans="1:11" ht="22.5" x14ac:dyDescent="0.2">
      <c r="A369" s="46" t="s">
        <v>412</v>
      </c>
      <c r="B369" s="48" t="s">
        <v>203</v>
      </c>
      <c r="C369" s="47" t="s">
        <v>98</v>
      </c>
      <c r="D369" s="47" t="s">
        <v>795</v>
      </c>
      <c r="E369" s="48" t="s">
        <v>120</v>
      </c>
      <c r="F369" s="321">
        <f t="shared" ref="F369" si="113">F370</f>
        <v>25</v>
      </c>
      <c r="K369" s="35"/>
    </row>
    <row r="370" spans="1:11" ht="22.5" x14ac:dyDescent="0.2">
      <c r="A370" s="46" t="s">
        <v>121</v>
      </c>
      <c r="B370" s="48" t="s">
        <v>203</v>
      </c>
      <c r="C370" s="47" t="s">
        <v>98</v>
      </c>
      <c r="D370" s="47" t="s">
        <v>795</v>
      </c>
      <c r="E370" s="48" t="s">
        <v>122</v>
      </c>
      <c r="F370" s="321">
        <f t="shared" ref="F370" si="114">+F371</f>
        <v>25</v>
      </c>
      <c r="K370" s="35"/>
    </row>
    <row r="371" spans="1:11" x14ac:dyDescent="0.2">
      <c r="A371" s="296" t="s">
        <v>432</v>
      </c>
      <c r="B371" s="48" t="s">
        <v>203</v>
      </c>
      <c r="C371" s="47" t="s">
        <v>98</v>
      </c>
      <c r="D371" s="47" t="s">
        <v>795</v>
      </c>
      <c r="E371" s="48" t="s">
        <v>124</v>
      </c>
      <c r="F371" s="321">
        <v>25</v>
      </c>
      <c r="K371" s="35"/>
    </row>
    <row r="372" spans="1:11" ht="45" x14ac:dyDescent="0.2">
      <c r="A372" s="46" t="s">
        <v>210</v>
      </c>
      <c r="B372" s="48" t="s">
        <v>203</v>
      </c>
      <c r="C372" s="47" t="s">
        <v>98</v>
      </c>
      <c r="D372" s="47" t="s">
        <v>211</v>
      </c>
      <c r="E372" s="48"/>
      <c r="F372" s="321">
        <f t="shared" ref="F372" si="115">F373</f>
        <v>342.3</v>
      </c>
      <c r="K372" s="35"/>
    </row>
    <row r="373" spans="1:11" ht="45" x14ac:dyDescent="0.2">
      <c r="A373" s="57" t="s">
        <v>421</v>
      </c>
      <c r="B373" s="48" t="s">
        <v>203</v>
      </c>
      <c r="C373" s="47" t="s">
        <v>98</v>
      </c>
      <c r="D373" s="47" t="s">
        <v>212</v>
      </c>
      <c r="E373" s="48"/>
      <c r="F373" s="321">
        <f t="shared" ref="F373" si="116">F374+F377</f>
        <v>342.3</v>
      </c>
      <c r="K373" s="35"/>
    </row>
    <row r="374" spans="1:11" ht="45" x14ac:dyDescent="0.2">
      <c r="A374" s="46" t="s">
        <v>111</v>
      </c>
      <c r="B374" s="48" t="s">
        <v>203</v>
      </c>
      <c r="C374" s="47" t="s">
        <v>98</v>
      </c>
      <c r="D374" s="47" t="s">
        <v>212</v>
      </c>
      <c r="E374" s="48">
        <v>100</v>
      </c>
      <c r="F374" s="321">
        <f t="shared" ref="F374" si="117">F376</f>
        <v>38</v>
      </c>
      <c r="K374" s="35"/>
    </row>
    <row r="375" spans="1:11" x14ac:dyDescent="0.2">
      <c r="A375" s="46" t="s">
        <v>113</v>
      </c>
      <c r="B375" s="48" t="s">
        <v>203</v>
      </c>
      <c r="C375" s="47" t="s">
        <v>98</v>
      </c>
      <c r="D375" s="47" t="s">
        <v>212</v>
      </c>
      <c r="E375" s="48">
        <v>110</v>
      </c>
      <c r="F375" s="321">
        <f t="shared" ref="F375" si="118">F376</f>
        <v>38</v>
      </c>
      <c r="K375" s="35"/>
    </row>
    <row r="376" spans="1:11" ht="22.5" x14ac:dyDescent="0.2">
      <c r="A376" s="296" t="s">
        <v>405</v>
      </c>
      <c r="B376" s="48" t="s">
        <v>203</v>
      </c>
      <c r="C376" s="47" t="s">
        <v>98</v>
      </c>
      <c r="D376" s="47" t="s">
        <v>212</v>
      </c>
      <c r="E376" s="48">
        <v>112</v>
      </c>
      <c r="F376" s="321">
        <v>38</v>
      </c>
      <c r="K376" s="35"/>
    </row>
    <row r="377" spans="1:11" ht="67.5" customHeight="1" x14ac:dyDescent="0.2">
      <c r="A377" s="46" t="s">
        <v>102</v>
      </c>
      <c r="B377" s="48" t="s">
        <v>203</v>
      </c>
      <c r="C377" s="47" t="s">
        <v>98</v>
      </c>
      <c r="D377" s="47" t="s">
        <v>212</v>
      </c>
      <c r="E377" s="48">
        <v>600</v>
      </c>
      <c r="F377" s="321">
        <f t="shared" ref="F377:F378" si="119">F378</f>
        <v>304.3</v>
      </c>
      <c r="K377" s="35"/>
    </row>
    <row r="378" spans="1:11" x14ac:dyDescent="0.2">
      <c r="A378" s="46" t="s">
        <v>104</v>
      </c>
      <c r="B378" s="48" t="s">
        <v>203</v>
      </c>
      <c r="C378" s="47" t="s">
        <v>98</v>
      </c>
      <c r="D378" s="47" t="s">
        <v>212</v>
      </c>
      <c r="E378" s="48">
        <v>610</v>
      </c>
      <c r="F378" s="321">
        <f t="shared" si="119"/>
        <v>304.3</v>
      </c>
      <c r="K378" s="35"/>
    </row>
    <row r="379" spans="1:11" ht="33.75" x14ac:dyDescent="0.2">
      <c r="A379" s="46" t="s">
        <v>106</v>
      </c>
      <c r="B379" s="48" t="s">
        <v>203</v>
      </c>
      <c r="C379" s="47" t="s">
        <v>98</v>
      </c>
      <c r="D379" s="47" t="s">
        <v>212</v>
      </c>
      <c r="E379" s="48">
        <v>611</v>
      </c>
      <c r="F379" s="321">
        <v>304.3</v>
      </c>
      <c r="K379" s="35"/>
    </row>
    <row r="380" spans="1:11" x14ac:dyDescent="0.2">
      <c r="A380" s="44" t="s">
        <v>213</v>
      </c>
      <c r="B380" s="66" t="s">
        <v>203</v>
      </c>
      <c r="C380" s="64" t="s">
        <v>214</v>
      </c>
      <c r="D380" s="64" t="s">
        <v>147</v>
      </c>
      <c r="E380" s="66" t="s">
        <v>148</v>
      </c>
      <c r="F380" s="357">
        <f>F381+F427</f>
        <v>273139.58583</v>
      </c>
      <c r="K380" s="35"/>
    </row>
    <row r="381" spans="1:11" x14ac:dyDescent="0.2">
      <c r="A381" s="44" t="s">
        <v>215</v>
      </c>
      <c r="B381" s="66" t="s">
        <v>203</v>
      </c>
      <c r="C381" s="64" t="s">
        <v>214</v>
      </c>
      <c r="D381" s="64" t="s">
        <v>216</v>
      </c>
      <c r="E381" s="67" t="s">
        <v>148</v>
      </c>
      <c r="F381" s="358">
        <f>F382+F411+F419+F415+F423</f>
        <v>272187.58583</v>
      </c>
      <c r="K381" s="35"/>
    </row>
    <row r="382" spans="1:11" ht="63" customHeight="1" x14ac:dyDescent="0.2">
      <c r="A382" s="242" t="s">
        <v>758</v>
      </c>
      <c r="B382" s="48" t="s">
        <v>203</v>
      </c>
      <c r="C382" s="47" t="s">
        <v>214</v>
      </c>
      <c r="D382" s="47" t="s">
        <v>510</v>
      </c>
      <c r="E382" s="67"/>
      <c r="F382" s="358">
        <f t="shared" ref="F382" si="120">F383+F387+F391+F395+F399+F403+F407</f>
        <v>18568.385829999999</v>
      </c>
      <c r="K382" s="35"/>
    </row>
    <row r="383" spans="1:11" ht="78" customHeight="1" x14ac:dyDescent="0.2">
      <c r="A383" s="242" t="s">
        <v>759</v>
      </c>
      <c r="B383" s="48" t="s">
        <v>203</v>
      </c>
      <c r="C383" s="47" t="s">
        <v>214</v>
      </c>
      <c r="D383" s="47" t="s">
        <v>785</v>
      </c>
      <c r="E383" s="67"/>
      <c r="F383" s="358">
        <f t="shared" ref="F383:F385" si="121">F384</f>
        <v>3625.6080000000002</v>
      </c>
      <c r="K383" s="35"/>
    </row>
    <row r="384" spans="1:11" ht="22.5" x14ac:dyDescent="0.2">
      <c r="A384" s="46" t="s">
        <v>102</v>
      </c>
      <c r="B384" s="48" t="s">
        <v>203</v>
      </c>
      <c r="C384" s="47" t="s">
        <v>214</v>
      </c>
      <c r="D384" s="47" t="s">
        <v>785</v>
      </c>
      <c r="E384" s="48">
        <v>600</v>
      </c>
      <c r="F384" s="321">
        <f t="shared" si="121"/>
        <v>3625.6080000000002</v>
      </c>
      <c r="K384" s="35"/>
    </row>
    <row r="385" spans="1:11" s="58" customFormat="1" ht="21" customHeight="1" x14ac:dyDescent="0.2">
      <c r="A385" s="46" t="s">
        <v>104</v>
      </c>
      <c r="B385" s="48" t="s">
        <v>203</v>
      </c>
      <c r="C385" s="47" t="s">
        <v>214</v>
      </c>
      <c r="D385" s="47" t="s">
        <v>785</v>
      </c>
      <c r="E385" s="48">
        <v>610</v>
      </c>
      <c r="F385" s="321">
        <f t="shared" si="121"/>
        <v>3625.6080000000002</v>
      </c>
    </row>
    <row r="386" spans="1:11" s="58" customFormat="1" ht="33.75" x14ac:dyDescent="0.2">
      <c r="A386" s="46" t="s">
        <v>106</v>
      </c>
      <c r="B386" s="48" t="s">
        <v>203</v>
      </c>
      <c r="C386" s="47" t="s">
        <v>214</v>
      </c>
      <c r="D386" s="47" t="s">
        <v>785</v>
      </c>
      <c r="E386" s="48">
        <v>611</v>
      </c>
      <c r="F386" s="321">
        <v>3625.6080000000002</v>
      </c>
    </row>
    <row r="387" spans="1:11" ht="63.75" customHeight="1" x14ac:dyDescent="0.2">
      <c r="A387" s="242" t="s">
        <v>760</v>
      </c>
      <c r="B387" s="48" t="s">
        <v>203</v>
      </c>
      <c r="C387" s="47" t="s">
        <v>214</v>
      </c>
      <c r="D387" s="47" t="s">
        <v>786</v>
      </c>
      <c r="E387" s="67"/>
      <c r="F387" s="358">
        <f t="shared" ref="F387:F389" si="122">F388</f>
        <v>2988.125</v>
      </c>
      <c r="K387" s="35"/>
    </row>
    <row r="388" spans="1:11" ht="22.5" x14ac:dyDescent="0.2">
      <c r="A388" s="46" t="s">
        <v>102</v>
      </c>
      <c r="B388" s="48" t="s">
        <v>203</v>
      </c>
      <c r="C388" s="47" t="s">
        <v>214</v>
      </c>
      <c r="D388" s="47" t="s">
        <v>786</v>
      </c>
      <c r="E388" s="48">
        <v>600</v>
      </c>
      <c r="F388" s="321">
        <f t="shared" si="122"/>
        <v>2988.125</v>
      </c>
      <c r="K388" s="35"/>
    </row>
    <row r="389" spans="1:11" s="58" customFormat="1" ht="11.25" x14ac:dyDescent="0.2">
      <c r="A389" s="46" t="s">
        <v>104</v>
      </c>
      <c r="B389" s="48" t="s">
        <v>203</v>
      </c>
      <c r="C389" s="47" t="s">
        <v>214</v>
      </c>
      <c r="D389" s="47" t="s">
        <v>786</v>
      </c>
      <c r="E389" s="48">
        <v>610</v>
      </c>
      <c r="F389" s="321">
        <f t="shared" si="122"/>
        <v>2988.125</v>
      </c>
    </row>
    <row r="390" spans="1:11" s="58" customFormat="1" ht="33.75" x14ac:dyDescent="0.2">
      <c r="A390" s="46" t="s">
        <v>106</v>
      </c>
      <c r="B390" s="48" t="s">
        <v>203</v>
      </c>
      <c r="C390" s="47" t="s">
        <v>214</v>
      </c>
      <c r="D390" s="47" t="s">
        <v>786</v>
      </c>
      <c r="E390" s="48">
        <v>611</v>
      </c>
      <c r="F390" s="321">
        <v>2988.125</v>
      </c>
    </row>
    <row r="391" spans="1:11" ht="56.25" x14ac:dyDescent="0.2">
      <c r="A391" s="242" t="s">
        <v>761</v>
      </c>
      <c r="B391" s="48" t="s">
        <v>203</v>
      </c>
      <c r="C391" s="47" t="s">
        <v>214</v>
      </c>
      <c r="D391" s="47" t="s">
        <v>787</v>
      </c>
      <c r="E391" s="67"/>
      <c r="F391" s="358">
        <f t="shared" ref="F391:F393" si="123">F392</f>
        <v>2252.701</v>
      </c>
      <c r="K391" s="35"/>
    </row>
    <row r="392" spans="1:11" ht="22.5" x14ac:dyDescent="0.2">
      <c r="A392" s="46" t="s">
        <v>102</v>
      </c>
      <c r="B392" s="48" t="s">
        <v>203</v>
      </c>
      <c r="C392" s="47" t="s">
        <v>214</v>
      </c>
      <c r="D392" s="47" t="s">
        <v>787</v>
      </c>
      <c r="E392" s="48">
        <v>600</v>
      </c>
      <c r="F392" s="321">
        <f t="shared" si="123"/>
        <v>2252.701</v>
      </c>
      <c r="K392" s="35"/>
    </row>
    <row r="393" spans="1:11" s="58" customFormat="1" ht="11.25" x14ac:dyDescent="0.2">
      <c r="A393" s="46" t="s">
        <v>104</v>
      </c>
      <c r="B393" s="48" t="s">
        <v>203</v>
      </c>
      <c r="C393" s="47" t="s">
        <v>214</v>
      </c>
      <c r="D393" s="47" t="s">
        <v>787</v>
      </c>
      <c r="E393" s="48">
        <v>610</v>
      </c>
      <c r="F393" s="321">
        <f t="shared" si="123"/>
        <v>2252.701</v>
      </c>
    </row>
    <row r="394" spans="1:11" s="291" customFormat="1" ht="33.75" x14ac:dyDescent="0.2">
      <c r="A394" s="46" t="s">
        <v>106</v>
      </c>
      <c r="B394" s="226" t="s">
        <v>203</v>
      </c>
      <c r="C394" s="59" t="s">
        <v>214</v>
      </c>
      <c r="D394" s="59" t="s">
        <v>787</v>
      </c>
      <c r="E394" s="226">
        <v>611</v>
      </c>
      <c r="F394" s="356">
        <v>2252.701</v>
      </c>
    </row>
    <row r="395" spans="1:11" ht="56.25" x14ac:dyDescent="0.2">
      <c r="A395" s="242" t="s">
        <v>762</v>
      </c>
      <c r="B395" s="48" t="s">
        <v>203</v>
      </c>
      <c r="C395" s="47" t="s">
        <v>214</v>
      </c>
      <c r="D395" s="47" t="s">
        <v>788</v>
      </c>
      <c r="E395" s="67"/>
      <c r="F395" s="358">
        <f t="shared" ref="F395:F397" si="124">F396</f>
        <v>4219.9679999999998</v>
      </c>
      <c r="K395" s="35"/>
    </row>
    <row r="396" spans="1:11" ht="22.5" x14ac:dyDescent="0.2">
      <c r="A396" s="46" t="s">
        <v>102</v>
      </c>
      <c r="B396" s="48" t="s">
        <v>203</v>
      </c>
      <c r="C396" s="47" t="s">
        <v>214</v>
      </c>
      <c r="D396" s="47" t="s">
        <v>788</v>
      </c>
      <c r="E396" s="48">
        <v>600</v>
      </c>
      <c r="F396" s="321">
        <f t="shared" si="124"/>
        <v>4219.9679999999998</v>
      </c>
      <c r="K396" s="35"/>
    </row>
    <row r="397" spans="1:11" s="58" customFormat="1" ht="11.25" x14ac:dyDescent="0.2">
      <c r="A397" s="46" t="s">
        <v>104</v>
      </c>
      <c r="B397" s="48" t="s">
        <v>203</v>
      </c>
      <c r="C397" s="47" t="s">
        <v>214</v>
      </c>
      <c r="D397" s="47" t="s">
        <v>788</v>
      </c>
      <c r="E397" s="48">
        <v>610</v>
      </c>
      <c r="F397" s="321">
        <f t="shared" si="124"/>
        <v>4219.9679999999998</v>
      </c>
    </row>
    <row r="398" spans="1:11" s="58" customFormat="1" ht="33.75" x14ac:dyDescent="0.2">
      <c r="A398" s="46" t="s">
        <v>106</v>
      </c>
      <c r="B398" s="48" t="s">
        <v>203</v>
      </c>
      <c r="C398" s="47" t="s">
        <v>214</v>
      </c>
      <c r="D398" s="47" t="s">
        <v>788</v>
      </c>
      <c r="E398" s="48">
        <v>611</v>
      </c>
      <c r="F398" s="321">
        <v>4219.9679999999998</v>
      </c>
    </row>
    <row r="399" spans="1:11" ht="56.25" x14ac:dyDescent="0.2">
      <c r="A399" s="242" t="s">
        <v>763</v>
      </c>
      <c r="B399" s="48" t="s">
        <v>203</v>
      </c>
      <c r="C399" s="47" t="s">
        <v>214</v>
      </c>
      <c r="D399" s="47" t="s">
        <v>789</v>
      </c>
      <c r="E399" s="67"/>
      <c r="F399" s="358">
        <f t="shared" ref="F399:F401" si="125">F400</f>
        <v>2433.1750000000002</v>
      </c>
      <c r="K399" s="35"/>
    </row>
    <row r="400" spans="1:11" ht="22.5" x14ac:dyDescent="0.2">
      <c r="A400" s="46" t="s">
        <v>102</v>
      </c>
      <c r="B400" s="48" t="s">
        <v>203</v>
      </c>
      <c r="C400" s="47" t="s">
        <v>214</v>
      </c>
      <c r="D400" s="47" t="s">
        <v>789</v>
      </c>
      <c r="E400" s="48">
        <v>600</v>
      </c>
      <c r="F400" s="321">
        <f t="shared" si="125"/>
        <v>2433.1750000000002</v>
      </c>
      <c r="K400" s="35"/>
    </row>
    <row r="401" spans="1:11" s="58" customFormat="1" ht="11.25" x14ac:dyDescent="0.2">
      <c r="A401" s="46" t="s">
        <v>104</v>
      </c>
      <c r="B401" s="48" t="s">
        <v>203</v>
      </c>
      <c r="C401" s="47" t="s">
        <v>214</v>
      </c>
      <c r="D401" s="47" t="s">
        <v>789</v>
      </c>
      <c r="E401" s="48">
        <v>610</v>
      </c>
      <c r="F401" s="321">
        <f t="shared" si="125"/>
        <v>2433.1750000000002</v>
      </c>
    </row>
    <row r="402" spans="1:11" s="58" customFormat="1" ht="33.75" x14ac:dyDescent="0.2">
      <c r="A402" s="46" t="s">
        <v>106</v>
      </c>
      <c r="B402" s="48" t="s">
        <v>203</v>
      </c>
      <c r="C402" s="47" t="s">
        <v>214</v>
      </c>
      <c r="D402" s="47" t="s">
        <v>789</v>
      </c>
      <c r="E402" s="48">
        <v>611</v>
      </c>
      <c r="F402" s="321">
        <v>2433.1750000000002</v>
      </c>
    </row>
    <row r="403" spans="1:11" ht="56.25" x14ac:dyDescent="0.2">
      <c r="A403" s="242" t="s">
        <v>764</v>
      </c>
      <c r="B403" s="48" t="s">
        <v>203</v>
      </c>
      <c r="C403" s="47" t="s">
        <v>214</v>
      </c>
      <c r="D403" s="47" t="s">
        <v>790</v>
      </c>
      <c r="E403" s="67"/>
      <c r="F403" s="358">
        <f t="shared" ref="F403:F405" si="126">F404</f>
        <v>784.899</v>
      </c>
      <c r="K403" s="35"/>
    </row>
    <row r="404" spans="1:11" ht="22.5" x14ac:dyDescent="0.2">
      <c r="A404" s="46" t="s">
        <v>102</v>
      </c>
      <c r="B404" s="48" t="s">
        <v>203</v>
      </c>
      <c r="C404" s="47" t="s">
        <v>214</v>
      </c>
      <c r="D404" s="47" t="s">
        <v>790</v>
      </c>
      <c r="E404" s="48">
        <v>600</v>
      </c>
      <c r="F404" s="321">
        <f t="shared" si="126"/>
        <v>784.899</v>
      </c>
      <c r="K404" s="35"/>
    </row>
    <row r="405" spans="1:11" s="58" customFormat="1" ht="11.25" x14ac:dyDescent="0.2">
      <c r="A405" s="46" t="s">
        <v>104</v>
      </c>
      <c r="B405" s="48" t="s">
        <v>203</v>
      </c>
      <c r="C405" s="47" t="s">
        <v>214</v>
      </c>
      <c r="D405" s="47" t="s">
        <v>790</v>
      </c>
      <c r="E405" s="48">
        <v>610</v>
      </c>
      <c r="F405" s="321">
        <f t="shared" si="126"/>
        <v>784.899</v>
      </c>
    </row>
    <row r="406" spans="1:11" s="58" customFormat="1" ht="33.75" x14ac:dyDescent="0.2">
      <c r="A406" s="46" t="s">
        <v>106</v>
      </c>
      <c r="B406" s="48" t="s">
        <v>203</v>
      </c>
      <c r="C406" s="47" t="s">
        <v>214</v>
      </c>
      <c r="D406" s="47" t="s">
        <v>790</v>
      </c>
      <c r="E406" s="48">
        <v>611</v>
      </c>
      <c r="F406" s="321">
        <v>784.899</v>
      </c>
    </row>
    <row r="407" spans="1:11" ht="56.25" x14ac:dyDescent="0.2">
      <c r="A407" s="242" t="s">
        <v>765</v>
      </c>
      <c r="B407" s="48" t="s">
        <v>203</v>
      </c>
      <c r="C407" s="47" t="s">
        <v>214</v>
      </c>
      <c r="D407" s="47" t="s">
        <v>791</v>
      </c>
      <c r="E407" s="67"/>
      <c r="F407" s="358">
        <f t="shared" ref="F407:F409" si="127">F408</f>
        <v>2263.9098300000001</v>
      </c>
      <c r="K407" s="35"/>
    </row>
    <row r="408" spans="1:11" ht="22.5" x14ac:dyDescent="0.2">
      <c r="A408" s="46" t="s">
        <v>102</v>
      </c>
      <c r="B408" s="48" t="s">
        <v>203</v>
      </c>
      <c r="C408" s="47" t="s">
        <v>214</v>
      </c>
      <c r="D408" s="47" t="s">
        <v>791</v>
      </c>
      <c r="E408" s="48">
        <v>600</v>
      </c>
      <c r="F408" s="321">
        <f t="shared" si="127"/>
        <v>2263.9098300000001</v>
      </c>
      <c r="K408" s="35"/>
    </row>
    <row r="409" spans="1:11" s="58" customFormat="1" ht="11.25" x14ac:dyDescent="0.2">
      <c r="A409" s="46" t="s">
        <v>104</v>
      </c>
      <c r="B409" s="48" t="s">
        <v>203</v>
      </c>
      <c r="C409" s="47" t="s">
        <v>214</v>
      </c>
      <c r="D409" s="47" t="s">
        <v>791</v>
      </c>
      <c r="E409" s="48">
        <v>610</v>
      </c>
      <c r="F409" s="321">
        <f t="shared" si="127"/>
        <v>2263.9098300000001</v>
      </c>
    </row>
    <row r="410" spans="1:11" s="58" customFormat="1" ht="33.75" x14ac:dyDescent="0.2">
      <c r="A410" s="46" t="s">
        <v>106</v>
      </c>
      <c r="B410" s="48" t="s">
        <v>203</v>
      </c>
      <c r="C410" s="47" t="s">
        <v>214</v>
      </c>
      <c r="D410" s="47" t="s">
        <v>791</v>
      </c>
      <c r="E410" s="48">
        <v>611</v>
      </c>
      <c r="F410" s="321">
        <v>2263.9098300000001</v>
      </c>
    </row>
    <row r="411" spans="1:11" ht="67.5" x14ac:dyDescent="0.2">
      <c r="A411" s="46" t="s">
        <v>67</v>
      </c>
      <c r="B411" s="48" t="s">
        <v>203</v>
      </c>
      <c r="C411" s="47" t="s">
        <v>214</v>
      </c>
      <c r="D411" s="47" t="s">
        <v>511</v>
      </c>
      <c r="E411" s="48" t="s">
        <v>148</v>
      </c>
      <c r="F411" s="321">
        <f t="shared" ref="F411:F413" si="128">F412</f>
        <v>223382</v>
      </c>
      <c r="K411" s="35"/>
    </row>
    <row r="412" spans="1:11" ht="22.5" x14ac:dyDescent="0.2">
      <c r="A412" s="46" t="s">
        <v>102</v>
      </c>
      <c r="B412" s="48" t="s">
        <v>203</v>
      </c>
      <c r="C412" s="48" t="s">
        <v>214</v>
      </c>
      <c r="D412" s="47" t="s">
        <v>511</v>
      </c>
      <c r="E412" s="48" t="s">
        <v>103</v>
      </c>
      <c r="F412" s="321">
        <f t="shared" si="128"/>
        <v>223382</v>
      </c>
      <c r="K412" s="35"/>
    </row>
    <row r="413" spans="1:11" x14ac:dyDescent="0.2">
      <c r="A413" s="46" t="s">
        <v>104</v>
      </c>
      <c r="B413" s="48" t="s">
        <v>203</v>
      </c>
      <c r="C413" s="48" t="s">
        <v>214</v>
      </c>
      <c r="D413" s="47" t="s">
        <v>511</v>
      </c>
      <c r="E413" s="48" t="s">
        <v>105</v>
      </c>
      <c r="F413" s="321">
        <f t="shared" si="128"/>
        <v>223382</v>
      </c>
      <c r="K413" s="35"/>
    </row>
    <row r="414" spans="1:11" ht="19.5" customHeight="1" x14ac:dyDescent="0.2">
      <c r="A414" s="46" t="s">
        <v>106</v>
      </c>
      <c r="B414" s="48" t="s">
        <v>203</v>
      </c>
      <c r="C414" s="48" t="s">
        <v>214</v>
      </c>
      <c r="D414" s="47" t="s">
        <v>511</v>
      </c>
      <c r="E414" s="48" t="s">
        <v>107</v>
      </c>
      <c r="F414" s="321">
        <v>223382</v>
      </c>
      <c r="K414" s="35"/>
    </row>
    <row r="415" spans="1:11" ht="44.25" customHeight="1" x14ac:dyDescent="0.2">
      <c r="A415" s="46" t="s">
        <v>710</v>
      </c>
      <c r="B415" s="48" t="s">
        <v>203</v>
      </c>
      <c r="C415" s="47" t="s">
        <v>214</v>
      </c>
      <c r="D415" s="47" t="s">
        <v>882</v>
      </c>
      <c r="E415" s="48"/>
      <c r="F415" s="321">
        <f>F416</f>
        <v>19231.3</v>
      </c>
      <c r="K415" s="35"/>
    </row>
    <row r="416" spans="1:11" ht="37.5" customHeight="1" x14ac:dyDescent="0.2">
      <c r="A416" s="46" t="s">
        <v>102</v>
      </c>
      <c r="B416" s="48" t="s">
        <v>203</v>
      </c>
      <c r="C416" s="47" t="s">
        <v>214</v>
      </c>
      <c r="D416" s="47" t="s">
        <v>882</v>
      </c>
      <c r="E416" s="48" t="s">
        <v>103</v>
      </c>
      <c r="F416" s="321">
        <f>F417</f>
        <v>19231.3</v>
      </c>
      <c r="K416" s="35"/>
    </row>
    <row r="417" spans="1:11" ht="15.75" customHeight="1" x14ac:dyDescent="0.2">
      <c r="A417" s="46" t="s">
        <v>104</v>
      </c>
      <c r="B417" s="48" t="s">
        <v>203</v>
      </c>
      <c r="C417" s="47" t="s">
        <v>214</v>
      </c>
      <c r="D417" s="47" t="s">
        <v>882</v>
      </c>
      <c r="E417" s="48" t="s">
        <v>105</v>
      </c>
      <c r="F417" s="321">
        <f>F418</f>
        <v>19231.3</v>
      </c>
      <c r="K417" s="35"/>
    </row>
    <row r="418" spans="1:11" x14ac:dyDescent="0.2">
      <c r="A418" s="46" t="s">
        <v>518</v>
      </c>
      <c r="B418" s="48" t="s">
        <v>203</v>
      </c>
      <c r="C418" s="47" t="s">
        <v>214</v>
      </c>
      <c r="D418" s="47" t="s">
        <v>882</v>
      </c>
      <c r="E418" s="48">
        <v>612</v>
      </c>
      <c r="F418" s="321">
        <v>19231.3</v>
      </c>
      <c r="K418" s="35"/>
    </row>
    <row r="419" spans="1:11" ht="45" x14ac:dyDescent="0.2">
      <c r="A419" s="46" t="s">
        <v>703</v>
      </c>
      <c r="B419" s="48" t="s">
        <v>203</v>
      </c>
      <c r="C419" s="47" t="s">
        <v>214</v>
      </c>
      <c r="D419" s="47" t="s">
        <v>883</v>
      </c>
      <c r="E419" s="48"/>
      <c r="F419" s="321">
        <f t="shared" ref="F419" si="129">F420</f>
        <v>9361.1</v>
      </c>
      <c r="K419" s="35"/>
    </row>
    <row r="420" spans="1:11" ht="22.5" x14ac:dyDescent="0.2">
      <c r="A420" s="46" t="s">
        <v>102</v>
      </c>
      <c r="B420" s="48" t="s">
        <v>203</v>
      </c>
      <c r="C420" s="47" t="s">
        <v>214</v>
      </c>
      <c r="D420" s="47" t="s">
        <v>883</v>
      </c>
      <c r="E420" s="48" t="s">
        <v>103</v>
      </c>
      <c r="F420" s="321">
        <f>F421</f>
        <v>9361.1</v>
      </c>
      <c r="K420" s="35"/>
    </row>
    <row r="421" spans="1:11" x14ac:dyDescent="0.2">
      <c r="A421" s="46" t="s">
        <v>104</v>
      </c>
      <c r="B421" s="48" t="s">
        <v>203</v>
      </c>
      <c r="C421" s="47" t="s">
        <v>214</v>
      </c>
      <c r="D421" s="47" t="s">
        <v>883</v>
      </c>
      <c r="E421" s="48" t="s">
        <v>105</v>
      </c>
      <c r="F421" s="321">
        <f>F422</f>
        <v>9361.1</v>
      </c>
      <c r="K421" s="35"/>
    </row>
    <row r="422" spans="1:11" ht="15.75" customHeight="1" x14ac:dyDescent="0.2">
      <c r="A422" s="300" t="s">
        <v>518</v>
      </c>
      <c r="B422" s="48" t="s">
        <v>203</v>
      </c>
      <c r="C422" s="47" t="s">
        <v>214</v>
      </c>
      <c r="D422" s="47" t="s">
        <v>883</v>
      </c>
      <c r="E422" s="48">
        <v>612</v>
      </c>
      <c r="F422" s="321">
        <v>9361.1</v>
      </c>
      <c r="K422" s="35"/>
    </row>
    <row r="423" spans="1:11" ht="45" x14ac:dyDescent="0.2">
      <c r="A423" s="227" t="s">
        <v>853</v>
      </c>
      <c r="B423" s="48" t="s">
        <v>203</v>
      </c>
      <c r="C423" s="47" t="s">
        <v>214</v>
      </c>
      <c r="D423" s="47" t="s">
        <v>884</v>
      </c>
      <c r="E423" s="48"/>
      <c r="F423" s="321">
        <f>F424</f>
        <v>1644.8</v>
      </c>
      <c r="K423" s="35"/>
    </row>
    <row r="424" spans="1:11" ht="22.5" x14ac:dyDescent="0.2">
      <c r="A424" s="46" t="s">
        <v>102</v>
      </c>
      <c r="B424" s="48" t="s">
        <v>203</v>
      </c>
      <c r="C424" s="47" t="s">
        <v>214</v>
      </c>
      <c r="D424" s="47" t="s">
        <v>884</v>
      </c>
      <c r="E424" s="48" t="s">
        <v>103</v>
      </c>
      <c r="F424" s="321">
        <f>F425</f>
        <v>1644.8</v>
      </c>
      <c r="K424" s="35"/>
    </row>
    <row r="425" spans="1:11" x14ac:dyDescent="0.2">
      <c r="A425" s="46" t="s">
        <v>104</v>
      </c>
      <c r="B425" s="48" t="s">
        <v>203</v>
      </c>
      <c r="C425" s="47" t="s">
        <v>214</v>
      </c>
      <c r="D425" s="47" t="s">
        <v>884</v>
      </c>
      <c r="E425" s="48" t="s">
        <v>105</v>
      </c>
      <c r="F425" s="321">
        <f>F426</f>
        <v>1644.8</v>
      </c>
      <c r="K425" s="35"/>
    </row>
    <row r="426" spans="1:11" x14ac:dyDescent="0.2">
      <c r="A426" s="301" t="s">
        <v>518</v>
      </c>
      <c r="B426" s="48" t="s">
        <v>203</v>
      </c>
      <c r="C426" s="47" t="s">
        <v>214</v>
      </c>
      <c r="D426" s="47" t="s">
        <v>884</v>
      </c>
      <c r="E426" s="48">
        <v>612</v>
      </c>
      <c r="F426" s="321">
        <v>1644.8</v>
      </c>
      <c r="K426" s="35"/>
    </row>
    <row r="427" spans="1:11" ht="45" x14ac:dyDescent="0.2">
      <c r="A427" s="93" t="s">
        <v>406</v>
      </c>
      <c r="B427" s="72" t="s">
        <v>203</v>
      </c>
      <c r="C427" s="72" t="s">
        <v>214</v>
      </c>
      <c r="D427" s="70" t="s">
        <v>211</v>
      </c>
      <c r="E427" s="72"/>
      <c r="F427" s="365">
        <f t="shared" ref="F427:F430" si="130">F428</f>
        <v>952</v>
      </c>
      <c r="K427" s="35"/>
    </row>
    <row r="428" spans="1:11" ht="33.75" x14ac:dyDescent="0.2">
      <c r="A428" s="57" t="s">
        <v>73</v>
      </c>
      <c r="B428" s="48" t="s">
        <v>203</v>
      </c>
      <c r="C428" s="48" t="s">
        <v>214</v>
      </c>
      <c r="D428" s="47" t="s">
        <v>212</v>
      </c>
      <c r="E428" s="48"/>
      <c r="F428" s="321">
        <f t="shared" si="130"/>
        <v>952</v>
      </c>
      <c r="K428" s="35"/>
    </row>
    <row r="429" spans="1:11" ht="22.5" x14ac:dyDescent="0.2">
      <c r="A429" s="46" t="s">
        <v>102</v>
      </c>
      <c r="B429" s="48" t="s">
        <v>203</v>
      </c>
      <c r="C429" s="48" t="s">
        <v>214</v>
      </c>
      <c r="D429" s="47" t="s">
        <v>212</v>
      </c>
      <c r="E429" s="48">
        <v>600</v>
      </c>
      <c r="F429" s="321">
        <f t="shared" si="130"/>
        <v>952</v>
      </c>
      <c r="K429" s="35"/>
    </row>
    <row r="430" spans="1:11" x14ac:dyDescent="0.2">
      <c r="A430" s="46" t="s">
        <v>104</v>
      </c>
      <c r="B430" s="48" t="s">
        <v>203</v>
      </c>
      <c r="C430" s="48" t="s">
        <v>214</v>
      </c>
      <c r="D430" s="47" t="s">
        <v>212</v>
      </c>
      <c r="E430" s="48">
        <v>610</v>
      </c>
      <c r="F430" s="321">
        <f t="shared" si="130"/>
        <v>952</v>
      </c>
      <c r="K430" s="35"/>
    </row>
    <row r="431" spans="1:11" ht="33.75" x14ac:dyDescent="0.2">
      <c r="A431" s="46" t="s">
        <v>106</v>
      </c>
      <c r="B431" s="48" t="s">
        <v>203</v>
      </c>
      <c r="C431" s="48" t="s">
        <v>214</v>
      </c>
      <c r="D431" s="47" t="s">
        <v>212</v>
      </c>
      <c r="E431" s="48">
        <v>611</v>
      </c>
      <c r="F431" s="321">
        <v>952</v>
      </c>
      <c r="K431" s="35"/>
    </row>
    <row r="432" spans="1:11" ht="21" x14ac:dyDescent="0.2">
      <c r="A432" s="44" t="s">
        <v>341</v>
      </c>
      <c r="B432" s="67" t="s">
        <v>203</v>
      </c>
      <c r="C432" s="69" t="s">
        <v>152</v>
      </c>
      <c r="D432" s="69"/>
      <c r="E432" s="67" t="s">
        <v>148</v>
      </c>
      <c r="F432" s="357">
        <f>F433+F437+F442</f>
        <v>40846.718500000003</v>
      </c>
      <c r="K432" s="35"/>
    </row>
    <row r="433" spans="1:11" ht="22.5" x14ac:dyDescent="0.2">
      <c r="A433" s="46" t="s">
        <v>444</v>
      </c>
      <c r="B433" s="226" t="s">
        <v>203</v>
      </c>
      <c r="C433" s="59" t="s">
        <v>152</v>
      </c>
      <c r="D433" s="59" t="s">
        <v>342</v>
      </c>
      <c r="E433" s="226" t="s">
        <v>148</v>
      </c>
      <c r="F433" s="321">
        <f t="shared" ref="F433:F435" si="131">F434</f>
        <v>23226.576000000001</v>
      </c>
      <c r="K433" s="35"/>
    </row>
    <row r="434" spans="1:11" ht="22.5" x14ac:dyDescent="0.2">
      <c r="A434" s="46" t="s">
        <v>102</v>
      </c>
      <c r="B434" s="226" t="s">
        <v>203</v>
      </c>
      <c r="C434" s="59" t="s">
        <v>152</v>
      </c>
      <c r="D434" s="59" t="s">
        <v>342</v>
      </c>
      <c r="E434" s="226">
        <v>600</v>
      </c>
      <c r="F434" s="321">
        <f t="shared" si="131"/>
        <v>23226.576000000001</v>
      </c>
      <c r="K434" s="35"/>
    </row>
    <row r="435" spans="1:11" x14ac:dyDescent="0.2">
      <c r="A435" s="46" t="s">
        <v>104</v>
      </c>
      <c r="B435" s="226" t="s">
        <v>203</v>
      </c>
      <c r="C435" s="59" t="s">
        <v>152</v>
      </c>
      <c r="D435" s="59" t="s">
        <v>342</v>
      </c>
      <c r="E435" s="226">
        <v>610</v>
      </c>
      <c r="F435" s="321">
        <f t="shared" si="131"/>
        <v>23226.576000000001</v>
      </c>
      <c r="K435" s="35"/>
    </row>
    <row r="436" spans="1:11" ht="33.75" x14ac:dyDescent="0.2">
      <c r="A436" s="46" t="s">
        <v>106</v>
      </c>
      <c r="B436" s="226" t="s">
        <v>203</v>
      </c>
      <c r="C436" s="59" t="s">
        <v>152</v>
      </c>
      <c r="D436" s="59" t="s">
        <v>342</v>
      </c>
      <c r="E436" s="226">
        <v>611</v>
      </c>
      <c r="F436" s="321">
        <v>23226.576000000001</v>
      </c>
      <c r="K436" s="35"/>
    </row>
    <row r="437" spans="1:11" ht="45" x14ac:dyDescent="0.2">
      <c r="A437" s="46" t="s">
        <v>406</v>
      </c>
      <c r="B437" s="226" t="s">
        <v>203</v>
      </c>
      <c r="C437" s="59" t="s">
        <v>152</v>
      </c>
      <c r="D437" s="59" t="s">
        <v>211</v>
      </c>
      <c r="E437" s="226"/>
      <c r="F437" s="321">
        <f t="shared" ref="F437:F440" si="132">F438</f>
        <v>114</v>
      </c>
      <c r="K437" s="35"/>
    </row>
    <row r="438" spans="1:11" ht="33.75" x14ac:dyDescent="0.2">
      <c r="A438" s="57" t="s">
        <v>73</v>
      </c>
      <c r="B438" s="226" t="s">
        <v>203</v>
      </c>
      <c r="C438" s="59" t="s">
        <v>152</v>
      </c>
      <c r="D438" s="59" t="s">
        <v>212</v>
      </c>
      <c r="E438" s="226"/>
      <c r="F438" s="321">
        <f t="shared" si="132"/>
        <v>114</v>
      </c>
      <c r="K438" s="35"/>
    </row>
    <row r="439" spans="1:11" ht="22.5" x14ac:dyDescent="0.2">
      <c r="A439" s="46" t="s">
        <v>102</v>
      </c>
      <c r="B439" s="226" t="s">
        <v>203</v>
      </c>
      <c r="C439" s="59" t="s">
        <v>152</v>
      </c>
      <c r="D439" s="59" t="s">
        <v>212</v>
      </c>
      <c r="E439" s="48">
        <v>600</v>
      </c>
      <c r="F439" s="321">
        <f t="shared" si="132"/>
        <v>114</v>
      </c>
      <c r="K439" s="35"/>
    </row>
    <row r="440" spans="1:11" x14ac:dyDescent="0.2">
      <c r="A440" s="46" t="s">
        <v>104</v>
      </c>
      <c r="B440" s="226" t="s">
        <v>203</v>
      </c>
      <c r="C440" s="59" t="s">
        <v>152</v>
      </c>
      <c r="D440" s="59" t="s">
        <v>212</v>
      </c>
      <c r="E440" s="48">
        <v>610</v>
      </c>
      <c r="F440" s="321">
        <f t="shared" si="132"/>
        <v>114</v>
      </c>
      <c r="K440" s="35"/>
    </row>
    <row r="441" spans="1:11" ht="33.75" x14ac:dyDescent="0.2">
      <c r="A441" s="46" t="s">
        <v>106</v>
      </c>
      <c r="B441" s="226" t="s">
        <v>203</v>
      </c>
      <c r="C441" s="59" t="s">
        <v>152</v>
      </c>
      <c r="D441" s="59" t="s">
        <v>212</v>
      </c>
      <c r="E441" s="48">
        <v>611</v>
      </c>
      <c r="F441" s="321">
        <v>114</v>
      </c>
      <c r="K441" s="35"/>
    </row>
    <row r="442" spans="1:11" ht="27" customHeight="1" x14ac:dyDescent="0.2">
      <c r="A442" s="44" t="s">
        <v>436</v>
      </c>
      <c r="B442" s="67" t="s">
        <v>203</v>
      </c>
      <c r="C442" s="69" t="s">
        <v>152</v>
      </c>
      <c r="D442" s="69" t="s">
        <v>99</v>
      </c>
      <c r="E442" s="67" t="s">
        <v>28</v>
      </c>
      <c r="F442" s="358">
        <f>F443+F448</f>
        <v>17506.142500000002</v>
      </c>
      <c r="K442" s="35"/>
    </row>
    <row r="443" spans="1:11" ht="14.25" customHeight="1" x14ac:dyDescent="0.2">
      <c r="A443" s="93" t="s">
        <v>684</v>
      </c>
      <c r="B443" s="71" t="s">
        <v>203</v>
      </c>
      <c r="C443" s="73" t="s">
        <v>152</v>
      </c>
      <c r="D443" s="73" t="s">
        <v>685</v>
      </c>
      <c r="E443" s="71" t="s">
        <v>148</v>
      </c>
      <c r="F443" s="359">
        <f>F444</f>
        <v>17414.942500000001</v>
      </c>
      <c r="K443" s="35"/>
    </row>
    <row r="444" spans="1:11" ht="23.25" customHeight="1" x14ac:dyDescent="0.2">
      <c r="A444" s="49" t="s">
        <v>687</v>
      </c>
      <c r="B444" s="226" t="s">
        <v>203</v>
      </c>
      <c r="C444" s="59" t="s">
        <v>152</v>
      </c>
      <c r="D444" s="59" t="s">
        <v>686</v>
      </c>
      <c r="E444" s="226" t="s">
        <v>148</v>
      </c>
      <c r="F444" s="356">
        <f t="shared" ref="F444:F446" si="133">F445</f>
        <v>17414.942500000001</v>
      </c>
      <c r="K444" s="35"/>
    </row>
    <row r="445" spans="1:11" ht="24.75" customHeight="1" x14ac:dyDescent="0.2">
      <c r="A445" s="46" t="s">
        <v>102</v>
      </c>
      <c r="B445" s="226" t="s">
        <v>203</v>
      </c>
      <c r="C445" s="59" t="s">
        <v>152</v>
      </c>
      <c r="D445" s="59" t="s">
        <v>686</v>
      </c>
      <c r="E445" s="226">
        <v>600</v>
      </c>
      <c r="F445" s="356">
        <f t="shared" si="133"/>
        <v>17414.942500000001</v>
      </c>
      <c r="K445" s="35"/>
    </row>
    <row r="446" spans="1:11" ht="14.25" customHeight="1" x14ac:dyDescent="0.2">
      <c r="A446" s="46" t="s">
        <v>104</v>
      </c>
      <c r="B446" s="226" t="s">
        <v>203</v>
      </c>
      <c r="C446" s="59" t="s">
        <v>152</v>
      </c>
      <c r="D446" s="59" t="s">
        <v>686</v>
      </c>
      <c r="E446" s="226">
        <v>610</v>
      </c>
      <c r="F446" s="356">
        <f t="shared" si="133"/>
        <v>17414.942500000001</v>
      </c>
      <c r="K446" s="35"/>
    </row>
    <row r="447" spans="1:11" ht="33" customHeight="1" x14ac:dyDescent="0.2">
      <c r="A447" s="46" t="s">
        <v>106</v>
      </c>
      <c r="B447" s="226" t="s">
        <v>203</v>
      </c>
      <c r="C447" s="59" t="s">
        <v>152</v>
      </c>
      <c r="D447" s="59" t="s">
        <v>686</v>
      </c>
      <c r="E447" s="226">
        <v>611</v>
      </c>
      <c r="F447" s="356">
        <v>17414.942500000001</v>
      </c>
      <c r="K447" s="35"/>
    </row>
    <row r="448" spans="1:11" ht="48.75" customHeight="1" x14ac:dyDescent="0.2">
      <c r="A448" s="46" t="s">
        <v>750</v>
      </c>
      <c r="B448" s="226" t="s">
        <v>203</v>
      </c>
      <c r="C448" s="59" t="s">
        <v>152</v>
      </c>
      <c r="D448" s="59" t="s">
        <v>460</v>
      </c>
      <c r="E448" s="226"/>
      <c r="F448" s="356">
        <f>F449</f>
        <v>91.2</v>
      </c>
      <c r="K448" s="35"/>
    </row>
    <row r="449" spans="1:11" ht="32.25" customHeight="1" x14ac:dyDescent="0.2">
      <c r="A449" s="46" t="s">
        <v>421</v>
      </c>
      <c r="B449" s="226" t="s">
        <v>203</v>
      </c>
      <c r="C449" s="59" t="s">
        <v>152</v>
      </c>
      <c r="D449" s="59" t="s">
        <v>751</v>
      </c>
      <c r="E449" s="226"/>
      <c r="F449" s="356">
        <f>F450</f>
        <v>91.2</v>
      </c>
      <c r="K449" s="35"/>
    </row>
    <row r="450" spans="1:11" ht="21" customHeight="1" x14ac:dyDescent="0.2">
      <c r="A450" s="46" t="s">
        <v>102</v>
      </c>
      <c r="B450" s="226" t="s">
        <v>203</v>
      </c>
      <c r="C450" s="59" t="s">
        <v>152</v>
      </c>
      <c r="D450" s="59" t="s">
        <v>751</v>
      </c>
      <c r="E450" s="226">
        <v>600</v>
      </c>
      <c r="F450" s="356">
        <f>F452</f>
        <v>91.2</v>
      </c>
      <c r="K450" s="35"/>
    </row>
    <row r="451" spans="1:11" ht="17.25" customHeight="1" x14ac:dyDescent="0.2">
      <c r="A451" s="46" t="s">
        <v>104</v>
      </c>
      <c r="B451" s="226" t="s">
        <v>203</v>
      </c>
      <c r="C451" s="59" t="s">
        <v>152</v>
      </c>
      <c r="D451" s="59" t="s">
        <v>751</v>
      </c>
      <c r="E451" s="226">
        <v>610</v>
      </c>
      <c r="F451" s="356">
        <f>F452</f>
        <v>91.2</v>
      </c>
      <c r="K451" s="35"/>
    </row>
    <row r="452" spans="1:11" ht="28.5" customHeight="1" x14ac:dyDescent="0.2">
      <c r="A452" s="46" t="s">
        <v>106</v>
      </c>
      <c r="B452" s="226" t="s">
        <v>203</v>
      </c>
      <c r="C452" s="59" t="s">
        <v>152</v>
      </c>
      <c r="D452" s="59" t="s">
        <v>751</v>
      </c>
      <c r="E452" s="226">
        <v>611</v>
      </c>
      <c r="F452" s="356">
        <v>91.2</v>
      </c>
      <c r="K452" s="35"/>
    </row>
    <row r="453" spans="1:11" x14ac:dyDescent="0.2">
      <c r="A453" s="44" t="s">
        <v>378</v>
      </c>
      <c r="B453" s="64" t="s">
        <v>203</v>
      </c>
      <c r="C453" s="64" t="s">
        <v>203</v>
      </c>
      <c r="D453" s="64"/>
      <c r="E453" s="66"/>
      <c r="F453" s="357">
        <f>F454+F460</f>
        <v>3095</v>
      </c>
      <c r="K453" s="35"/>
    </row>
    <row r="454" spans="1:11" x14ac:dyDescent="0.2">
      <c r="A454" s="46" t="s">
        <v>380</v>
      </c>
      <c r="B454" s="48" t="s">
        <v>203</v>
      </c>
      <c r="C454" s="48" t="s">
        <v>203</v>
      </c>
      <c r="D454" s="47" t="s">
        <v>381</v>
      </c>
      <c r="E454" s="48" t="s">
        <v>148</v>
      </c>
      <c r="F454" s="321">
        <f t="shared" ref="F454:F455" si="134">F455</f>
        <v>3015</v>
      </c>
      <c r="K454" s="35"/>
    </row>
    <row r="455" spans="1:11" x14ac:dyDescent="0.2">
      <c r="A455" s="46" t="s">
        <v>382</v>
      </c>
      <c r="B455" s="48" t="s">
        <v>203</v>
      </c>
      <c r="C455" s="47" t="s">
        <v>203</v>
      </c>
      <c r="D455" s="47" t="s">
        <v>383</v>
      </c>
      <c r="E455" s="48"/>
      <c r="F455" s="321">
        <f t="shared" si="134"/>
        <v>3015</v>
      </c>
      <c r="K455" s="35"/>
    </row>
    <row r="456" spans="1:11" x14ac:dyDescent="0.2">
      <c r="A456" s="46" t="s">
        <v>422</v>
      </c>
      <c r="B456" s="48" t="s">
        <v>203</v>
      </c>
      <c r="C456" s="47" t="s">
        <v>203</v>
      </c>
      <c r="D456" s="47" t="s">
        <v>384</v>
      </c>
      <c r="E456" s="48"/>
      <c r="F456" s="321">
        <f>F457</f>
        <v>3015</v>
      </c>
      <c r="K456" s="35"/>
    </row>
    <row r="457" spans="1:11" ht="22.5" x14ac:dyDescent="0.2">
      <c r="A457" s="46" t="s">
        <v>102</v>
      </c>
      <c r="B457" s="48" t="s">
        <v>203</v>
      </c>
      <c r="C457" s="47" t="s">
        <v>203</v>
      </c>
      <c r="D457" s="47" t="s">
        <v>384</v>
      </c>
      <c r="E457" s="48">
        <v>600</v>
      </c>
      <c r="F457" s="321">
        <f>F458</f>
        <v>3015</v>
      </c>
      <c r="K457" s="35"/>
    </row>
    <row r="458" spans="1:11" ht="18" customHeight="1" x14ac:dyDescent="0.2">
      <c r="A458" s="46" t="s">
        <v>104</v>
      </c>
      <c r="B458" s="48" t="s">
        <v>203</v>
      </c>
      <c r="C458" s="47" t="s">
        <v>203</v>
      </c>
      <c r="D458" s="47" t="s">
        <v>384</v>
      </c>
      <c r="E458" s="48">
        <v>610</v>
      </c>
      <c r="F458" s="321">
        <f t="shared" ref="F458" si="135">F459</f>
        <v>3015</v>
      </c>
      <c r="K458" s="35"/>
    </row>
    <row r="459" spans="1:11" ht="54" customHeight="1" x14ac:dyDescent="0.2">
      <c r="A459" s="46" t="s">
        <v>106</v>
      </c>
      <c r="B459" s="48" t="s">
        <v>203</v>
      </c>
      <c r="C459" s="47" t="s">
        <v>203</v>
      </c>
      <c r="D459" s="47" t="s">
        <v>384</v>
      </c>
      <c r="E459" s="48">
        <v>611</v>
      </c>
      <c r="F459" s="321">
        <v>3015</v>
      </c>
      <c r="K459" s="35"/>
    </row>
    <row r="460" spans="1:11" ht="31.5" x14ac:dyDescent="0.2">
      <c r="A460" s="44" t="s">
        <v>453</v>
      </c>
      <c r="B460" s="64" t="s">
        <v>203</v>
      </c>
      <c r="C460" s="64" t="s">
        <v>203</v>
      </c>
      <c r="D460" s="64" t="s">
        <v>343</v>
      </c>
      <c r="E460" s="66"/>
      <c r="F460" s="357">
        <f>F461</f>
        <v>80</v>
      </c>
      <c r="K460" s="35"/>
    </row>
    <row r="461" spans="1:11" ht="22.5" x14ac:dyDescent="0.2">
      <c r="A461" s="308" t="s">
        <v>344</v>
      </c>
      <c r="B461" s="70" t="s">
        <v>203</v>
      </c>
      <c r="C461" s="70" t="s">
        <v>203</v>
      </c>
      <c r="D461" s="70" t="s">
        <v>345</v>
      </c>
      <c r="E461" s="72"/>
      <c r="F461" s="365">
        <f>F462</f>
        <v>80</v>
      </c>
      <c r="K461" s="35"/>
    </row>
    <row r="462" spans="1:11" ht="22.5" x14ac:dyDescent="0.2">
      <c r="A462" s="46" t="s">
        <v>412</v>
      </c>
      <c r="B462" s="47" t="s">
        <v>203</v>
      </c>
      <c r="C462" s="47" t="s">
        <v>203</v>
      </c>
      <c r="D462" s="47" t="s">
        <v>345</v>
      </c>
      <c r="E462" s="48">
        <v>200</v>
      </c>
      <c r="F462" s="321">
        <f>F463</f>
        <v>80</v>
      </c>
      <c r="K462" s="35"/>
    </row>
    <row r="463" spans="1:11" ht="22.5" x14ac:dyDescent="0.2">
      <c r="A463" s="46" t="s">
        <v>121</v>
      </c>
      <c r="B463" s="47" t="s">
        <v>203</v>
      </c>
      <c r="C463" s="47" t="s">
        <v>203</v>
      </c>
      <c r="D463" s="47" t="s">
        <v>345</v>
      </c>
      <c r="E463" s="48">
        <v>240</v>
      </c>
      <c r="F463" s="321">
        <f>F464</f>
        <v>80</v>
      </c>
      <c r="K463" s="35"/>
    </row>
    <row r="464" spans="1:11" x14ac:dyDescent="0.2">
      <c r="A464" s="296" t="s">
        <v>432</v>
      </c>
      <c r="B464" s="47" t="s">
        <v>203</v>
      </c>
      <c r="C464" s="47" t="s">
        <v>203</v>
      </c>
      <c r="D464" s="47" t="s">
        <v>345</v>
      </c>
      <c r="E464" s="48">
        <v>244</v>
      </c>
      <c r="F464" s="321">
        <v>80</v>
      </c>
      <c r="K464" s="35"/>
    </row>
    <row r="465" spans="1:11" x14ac:dyDescent="0.2">
      <c r="A465" s="44" t="s">
        <v>218</v>
      </c>
      <c r="B465" s="66" t="s">
        <v>203</v>
      </c>
      <c r="C465" s="64" t="s">
        <v>219</v>
      </c>
      <c r="D465" s="64" t="s">
        <v>147</v>
      </c>
      <c r="E465" s="66" t="s">
        <v>148</v>
      </c>
      <c r="F465" s="357">
        <f>F466+F493</f>
        <v>17482.731000000003</v>
      </c>
      <c r="K465" s="35"/>
    </row>
    <row r="466" spans="1:11" ht="45" x14ac:dyDescent="0.2">
      <c r="A466" s="46" t="s">
        <v>439</v>
      </c>
      <c r="B466" s="48" t="s">
        <v>203</v>
      </c>
      <c r="C466" s="47" t="s">
        <v>219</v>
      </c>
      <c r="D466" s="47" t="s">
        <v>220</v>
      </c>
      <c r="E466" s="48"/>
      <c r="F466" s="321">
        <f>F467+F487+F472</f>
        <v>16986.831000000002</v>
      </c>
      <c r="K466" s="35"/>
    </row>
    <row r="467" spans="1:11" ht="22.5" x14ac:dyDescent="0.2">
      <c r="A467" s="46" t="s">
        <v>221</v>
      </c>
      <c r="B467" s="48" t="s">
        <v>203</v>
      </c>
      <c r="C467" s="47" t="s">
        <v>219</v>
      </c>
      <c r="D467" s="47" t="s">
        <v>222</v>
      </c>
      <c r="E467" s="48"/>
      <c r="F467" s="321">
        <f>F468</f>
        <v>1497.3</v>
      </c>
      <c r="K467" s="35"/>
    </row>
    <row r="468" spans="1:11" ht="45" x14ac:dyDescent="0.2">
      <c r="A468" s="46" t="s">
        <v>111</v>
      </c>
      <c r="B468" s="48" t="s">
        <v>203</v>
      </c>
      <c r="C468" s="47" t="s">
        <v>219</v>
      </c>
      <c r="D468" s="47" t="s">
        <v>222</v>
      </c>
      <c r="E468" s="48">
        <v>100</v>
      </c>
      <c r="F468" s="321">
        <f t="shared" ref="F468" si="136">F469</f>
        <v>1497.3</v>
      </c>
      <c r="K468" s="35"/>
    </row>
    <row r="469" spans="1:11" ht="45" customHeight="1" x14ac:dyDescent="0.2">
      <c r="A469" s="46" t="s">
        <v>132</v>
      </c>
      <c r="B469" s="48" t="s">
        <v>203</v>
      </c>
      <c r="C469" s="47" t="s">
        <v>219</v>
      </c>
      <c r="D469" s="47" t="s">
        <v>222</v>
      </c>
      <c r="E469" s="48">
        <v>120</v>
      </c>
      <c r="F469" s="321">
        <f t="shared" ref="F469" si="137">F470+F471</f>
        <v>1497.3</v>
      </c>
      <c r="K469" s="35"/>
    </row>
    <row r="470" spans="1:11" ht="12.75" customHeight="1" x14ac:dyDescent="0.2">
      <c r="A470" s="132" t="s">
        <v>133</v>
      </c>
      <c r="B470" s="48" t="s">
        <v>203</v>
      </c>
      <c r="C470" s="47" t="s">
        <v>219</v>
      </c>
      <c r="D470" s="47" t="s">
        <v>222</v>
      </c>
      <c r="E470" s="48">
        <v>121</v>
      </c>
      <c r="F470" s="321">
        <v>1150</v>
      </c>
      <c r="K470" s="35"/>
    </row>
    <row r="471" spans="1:11" ht="45" customHeight="1" x14ac:dyDescent="0.2">
      <c r="A471" s="132" t="s">
        <v>134</v>
      </c>
      <c r="B471" s="48" t="s">
        <v>203</v>
      </c>
      <c r="C471" s="47" t="s">
        <v>219</v>
      </c>
      <c r="D471" s="47" t="s">
        <v>222</v>
      </c>
      <c r="E471" s="48">
        <v>129</v>
      </c>
      <c r="F471" s="321">
        <v>347.3</v>
      </c>
      <c r="K471" s="35"/>
    </row>
    <row r="472" spans="1:11" x14ac:dyDescent="0.2">
      <c r="A472" s="46" t="s">
        <v>223</v>
      </c>
      <c r="B472" s="48" t="s">
        <v>203</v>
      </c>
      <c r="C472" s="47" t="s">
        <v>219</v>
      </c>
      <c r="D472" s="47" t="s">
        <v>224</v>
      </c>
      <c r="E472" s="48" t="s">
        <v>148</v>
      </c>
      <c r="F472" s="321">
        <f t="shared" ref="F472" si="138">F473+F477+F482</f>
        <v>14789.531000000001</v>
      </c>
      <c r="K472" s="35"/>
    </row>
    <row r="473" spans="1:11" ht="45" x14ac:dyDescent="0.2">
      <c r="A473" s="46" t="s">
        <v>111</v>
      </c>
      <c r="B473" s="48" t="s">
        <v>203</v>
      </c>
      <c r="C473" s="47" t="s">
        <v>219</v>
      </c>
      <c r="D473" s="47" t="s">
        <v>225</v>
      </c>
      <c r="E473" s="48" t="s">
        <v>112</v>
      </c>
      <c r="F473" s="321">
        <f t="shared" ref="F473" si="139">F474</f>
        <v>13885.7</v>
      </c>
      <c r="K473" s="35"/>
    </row>
    <row r="474" spans="1:11" x14ac:dyDescent="0.2">
      <c r="A474" s="46" t="s">
        <v>113</v>
      </c>
      <c r="B474" s="48" t="s">
        <v>203</v>
      </c>
      <c r="C474" s="47" t="s">
        <v>219</v>
      </c>
      <c r="D474" s="47" t="s">
        <v>225</v>
      </c>
      <c r="E474" s="48">
        <v>110</v>
      </c>
      <c r="F474" s="321">
        <f t="shared" ref="F474" si="140">F475+F476</f>
        <v>13885.7</v>
      </c>
      <c r="K474" s="35"/>
    </row>
    <row r="475" spans="1:11" x14ac:dyDescent="0.2">
      <c r="A475" s="46" t="s">
        <v>114</v>
      </c>
      <c r="B475" s="48" t="s">
        <v>203</v>
      </c>
      <c r="C475" s="47" t="s">
        <v>219</v>
      </c>
      <c r="D475" s="47" t="s">
        <v>225</v>
      </c>
      <c r="E475" s="48">
        <v>111</v>
      </c>
      <c r="F475" s="321">
        <v>10665</v>
      </c>
      <c r="K475" s="35"/>
    </row>
    <row r="476" spans="1:11" ht="33.75" x14ac:dyDescent="0.2">
      <c r="A476" s="132" t="s">
        <v>115</v>
      </c>
      <c r="B476" s="48" t="s">
        <v>203</v>
      </c>
      <c r="C476" s="47" t="s">
        <v>219</v>
      </c>
      <c r="D476" s="47" t="s">
        <v>225</v>
      </c>
      <c r="E476" s="48">
        <v>119</v>
      </c>
      <c r="F476" s="321">
        <v>3220.7</v>
      </c>
      <c r="K476" s="35"/>
    </row>
    <row r="477" spans="1:11" ht="22.5" x14ac:dyDescent="0.2">
      <c r="A477" s="46" t="s">
        <v>412</v>
      </c>
      <c r="B477" s="48" t="s">
        <v>203</v>
      </c>
      <c r="C477" s="47" t="s">
        <v>219</v>
      </c>
      <c r="D477" s="47" t="s">
        <v>226</v>
      </c>
      <c r="E477" s="48" t="s">
        <v>120</v>
      </c>
      <c r="F477" s="321">
        <f t="shared" ref="F477" si="141">F478</f>
        <v>835.73099999999999</v>
      </c>
      <c r="K477" s="35"/>
    </row>
    <row r="478" spans="1:11" ht="22.5" x14ac:dyDescent="0.2">
      <c r="A478" s="46" t="s">
        <v>121</v>
      </c>
      <c r="B478" s="48" t="s">
        <v>203</v>
      </c>
      <c r="C478" s="47" t="s">
        <v>219</v>
      </c>
      <c r="D478" s="47" t="s">
        <v>226</v>
      </c>
      <c r="E478" s="48" t="s">
        <v>122</v>
      </c>
      <c r="F478" s="321">
        <f>F480+F479+F481</f>
        <v>835.73099999999999</v>
      </c>
      <c r="K478" s="35"/>
    </row>
    <row r="479" spans="1:11" ht="22.5" x14ac:dyDescent="0.2">
      <c r="A479" s="296" t="s">
        <v>135</v>
      </c>
      <c r="B479" s="48" t="s">
        <v>203</v>
      </c>
      <c r="C479" s="47" t="s">
        <v>219</v>
      </c>
      <c r="D479" s="47" t="s">
        <v>226</v>
      </c>
      <c r="E479" s="48">
        <v>242</v>
      </c>
      <c r="F479" s="321">
        <v>150</v>
      </c>
      <c r="K479" s="35"/>
    </row>
    <row r="480" spans="1:11" x14ac:dyDescent="0.2">
      <c r="A480" s="296" t="s">
        <v>432</v>
      </c>
      <c r="B480" s="48" t="s">
        <v>203</v>
      </c>
      <c r="C480" s="47" t="s">
        <v>219</v>
      </c>
      <c r="D480" s="47" t="s">
        <v>226</v>
      </c>
      <c r="E480" s="48" t="s">
        <v>124</v>
      </c>
      <c r="F480" s="321">
        <v>562.13099999999997</v>
      </c>
      <c r="K480" s="35"/>
    </row>
    <row r="481" spans="1:11" x14ac:dyDescent="0.2">
      <c r="A481" s="296" t="s">
        <v>881</v>
      </c>
      <c r="B481" s="48" t="s">
        <v>203</v>
      </c>
      <c r="C481" s="47" t="s">
        <v>219</v>
      </c>
      <c r="D481" s="47" t="s">
        <v>226</v>
      </c>
      <c r="E481" s="48">
        <v>247</v>
      </c>
      <c r="F481" s="321">
        <v>123.6</v>
      </c>
      <c r="K481" s="35"/>
    </row>
    <row r="482" spans="1:11" x14ac:dyDescent="0.2">
      <c r="A482" s="298" t="s">
        <v>136</v>
      </c>
      <c r="B482" s="48" t="s">
        <v>203</v>
      </c>
      <c r="C482" s="47" t="s">
        <v>219</v>
      </c>
      <c r="D482" s="47" t="s">
        <v>226</v>
      </c>
      <c r="E482" s="48" t="s">
        <v>196</v>
      </c>
      <c r="F482" s="321">
        <f t="shared" ref="F482" si="142">F483</f>
        <v>68.099999999999994</v>
      </c>
      <c r="K482" s="35"/>
    </row>
    <row r="483" spans="1:11" x14ac:dyDescent="0.2">
      <c r="A483" s="298" t="s">
        <v>137</v>
      </c>
      <c r="B483" s="48" t="s">
        <v>203</v>
      </c>
      <c r="C483" s="47" t="s">
        <v>219</v>
      </c>
      <c r="D483" s="47" t="s">
        <v>226</v>
      </c>
      <c r="E483" s="48" t="s">
        <v>138</v>
      </c>
      <c r="F483" s="321">
        <f t="shared" ref="F483" si="143">F484+F485+F486</f>
        <v>68.099999999999994</v>
      </c>
      <c r="K483" s="35"/>
    </row>
    <row r="484" spans="1:11" x14ac:dyDescent="0.2">
      <c r="A484" s="297" t="s">
        <v>139</v>
      </c>
      <c r="B484" s="48" t="s">
        <v>203</v>
      </c>
      <c r="C484" s="47" t="s">
        <v>219</v>
      </c>
      <c r="D484" s="47" t="s">
        <v>226</v>
      </c>
      <c r="E484" s="48" t="s">
        <v>140</v>
      </c>
      <c r="F484" s="321">
        <v>5.0999999999999996</v>
      </c>
      <c r="K484" s="35"/>
    </row>
    <row r="485" spans="1:11" x14ac:dyDescent="0.2">
      <c r="A485" s="298" t="s">
        <v>197</v>
      </c>
      <c r="B485" s="48" t="s">
        <v>203</v>
      </c>
      <c r="C485" s="47" t="s">
        <v>219</v>
      </c>
      <c r="D485" s="47" t="s">
        <v>226</v>
      </c>
      <c r="E485" s="48">
        <v>852</v>
      </c>
      <c r="F485" s="321">
        <v>5</v>
      </c>
      <c r="K485" s="35"/>
    </row>
    <row r="486" spans="1:11" x14ac:dyDescent="0.2">
      <c r="A486" s="298" t="s">
        <v>404</v>
      </c>
      <c r="B486" s="48" t="s">
        <v>203</v>
      </c>
      <c r="C486" s="47" t="s">
        <v>219</v>
      </c>
      <c r="D486" s="47" t="s">
        <v>226</v>
      </c>
      <c r="E486" s="48">
        <v>853</v>
      </c>
      <c r="F486" s="321">
        <v>58</v>
      </c>
      <c r="K486" s="35"/>
    </row>
    <row r="487" spans="1:11" ht="33.75" x14ac:dyDescent="0.2">
      <c r="A487" s="46" t="s">
        <v>227</v>
      </c>
      <c r="B487" s="48" t="s">
        <v>203</v>
      </c>
      <c r="C487" s="47" t="s">
        <v>219</v>
      </c>
      <c r="D487" s="47" t="s">
        <v>228</v>
      </c>
      <c r="E487" s="48"/>
      <c r="F487" s="321">
        <f t="shared" ref="F487" si="144">F488+F491</f>
        <v>700</v>
      </c>
      <c r="K487" s="35"/>
    </row>
    <row r="488" spans="1:11" ht="22.5" x14ac:dyDescent="0.2">
      <c r="A488" s="46" t="s">
        <v>412</v>
      </c>
      <c r="B488" s="48" t="s">
        <v>203</v>
      </c>
      <c r="C488" s="47" t="s">
        <v>219</v>
      </c>
      <c r="D488" s="47" t="s">
        <v>228</v>
      </c>
      <c r="E488" s="48">
        <v>200</v>
      </c>
      <c r="F488" s="321">
        <f t="shared" ref="F488:F489" si="145">F489</f>
        <v>350</v>
      </c>
      <c r="K488" s="35"/>
    </row>
    <row r="489" spans="1:11" ht="22.5" x14ac:dyDescent="0.2">
      <c r="A489" s="46" t="s">
        <v>121</v>
      </c>
      <c r="B489" s="48" t="s">
        <v>203</v>
      </c>
      <c r="C489" s="47" t="s">
        <v>219</v>
      </c>
      <c r="D489" s="47" t="s">
        <v>228</v>
      </c>
      <c r="E489" s="48">
        <v>240</v>
      </c>
      <c r="F489" s="321">
        <f t="shared" si="145"/>
        <v>350</v>
      </c>
      <c r="K489" s="35"/>
    </row>
    <row r="490" spans="1:11" x14ac:dyDescent="0.2">
      <c r="A490" s="296" t="s">
        <v>432</v>
      </c>
      <c r="B490" s="48" t="s">
        <v>203</v>
      </c>
      <c r="C490" s="47" t="s">
        <v>219</v>
      </c>
      <c r="D490" s="47" t="s">
        <v>228</v>
      </c>
      <c r="E490" s="48">
        <v>244</v>
      </c>
      <c r="F490" s="321">
        <v>350</v>
      </c>
      <c r="K490" s="35"/>
    </row>
    <row r="491" spans="1:11" x14ac:dyDescent="0.2">
      <c r="A491" s="297" t="s">
        <v>160</v>
      </c>
      <c r="B491" s="48" t="s">
        <v>203</v>
      </c>
      <c r="C491" s="47" t="s">
        <v>219</v>
      </c>
      <c r="D491" s="47" t="s">
        <v>228</v>
      </c>
      <c r="E491" s="48">
        <v>300</v>
      </c>
      <c r="F491" s="321">
        <f t="shared" ref="F491" si="146">F492</f>
        <v>350</v>
      </c>
      <c r="K491" s="35"/>
    </row>
    <row r="492" spans="1:11" x14ac:dyDescent="0.2">
      <c r="A492" s="46" t="s">
        <v>229</v>
      </c>
      <c r="B492" s="48" t="s">
        <v>203</v>
      </c>
      <c r="C492" s="47" t="s">
        <v>219</v>
      </c>
      <c r="D492" s="47" t="s">
        <v>228</v>
      </c>
      <c r="E492" s="48">
        <v>350</v>
      </c>
      <c r="F492" s="321">
        <v>350</v>
      </c>
      <c r="K492" s="35"/>
    </row>
    <row r="493" spans="1:11" s="62" customFormat="1" ht="21" x14ac:dyDescent="0.2">
      <c r="A493" s="309" t="s">
        <v>419</v>
      </c>
      <c r="B493" s="66" t="s">
        <v>203</v>
      </c>
      <c r="C493" s="66" t="s">
        <v>219</v>
      </c>
      <c r="D493" s="64" t="s">
        <v>339</v>
      </c>
      <c r="E493" s="67" t="s">
        <v>148</v>
      </c>
      <c r="F493" s="358">
        <f t="shared" ref="F493" si="147">F494+F498</f>
        <v>495.90000000000003</v>
      </c>
    </row>
    <row r="494" spans="1:11" s="52" customFormat="1" ht="45" x14ac:dyDescent="0.2">
      <c r="A494" s="46" t="s">
        <v>111</v>
      </c>
      <c r="B494" s="48" t="s">
        <v>203</v>
      </c>
      <c r="C494" s="48" t="s">
        <v>219</v>
      </c>
      <c r="D494" s="47" t="s">
        <v>339</v>
      </c>
      <c r="E494" s="50">
        <v>100</v>
      </c>
      <c r="F494" s="363">
        <f t="shared" ref="F494" si="148">F495</f>
        <v>438.3</v>
      </c>
    </row>
    <row r="495" spans="1:11" s="52" customFormat="1" ht="22.5" x14ac:dyDescent="0.2">
      <c r="A495" s="46" t="s">
        <v>132</v>
      </c>
      <c r="B495" s="48" t="s">
        <v>203</v>
      </c>
      <c r="C495" s="48" t="s">
        <v>219</v>
      </c>
      <c r="D495" s="47" t="s">
        <v>339</v>
      </c>
      <c r="E495" s="50">
        <v>120</v>
      </c>
      <c r="F495" s="363">
        <f t="shared" ref="F495" si="149">F496+F497</f>
        <v>438.3</v>
      </c>
    </row>
    <row r="496" spans="1:11" s="52" customFormat="1" x14ac:dyDescent="0.2">
      <c r="A496" s="132" t="s">
        <v>133</v>
      </c>
      <c r="B496" s="48" t="s">
        <v>203</v>
      </c>
      <c r="C496" s="48" t="s">
        <v>219</v>
      </c>
      <c r="D496" s="47" t="s">
        <v>339</v>
      </c>
      <c r="E496" s="50">
        <v>121</v>
      </c>
      <c r="F496" s="363">
        <v>336.6</v>
      </c>
    </row>
    <row r="497" spans="1:11" ht="33.75" x14ac:dyDescent="0.2">
      <c r="A497" s="132" t="s">
        <v>134</v>
      </c>
      <c r="B497" s="48" t="s">
        <v>203</v>
      </c>
      <c r="C497" s="48" t="s">
        <v>219</v>
      </c>
      <c r="D497" s="47" t="s">
        <v>339</v>
      </c>
      <c r="E497" s="48">
        <v>129</v>
      </c>
      <c r="F497" s="321">
        <v>101.7</v>
      </c>
      <c r="K497" s="35"/>
    </row>
    <row r="498" spans="1:11" ht="22.5" x14ac:dyDescent="0.2">
      <c r="A498" s="46" t="s">
        <v>412</v>
      </c>
      <c r="B498" s="48" t="s">
        <v>203</v>
      </c>
      <c r="C498" s="48" t="s">
        <v>219</v>
      </c>
      <c r="D498" s="47" t="s">
        <v>339</v>
      </c>
      <c r="E498" s="48" t="s">
        <v>120</v>
      </c>
      <c r="F498" s="321">
        <f t="shared" ref="F498:F499" si="150">F499</f>
        <v>57.6</v>
      </c>
      <c r="K498" s="35"/>
    </row>
    <row r="499" spans="1:11" ht="22.5" x14ac:dyDescent="0.2">
      <c r="A499" s="46" t="s">
        <v>121</v>
      </c>
      <c r="B499" s="48" t="s">
        <v>203</v>
      </c>
      <c r="C499" s="48" t="s">
        <v>219</v>
      </c>
      <c r="D499" s="47" t="s">
        <v>339</v>
      </c>
      <c r="E499" s="48" t="s">
        <v>122</v>
      </c>
      <c r="F499" s="321">
        <f t="shared" si="150"/>
        <v>57.6</v>
      </c>
      <c r="K499" s="35"/>
    </row>
    <row r="500" spans="1:11" x14ac:dyDescent="0.2">
      <c r="A500" s="296" t="s">
        <v>432</v>
      </c>
      <c r="B500" s="48" t="s">
        <v>203</v>
      </c>
      <c r="C500" s="48" t="s">
        <v>219</v>
      </c>
      <c r="D500" s="47" t="s">
        <v>339</v>
      </c>
      <c r="E500" s="48" t="s">
        <v>124</v>
      </c>
      <c r="F500" s="321">
        <v>57.6</v>
      </c>
      <c r="K500" s="35"/>
    </row>
    <row r="501" spans="1:11" x14ac:dyDescent="0.2">
      <c r="A501" s="295" t="s">
        <v>95</v>
      </c>
      <c r="B501" s="69" t="s">
        <v>96</v>
      </c>
      <c r="C501" s="75"/>
      <c r="D501" s="75"/>
      <c r="E501" s="80"/>
      <c r="F501" s="358">
        <f>F502+F536</f>
        <v>65740.737099999998</v>
      </c>
      <c r="G501" s="137">
        <f>'Пр 5 вед'!G29+'Пр 5 вед'!G684</f>
        <v>65740.737099999998</v>
      </c>
      <c r="K501" s="35"/>
    </row>
    <row r="502" spans="1:11" x14ac:dyDescent="0.2">
      <c r="A502" s="44" t="s">
        <v>97</v>
      </c>
      <c r="B502" s="69" t="s">
        <v>96</v>
      </c>
      <c r="C502" s="69" t="s">
        <v>98</v>
      </c>
      <c r="D502" s="69"/>
      <c r="E502" s="67"/>
      <c r="F502" s="358">
        <f>F503+F527</f>
        <v>44076.668100000003</v>
      </c>
      <c r="K502" s="35"/>
    </row>
    <row r="503" spans="1:11" ht="12" customHeight="1" x14ac:dyDescent="0.2">
      <c r="A503" s="44" t="s">
        <v>436</v>
      </c>
      <c r="B503" s="69" t="s">
        <v>96</v>
      </c>
      <c r="C503" s="69" t="s">
        <v>98</v>
      </c>
      <c r="D503" s="69" t="s">
        <v>99</v>
      </c>
      <c r="E503" s="67"/>
      <c r="F503" s="358">
        <f>F504+F513+F522</f>
        <v>43891.8681</v>
      </c>
      <c r="K503" s="35"/>
    </row>
    <row r="504" spans="1:11" x14ac:dyDescent="0.2">
      <c r="A504" s="93" t="s">
        <v>100</v>
      </c>
      <c r="B504" s="73" t="s">
        <v>96</v>
      </c>
      <c r="C504" s="73" t="s">
        <v>98</v>
      </c>
      <c r="D504" s="73" t="s">
        <v>101</v>
      </c>
      <c r="E504" s="71"/>
      <c r="F504" s="359">
        <f>F505+F509</f>
        <v>23560.050999999999</v>
      </c>
      <c r="K504" s="35"/>
    </row>
    <row r="505" spans="1:11" ht="33.75" x14ac:dyDescent="0.2">
      <c r="A505" s="132" t="s">
        <v>445</v>
      </c>
      <c r="B505" s="59" t="s">
        <v>96</v>
      </c>
      <c r="C505" s="59" t="s">
        <v>98</v>
      </c>
      <c r="D505" s="59" t="s">
        <v>509</v>
      </c>
      <c r="E505" s="226"/>
      <c r="F505" s="356">
        <f t="shared" ref="F505:F507" si="151">F506</f>
        <v>12560.050999999999</v>
      </c>
      <c r="K505" s="35"/>
    </row>
    <row r="506" spans="1:11" ht="22.5" x14ac:dyDescent="0.2">
      <c r="A506" s="46" t="s">
        <v>102</v>
      </c>
      <c r="B506" s="226" t="s">
        <v>96</v>
      </c>
      <c r="C506" s="59" t="s">
        <v>98</v>
      </c>
      <c r="D506" s="59" t="s">
        <v>509</v>
      </c>
      <c r="E506" s="226" t="s">
        <v>103</v>
      </c>
      <c r="F506" s="356">
        <f t="shared" si="151"/>
        <v>12560.050999999999</v>
      </c>
      <c r="K506" s="35"/>
    </row>
    <row r="507" spans="1:11" x14ac:dyDescent="0.2">
      <c r="A507" s="46" t="s">
        <v>104</v>
      </c>
      <c r="B507" s="226" t="s">
        <v>96</v>
      </c>
      <c r="C507" s="59" t="s">
        <v>98</v>
      </c>
      <c r="D507" s="59" t="s">
        <v>509</v>
      </c>
      <c r="E507" s="226" t="s">
        <v>105</v>
      </c>
      <c r="F507" s="356">
        <f t="shared" si="151"/>
        <v>12560.050999999999</v>
      </c>
      <c r="K507" s="35"/>
    </row>
    <row r="508" spans="1:11" ht="33.75" x14ac:dyDescent="0.2">
      <c r="A508" s="46" t="s">
        <v>106</v>
      </c>
      <c r="B508" s="226" t="s">
        <v>96</v>
      </c>
      <c r="C508" s="59" t="s">
        <v>98</v>
      </c>
      <c r="D508" s="59" t="s">
        <v>509</v>
      </c>
      <c r="E508" s="226" t="s">
        <v>107</v>
      </c>
      <c r="F508" s="356">
        <f>12635.951-75.9</f>
        <v>12560.050999999999</v>
      </c>
      <c r="K508" s="35"/>
    </row>
    <row r="509" spans="1:11" ht="22.5" x14ac:dyDescent="0.2">
      <c r="A509" s="320" t="s">
        <v>926</v>
      </c>
      <c r="B509" s="59" t="s">
        <v>96</v>
      </c>
      <c r="C509" s="59" t="s">
        <v>98</v>
      </c>
      <c r="D509" s="59" t="s">
        <v>925</v>
      </c>
      <c r="E509" s="226"/>
      <c r="F509" s="356">
        <f>F510</f>
        <v>11000</v>
      </c>
      <c r="K509" s="35"/>
    </row>
    <row r="510" spans="1:11" ht="22.5" x14ac:dyDescent="0.2">
      <c r="A510" s="46" t="s">
        <v>102</v>
      </c>
      <c r="B510" s="59" t="s">
        <v>96</v>
      </c>
      <c r="C510" s="59" t="s">
        <v>98</v>
      </c>
      <c r="D510" s="59" t="s">
        <v>925</v>
      </c>
      <c r="E510" s="226">
        <v>600</v>
      </c>
      <c r="F510" s="356">
        <f t="shared" ref="F510:F511" si="152">F511</f>
        <v>11000</v>
      </c>
      <c r="K510" s="35"/>
    </row>
    <row r="511" spans="1:11" x14ac:dyDescent="0.2">
      <c r="A511" s="46" t="s">
        <v>104</v>
      </c>
      <c r="B511" s="59" t="s">
        <v>96</v>
      </c>
      <c r="C511" s="59" t="s">
        <v>98</v>
      </c>
      <c r="D511" s="59" t="s">
        <v>925</v>
      </c>
      <c r="E511" s="226">
        <v>610</v>
      </c>
      <c r="F511" s="356">
        <f t="shared" si="152"/>
        <v>11000</v>
      </c>
      <c r="K511" s="35"/>
    </row>
    <row r="512" spans="1:11" x14ac:dyDescent="0.2">
      <c r="A512" s="46" t="s">
        <v>518</v>
      </c>
      <c r="B512" s="59" t="s">
        <v>96</v>
      </c>
      <c r="C512" s="59" t="s">
        <v>98</v>
      </c>
      <c r="D512" s="59" t="s">
        <v>925</v>
      </c>
      <c r="E512" s="226">
        <v>612</v>
      </c>
      <c r="F512" s="356">
        <v>11000</v>
      </c>
      <c r="K512" s="35"/>
    </row>
    <row r="513" spans="1:11" ht="22.5" x14ac:dyDescent="0.2">
      <c r="A513" s="46" t="s">
        <v>108</v>
      </c>
      <c r="B513" s="59" t="s">
        <v>96</v>
      </c>
      <c r="C513" s="59" t="s">
        <v>98</v>
      </c>
      <c r="D513" s="59" t="s">
        <v>109</v>
      </c>
      <c r="E513" s="226"/>
      <c r="F513" s="356">
        <f>F514</f>
        <v>19939.8171</v>
      </c>
      <c r="K513" s="35"/>
    </row>
    <row r="514" spans="1:11" ht="39" customHeight="1" x14ac:dyDescent="0.2">
      <c r="A514" s="49" t="s">
        <v>446</v>
      </c>
      <c r="B514" s="59" t="s">
        <v>96</v>
      </c>
      <c r="C514" s="59" t="s">
        <v>98</v>
      </c>
      <c r="D514" s="59" t="s">
        <v>110</v>
      </c>
      <c r="E514" s="226"/>
      <c r="F514" s="356">
        <f t="shared" ref="F514" si="153">F515+F519</f>
        <v>19939.8171</v>
      </c>
      <c r="K514" s="35"/>
    </row>
    <row r="515" spans="1:11" ht="45" x14ac:dyDescent="0.2">
      <c r="A515" s="46" t="s">
        <v>111</v>
      </c>
      <c r="B515" s="59" t="s">
        <v>96</v>
      </c>
      <c r="C515" s="59" t="s">
        <v>98</v>
      </c>
      <c r="D515" s="59" t="s">
        <v>110</v>
      </c>
      <c r="E515" s="226" t="s">
        <v>112</v>
      </c>
      <c r="F515" s="356">
        <f t="shared" ref="F515" si="154">F516</f>
        <v>2505</v>
      </c>
      <c r="K515" s="35"/>
    </row>
    <row r="516" spans="1:11" x14ac:dyDescent="0.2">
      <c r="A516" s="46" t="s">
        <v>113</v>
      </c>
      <c r="B516" s="59" t="s">
        <v>96</v>
      </c>
      <c r="C516" s="59" t="s">
        <v>98</v>
      </c>
      <c r="D516" s="59" t="s">
        <v>110</v>
      </c>
      <c r="E516" s="226">
        <v>110</v>
      </c>
      <c r="F516" s="356">
        <f t="shared" ref="F516" si="155">F517+F518</f>
        <v>2505</v>
      </c>
      <c r="K516" s="35"/>
    </row>
    <row r="517" spans="1:11" x14ac:dyDescent="0.2">
      <c r="A517" s="46" t="s">
        <v>114</v>
      </c>
      <c r="B517" s="59" t="s">
        <v>96</v>
      </c>
      <c r="C517" s="59" t="s">
        <v>98</v>
      </c>
      <c r="D517" s="59" t="s">
        <v>110</v>
      </c>
      <c r="E517" s="226">
        <v>111</v>
      </c>
      <c r="F517" s="356">
        <v>1924</v>
      </c>
      <c r="K517" s="35"/>
    </row>
    <row r="518" spans="1:11" ht="33.75" x14ac:dyDescent="0.2">
      <c r="A518" s="132" t="s">
        <v>115</v>
      </c>
      <c r="B518" s="59" t="s">
        <v>96</v>
      </c>
      <c r="C518" s="59" t="s">
        <v>98</v>
      </c>
      <c r="D518" s="59" t="s">
        <v>110</v>
      </c>
      <c r="E518" s="226">
        <v>119</v>
      </c>
      <c r="F518" s="356">
        <v>581</v>
      </c>
      <c r="K518" s="35"/>
    </row>
    <row r="519" spans="1:11" ht="22.5" x14ac:dyDescent="0.2">
      <c r="A519" s="46" t="s">
        <v>102</v>
      </c>
      <c r="B519" s="226" t="s">
        <v>96</v>
      </c>
      <c r="C519" s="59" t="s">
        <v>98</v>
      </c>
      <c r="D519" s="59" t="s">
        <v>110</v>
      </c>
      <c r="E519" s="226" t="s">
        <v>103</v>
      </c>
      <c r="F519" s="356">
        <f t="shared" ref="F519:F520" si="156">F520</f>
        <v>17434.8171</v>
      </c>
      <c r="K519" s="35"/>
    </row>
    <row r="520" spans="1:11" x14ac:dyDescent="0.2">
      <c r="A520" s="46" t="s">
        <v>104</v>
      </c>
      <c r="B520" s="226" t="s">
        <v>96</v>
      </c>
      <c r="C520" s="59" t="s">
        <v>98</v>
      </c>
      <c r="D520" s="59" t="s">
        <v>110</v>
      </c>
      <c r="E520" s="226" t="s">
        <v>105</v>
      </c>
      <c r="F520" s="356">
        <f t="shared" si="156"/>
        <v>17434.8171</v>
      </c>
      <c r="K520" s="35"/>
    </row>
    <row r="521" spans="1:11" ht="33.75" x14ac:dyDescent="0.2">
      <c r="A521" s="46" t="s">
        <v>106</v>
      </c>
      <c r="B521" s="226" t="s">
        <v>96</v>
      </c>
      <c r="C521" s="59" t="s">
        <v>98</v>
      </c>
      <c r="D521" s="59" t="s">
        <v>110</v>
      </c>
      <c r="E521" s="226" t="s">
        <v>107</v>
      </c>
      <c r="F521" s="356">
        <f>17527.2171-92.4</f>
        <v>17434.8171</v>
      </c>
      <c r="K521" s="35"/>
    </row>
    <row r="522" spans="1:11" ht="22.5" x14ac:dyDescent="0.2">
      <c r="A522" s="46" t="s">
        <v>116</v>
      </c>
      <c r="B522" s="59" t="s">
        <v>96</v>
      </c>
      <c r="C522" s="59" t="s">
        <v>98</v>
      </c>
      <c r="D522" s="59" t="s">
        <v>117</v>
      </c>
      <c r="E522" s="226"/>
      <c r="F522" s="356">
        <f t="shared" ref="F522" si="157">F523</f>
        <v>392</v>
      </c>
      <c r="K522" s="35"/>
    </row>
    <row r="523" spans="1:11" ht="22.5" x14ac:dyDescent="0.2">
      <c r="A523" s="46" t="s">
        <v>118</v>
      </c>
      <c r="B523" s="59" t="s">
        <v>96</v>
      </c>
      <c r="C523" s="59" t="s">
        <v>98</v>
      </c>
      <c r="D523" s="59" t="s">
        <v>119</v>
      </c>
      <c r="E523" s="226"/>
      <c r="F523" s="356">
        <f>F524</f>
        <v>392</v>
      </c>
      <c r="K523" s="35"/>
    </row>
    <row r="524" spans="1:11" ht="22.5" x14ac:dyDescent="0.2">
      <c r="A524" s="46" t="s">
        <v>412</v>
      </c>
      <c r="B524" s="59" t="s">
        <v>96</v>
      </c>
      <c r="C524" s="59" t="s">
        <v>98</v>
      </c>
      <c r="D524" s="59" t="s">
        <v>119</v>
      </c>
      <c r="E524" s="226" t="s">
        <v>120</v>
      </c>
      <c r="F524" s="356">
        <f t="shared" ref="F524:F525" si="158">F525</f>
        <v>392</v>
      </c>
      <c r="K524" s="35"/>
    </row>
    <row r="525" spans="1:11" ht="22.5" x14ac:dyDescent="0.2">
      <c r="A525" s="46" t="s">
        <v>121</v>
      </c>
      <c r="B525" s="59" t="s">
        <v>96</v>
      </c>
      <c r="C525" s="59" t="s">
        <v>98</v>
      </c>
      <c r="D525" s="59" t="s">
        <v>119</v>
      </c>
      <c r="E525" s="226" t="s">
        <v>122</v>
      </c>
      <c r="F525" s="356">
        <f t="shared" si="158"/>
        <v>392</v>
      </c>
      <c r="K525" s="35"/>
    </row>
    <row r="526" spans="1:11" x14ac:dyDescent="0.2">
      <c r="A526" s="296" t="s">
        <v>432</v>
      </c>
      <c r="B526" s="136" t="s">
        <v>96</v>
      </c>
      <c r="C526" s="59" t="s">
        <v>98</v>
      </c>
      <c r="D526" s="59" t="s">
        <v>119</v>
      </c>
      <c r="E526" s="226" t="s">
        <v>124</v>
      </c>
      <c r="F526" s="356">
        <v>392</v>
      </c>
      <c r="K526" s="35"/>
    </row>
    <row r="527" spans="1:11" ht="33.75" x14ac:dyDescent="0.2">
      <c r="A527" s="132" t="s">
        <v>459</v>
      </c>
      <c r="B527" s="73" t="s">
        <v>96</v>
      </c>
      <c r="C527" s="73" t="s">
        <v>98</v>
      </c>
      <c r="D527" s="92" t="s">
        <v>460</v>
      </c>
      <c r="E527" s="71"/>
      <c r="F527" s="359">
        <f t="shared" ref="F527" si="159">F528+F532</f>
        <v>184.8</v>
      </c>
      <c r="K527" s="35"/>
    </row>
    <row r="528" spans="1:11" x14ac:dyDescent="0.2">
      <c r="A528" s="296" t="s">
        <v>126</v>
      </c>
      <c r="B528" s="59" t="s">
        <v>96</v>
      </c>
      <c r="C528" s="59" t="s">
        <v>98</v>
      </c>
      <c r="D528" s="59" t="s">
        <v>461</v>
      </c>
      <c r="E528" s="226"/>
      <c r="F528" s="356">
        <f t="shared" ref="F528:F530" si="160">F529</f>
        <v>16.5</v>
      </c>
      <c r="K528" s="35"/>
    </row>
    <row r="529" spans="1:11" ht="45" x14ac:dyDescent="0.2">
      <c r="A529" s="46" t="s">
        <v>111</v>
      </c>
      <c r="B529" s="59" t="s">
        <v>96</v>
      </c>
      <c r="C529" s="59" t="s">
        <v>98</v>
      </c>
      <c r="D529" s="59" t="s">
        <v>461</v>
      </c>
      <c r="E529" s="226">
        <v>100</v>
      </c>
      <c r="F529" s="356">
        <f t="shared" si="160"/>
        <v>16.5</v>
      </c>
      <c r="K529" s="35"/>
    </row>
    <row r="530" spans="1:11" x14ac:dyDescent="0.2">
      <c r="A530" s="46" t="s">
        <v>113</v>
      </c>
      <c r="B530" s="59" t="s">
        <v>96</v>
      </c>
      <c r="C530" s="59" t="s">
        <v>98</v>
      </c>
      <c r="D530" s="59" t="s">
        <v>461</v>
      </c>
      <c r="E530" s="226">
        <v>110</v>
      </c>
      <c r="F530" s="356">
        <f t="shared" si="160"/>
        <v>16.5</v>
      </c>
      <c r="K530" s="35"/>
    </row>
    <row r="531" spans="1:11" ht="22.5" x14ac:dyDescent="0.2">
      <c r="A531" s="296" t="s">
        <v>405</v>
      </c>
      <c r="B531" s="59" t="s">
        <v>96</v>
      </c>
      <c r="C531" s="59" t="s">
        <v>98</v>
      </c>
      <c r="D531" s="59" t="s">
        <v>461</v>
      </c>
      <c r="E531" s="226">
        <v>112</v>
      </c>
      <c r="F531" s="356">
        <v>16.5</v>
      </c>
      <c r="K531" s="35"/>
    </row>
    <row r="532" spans="1:11" x14ac:dyDescent="0.2">
      <c r="A532" s="296" t="s">
        <v>126</v>
      </c>
      <c r="B532" s="59" t="s">
        <v>96</v>
      </c>
      <c r="C532" s="59" t="s">
        <v>98</v>
      </c>
      <c r="D532" s="59" t="s">
        <v>461</v>
      </c>
      <c r="E532" s="226"/>
      <c r="F532" s="356">
        <f t="shared" ref="F532:F534" si="161">F533</f>
        <v>168.3</v>
      </c>
      <c r="K532" s="35"/>
    </row>
    <row r="533" spans="1:11" ht="22.5" x14ac:dyDescent="0.2">
      <c r="A533" s="46" t="s">
        <v>102</v>
      </c>
      <c r="B533" s="59" t="s">
        <v>96</v>
      </c>
      <c r="C533" s="59" t="s">
        <v>98</v>
      </c>
      <c r="D533" s="59" t="s">
        <v>461</v>
      </c>
      <c r="E533" s="226">
        <v>600</v>
      </c>
      <c r="F533" s="356">
        <f t="shared" si="161"/>
        <v>168.3</v>
      </c>
      <c r="K533" s="35"/>
    </row>
    <row r="534" spans="1:11" x14ac:dyDescent="0.2">
      <c r="A534" s="46" t="s">
        <v>104</v>
      </c>
      <c r="B534" s="59" t="s">
        <v>96</v>
      </c>
      <c r="C534" s="59" t="s">
        <v>98</v>
      </c>
      <c r="D534" s="59" t="s">
        <v>461</v>
      </c>
      <c r="E534" s="226">
        <v>610</v>
      </c>
      <c r="F534" s="356">
        <f t="shared" si="161"/>
        <v>168.3</v>
      </c>
      <c r="K534" s="35"/>
    </row>
    <row r="535" spans="1:11" ht="33.75" x14ac:dyDescent="0.2">
      <c r="A535" s="46" t="s">
        <v>106</v>
      </c>
      <c r="B535" s="59" t="s">
        <v>96</v>
      </c>
      <c r="C535" s="59" t="s">
        <v>98</v>
      </c>
      <c r="D535" s="59" t="s">
        <v>461</v>
      </c>
      <c r="E535" s="226">
        <v>611</v>
      </c>
      <c r="F535" s="356">
        <v>168.3</v>
      </c>
      <c r="K535" s="35"/>
    </row>
    <row r="536" spans="1:11" x14ac:dyDescent="0.2">
      <c r="A536" s="44" t="s">
        <v>127</v>
      </c>
      <c r="B536" s="67" t="s">
        <v>96</v>
      </c>
      <c r="C536" s="69" t="s">
        <v>128</v>
      </c>
      <c r="D536" s="69"/>
      <c r="E536" s="67"/>
      <c r="F536" s="358">
        <f>F541+F537+F562</f>
        <v>21664.069000000003</v>
      </c>
      <c r="K536" s="35"/>
    </row>
    <row r="537" spans="1:11" ht="33.75" x14ac:dyDescent="0.2">
      <c r="A537" s="46" t="s">
        <v>753</v>
      </c>
      <c r="B537" s="226" t="s">
        <v>96</v>
      </c>
      <c r="C537" s="59" t="s">
        <v>128</v>
      </c>
      <c r="D537" s="59" t="s">
        <v>935</v>
      </c>
      <c r="E537" s="226"/>
      <c r="F537" s="356">
        <f>F538</f>
        <v>1756.3</v>
      </c>
      <c r="K537" s="35"/>
    </row>
    <row r="538" spans="1:11" ht="22.5" x14ac:dyDescent="0.2">
      <c r="A538" s="46" t="s">
        <v>102</v>
      </c>
      <c r="B538" s="226" t="s">
        <v>96</v>
      </c>
      <c r="C538" s="59" t="s">
        <v>128</v>
      </c>
      <c r="D538" s="59" t="s">
        <v>935</v>
      </c>
      <c r="E538" s="226">
        <v>600</v>
      </c>
      <c r="F538" s="356">
        <f t="shared" ref="F538:F539" si="162">F539</f>
        <v>1756.3</v>
      </c>
      <c r="K538" s="35"/>
    </row>
    <row r="539" spans="1:11" x14ac:dyDescent="0.2">
      <c r="A539" s="46" t="s">
        <v>104</v>
      </c>
      <c r="B539" s="226" t="s">
        <v>96</v>
      </c>
      <c r="C539" s="59" t="s">
        <v>128</v>
      </c>
      <c r="D539" s="59" t="s">
        <v>935</v>
      </c>
      <c r="E539" s="226">
        <v>610</v>
      </c>
      <c r="F539" s="356">
        <f t="shared" si="162"/>
        <v>1756.3</v>
      </c>
      <c r="K539" s="35"/>
    </row>
    <row r="540" spans="1:11" ht="33.75" x14ac:dyDescent="0.2">
      <c r="A540" s="46" t="s">
        <v>106</v>
      </c>
      <c r="B540" s="226" t="s">
        <v>96</v>
      </c>
      <c r="C540" s="59" t="s">
        <v>128</v>
      </c>
      <c r="D540" s="59" t="s">
        <v>935</v>
      </c>
      <c r="E540" s="226">
        <v>611</v>
      </c>
      <c r="F540" s="356">
        <v>1756.3</v>
      </c>
      <c r="K540" s="35"/>
    </row>
    <row r="541" spans="1:11" ht="22.5" x14ac:dyDescent="0.2">
      <c r="A541" s="46" t="s">
        <v>116</v>
      </c>
      <c r="B541" s="59" t="s">
        <v>96</v>
      </c>
      <c r="C541" s="59" t="s">
        <v>128</v>
      </c>
      <c r="D541" s="59" t="s">
        <v>117</v>
      </c>
      <c r="E541" s="226"/>
      <c r="F541" s="356">
        <f>F542+F547</f>
        <v>19647.769000000004</v>
      </c>
      <c r="K541" s="35"/>
    </row>
    <row r="542" spans="1:11" ht="22.5" x14ac:dyDescent="0.2">
      <c r="A542" s="93" t="s">
        <v>129</v>
      </c>
      <c r="B542" s="71" t="s">
        <v>96</v>
      </c>
      <c r="C542" s="73" t="s">
        <v>128</v>
      </c>
      <c r="D542" s="73" t="s">
        <v>130</v>
      </c>
      <c r="E542" s="71"/>
      <c r="F542" s="359">
        <f t="shared" ref="F542:F543" si="163">F543</f>
        <v>904.9</v>
      </c>
      <c r="K542" s="35"/>
    </row>
    <row r="543" spans="1:11" ht="45" x14ac:dyDescent="0.2">
      <c r="A543" s="46" t="s">
        <v>111</v>
      </c>
      <c r="B543" s="226" t="s">
        <v>96</v>
      </c>
      <c r="C543" s="59" t="s">
        <v>128</v>
      </c>
      <c r="D543" s="59" t="s">
        <v>131</v>
      </c>
      <c r="E543" s="226">
        <v>100</v>
      </c>
      <c r="F543" s="356">
        <f t="shared" si="163"/>
        <v>904.9</v>
      </c>
      <c r="K543" s="35"/>
    </row>
    <row r="544" spans="1:11" ht="22.5" x14ac:dyDescent="0.2">
      <c r="A544" s="46" t="s">
        <v>132</v>
      </c>
      <c r="B544" s="226" t="s">
        <v>96</v>
      </c>
      <c r="C544" s="59" t="s">
        <v>128</v>
      </c>
      <c r="D544" s="59" t="s">
        <v>131</v>
      </c>
      <c r="E544" s="226">
        <v>120</v>
      </c>
      <c r="F544" s="356">
        <f t="shared" ref="F544" si="164">F545+F546</f>
        <v>904.9</v>
      </c>
      <c r="K544" s="35"/>
    </row>
    <row r="545" spans="1:11" x14ac:dyDescent="0.2">
      <c r="A545" s="132" t="s">
        <v>133</v>
      </c>
      <c r="B545" s="226" t="s">
        <v>96</v>
      </c>
      <c r="C545" s="59" t="s">
        <v>128</v>
      </c>
      <c r="D545" s="59" t="s">
        <v>131</v>
      </c>
      <c r="E545" s="226">
        <v>121</v>
      </c>
      <c r="F545" s="356">
        <v>695</v>
      </c>
      <c r="K545" s="35"/>
    </row>
    <row r="546" spans="1:11" ht="33.75" x14ac:dyDescent="0.2">
      <c r="A546" s="132" t="s">
        <v>134</v>
      </c>
      <c r="B546" s="226" t="s">
        <v>96</v>
      </c>
      <c r="C546" s="59" t="s">
        <v>128</v>
      </c>
      <c r="D546" s="59" t="s">
        <v>131</v>
      </c>
      <c r="E546" s="226">
        <v>129</v>
      </c>
      <c r="F546" s="356">
        <v>209.9</v>
      </c>
      <c r="K546" s="35"/>
    </row>
    <row r="547" spans="1:11" ht="22.5" x14ac:dyDescent="0.2">
      <c r="A547" s="93" t="s">
        <v>118</v>
      </c>
      <c r="B547" s="71" t="s">
        <v>96</v>
      </c>
      <c r="C547" s="73" t="s">
        <v>128</v>
      </c>
      <c r="D547" s="73" t="s">
        <v>141</v>
      </c>
      <c r="E547" s="71"/>
      <c r="F547" s="359">
        <f t="shared" ref="F547" si="165">F548+F552+F557</f>
        <v>18742.869000000002</v>
      </c>
      <c r="K547" s="35"/>
    </row>
    <row r="548" spans="1:11" ht="45" x14ac:dyDescent="0.2">
      <c r="A548" s="46" t="s">
        <v>111</v>
      </c>
      <c r="B548" s="226" t="s">
        <v>96</v>
      </c>
      <c r="C548" s="59" t="s">
        <v>128</v>
      </c>
      <c r="D548" s="59" t="s">
        <v>142</v>
      </c>
      <c r="E548" s="226">
        <v>100</v>
      </c>
      <c r="F548" s="356">
        <f t="shared" ref="F548" si="166">F549</f>
        <v>18264.400000000001</v>
      </c>
      <c r="K548" s="35"/>
    </row>
    <row r="549" spans="1:11" x14ac:dyDescent="0.2">
      <c r="A549" s="46" t="s">
        <v>113</v>
      </c>
      <c r="B549" s="226" t="s">
        <v>96</v>
      </c>
      <c r="C549" s="59" t="s">
        <v>128</v>
      </c>
      <c r="D549" s="59" t="s">
        <v>142</v>
      </c>
      <c r="E549" s="226">
        <v>110</v>
      </c>
      <c r="F549" s="356">
        <f t="shared" ref="F549" si="167">F550+F551</f>
        <v>18264.400000000001</v>
      </c>
      <c r="K549" s="35"/>
    </row>
    <row r="550" spans="1:11" x14ac:dyDescent="0.2">
      <c r="A550" s="46" t="s">
        <v>114</v>
      </c>
      <c r="B550" s="226" t="s">
        <v>96</v>
      </c>
      <c r="C550" s="59" t="s">
        <v>128</v>
      </c>
      <c r="D550" s="59" t="s">
        <v>142</v>
      </c>
      <c r="E550" s="226">
        <v>111</v>
      </c>
      <c r="F550" s="356">
        <v>14028</v>
      </c>
      <c r="K550" s="35"/>
    </row>
    <row r="551" spans="1:11" ht="12.75" customHeight="1" x14ac:dyDescent="0.2">
      <c r="A551" s="132" t="s">
        <v>115</v>
      </c>
      <c r="B551" s="226" t="s">
        <v>96</v>
      </c>
      <c r="C551" s="59" t="s">
        <v>128</v>
      </c>
      <c r="D551" s="59" t="s">
        <v>142</v>
      </c>
      <c r="E551" s="226">
        <v>119</v>
      </c>
      <c r="F551" s="356">
        <v>4236.3999999999996</v>
      </c>
      <c r="K551" s="35"/>
    </row>
    <row r="552" spans="1:11" ht="33" customHeight="1" x14ac:dyDescent="0.2">
      <c r="A552" s="46" t="s">
        <v>412</v>
      </c>
      <c r="B552" s="226" t="s">
        <v>96</v>
      </c>
      <c r="C552" s="59" t="s">
        <v>128</v>
      </c>
      <c r="D552" s="59" t="s">
        <v>143</v>
      </c>
      <c r="E552" s="226" t="s">
        <v>120</v>
      </c>
      <c r="F552" s="356">
        <f t="shared" ref="F552" si="168">SUM(F553)</f>
        <v>429.46899999999999</v>
      </c>
      <c r="K552" s="35"/>
    </row>
    <row r="553" spans="1:11" ht="22.5" x14ac:dyDescent="0.2">
      <c r="A553" s="46" t="s">
        <v>121</v>
      </c>
      <c r="B553" s="226" t="s">
        <v>96</v>
      </c>
      <c r="C553" s="59" t="s">
        <v>128</v>
      </c>
      <c r="D553" s="59" t="s">
        <v>143</v>
      </c>
      <c r="E553" s="226" t="s">
        <v>122</v>
      </c>
      <c r="F553" s="356">
        <f>F556+F554+F555</f>
        <v>429.46899999999999</v>
      </c>
      <c r="K553" s="35"/>
    </row>
    <row r="554" spans="1:11" ht="22.5" x14ac:dyDescent="0.2">
      <c r="A554" s="296" t="s">
        <v>135</v>
      </c>
      <c r="B554" s="226" t="s">
        <v>96</v>
      </c>
      <c r="C554" s="59" t="s">
        <v>128</v>
      </c>
      <c r="D554" s="59" t="s">
        <v>143</v>
      </c>
      <c r="E554" s="226">
        <v>242</v>
      </c>
      <c r="F554" s="356">
        <f>82+70</f>
        <v>152</v>
      </c>
      <c r="K554" s="35"/>
    </row>
    <row r="555" spans="1:11" ht="22.5" x14ac:dyDescent="0.2">
      <c r="A555" s="296" t="s">
        <v>745</v>
      </c>
      <c r="B555" s="226" t="s">
        <v>96</v>
      </c>
      <c r="C555" s="59" t="s">
        <v>128</v>
      </c>
      <c r="D555" s="59" t="s">
        <v>143</v>
      </c>
      <c r="E555" s="226">
        <v>243</v>
      </c>
      <c r="F555" s="356"/>
      <c r="K555" s="35"/>
    </row>
    <row r="556" spans="1:11" x14ac:dyDescent="0.2">
      <c r="A556" s="296" t="s">
        <v>432</v>
      </c>
      <c r="B556" s="226" t="s">
        <v>96</v>
      </c>
      <c r="C556" s="59" t="s">
        <v>128</v>
      </c>
      <c r="D556" s="59" t="s">
        <v>143</v>
      </c>
      <c r="E556" s="226" t="s">
        <v>124</v>
      </c>
      <c r="F556" s="356">
        <f>326.469-49</f>
        <v>277.46899999999999</v>
      </c>
      <c r="K556" s="35"/>
    </row>
    <row r="557" spans="1:11" x14ac:dyDescent="0.2">
      <c r="A557" s="298" t="s">
        <v>136</v>
      </c>
      <c r="B557" s="226" t="s">
        <v>96</v>
      </c>
      <c r="C557" s="59" t="s">
        <v>128</v>
      </c>
      <c r="D557" s="59" t="s">
        <v>143</v>
      </c>
      <c r="E557" s="48" t="s">
        <v>196</v>
      </c>
      <c r="F557" s="321">
        <f t="shared" ref="F557" si="169">F558</f>
        <v>49</v>
      </c>
      <c r="K557" s="35"/>
    </row>
    <row r="558" spans="1:11" x14ac:dyDescent="0.2">
      <c r="A558" s="298" t="s">
        <v>137</v>
      </c>
      <c r="B558" s="226" t="s">
        <v>96</v>
      </c>
      <c r="C558" s="59" t="s">
        <v>128</v>
      </c>
      <c r="D558" s="59" t="s">
        <v>143</v>
      </c>
      <c r="E558" s="48" t="s">
        <v>138</v>
      </c>
      <c r="F558" s="321">
        <f t="shared" ref="F558" si="170">F559+F561+F560</f>
        <v>49</v>
      </c>
      <c r="K558" s="35"/>
    </row>
    <row r="559" spans="1:11" x14ac:dyDescent="0.2">
      <c r="A559" s="297" t="s">
        <v>139</v>
      </c>
      <c r="B559" s="226" t="s">
        <v>96</v>
      </c>
      <c r="C559" s="59" t="s">
        <v>128</v>
      </c>
      <c r="D559" s="59" t="s">
        <v>143</v>
      </c>
      <c r="E559" s="48" t="s">
        <v>140</v>
      </c>
      <c r="F559" s="321"/>
      <c r="K559" s="35"/>
    </row>
    <row r="560" spans="1:11" x14ac:dyDescent="0.2">
      <c r="A560" s="298" t="s">
        <v>197</v>
      </c>
      <c r="B560" s="226" t="s">
        <v>96</v>
      </c>
      <c r="C560" s="59" t="s">
        <v>128</v>
      </c>
      <c r="D560" s="59" t="s">
        <v>143</v>
      </c>
      <c r="E560" s="48">
        <v>852</v>
      </c>
      <c r="F560" s="321">
        <v>3</v>
      </c>
      <c r="K560" s="35"/>
    </row>
    <row r="561" spans="1:11" ht="12.75" customHeight="1" x14ac:dyDescent="0.2">
      <c r="A561" s="298" t="s">
        <v>404</v>
      </c>
      <c r="B561" s="226" t="s">
        <v>96</v>
      </c>
      <c r="C561" s="59" t="s">
        <v>128</v>
      </c>
      <c r="D561" s="59" t="s">
        <v>143</v>
      </c>
      <c r="E561" s="48">
        <v>853</v>
      </c>
      <c r="F561" s="321">
        <v>46</v>
      </c>
      <c r="K561" s="35"/>
    </row>
    <row r="562" spans="1:11" ht="21.75" x14ac:dyDescent="0.2">
      <c r="A562" s="66" t="s">
        <v>934</v>
      </c>
      <c r="B562" s="66" t="s">
        <v>96</v>
      </c>
      <c r="C562" s="64" t="s">
        <v>128</v>
      </c>
      <c r="D562" s="64"/>
      <c r="E562" s="66"/>
      <c r="F562" s="369">
        <f>F563</f>
        <v>260</v>
      </c>
      <c r="K562" s="35"/>
    </row>
    <row r="563" spans="1:11" ht="22.5" x14ac:dyDescent="0.2">
      <c r="A563" s="326" t="s">
        <v>412</v>
      </c>
      <c r="B563" s="48" t="s">
        <v>96</v>
      </c>
      <c r="C563" s="47" t="s">
        <v>128</v>
      </c>
      <c r="D563" s="47" t="s">
        <v>752</v>
      </c>
      <c r="E563" s="48" t="s">
        <v>120</v>
      </c>
      <c r="F563" s="321">
        <f t="shared" ref="F563:F564" si="171">F564</f>
        <v>260</v>
      </c>
      <c r="K563" s="35"/>
    </row>
    <row r="564" spans="1:11" ht="22.5" x14ac:dyDescent="0.2">
      <c r="A564" s="326" t="s">
        <v>121</v>
      </c>
      <c r="B564" s="48" t="s">
        <v>96</v>
      </c>
      <c r="C564" s="47" t="s">
        <v>128</v>
      </c>
      <c r="D564" s="47" t="s">
        <v>752</v>
      </c>
      <c r="E564" s="48" t="s">
        <v>122</v>
      </c>
      <c r="F564" s="321">
        <f t="shared" si="171"/>
        <v>260</v>
      </c>
      <c r="K564" s="35"/>
    </row>
    <row r="565" spans="1:11" x14ac:dyDescent="0.2">
      <c r="A565" s="327" t="s">
        <v>432</v>
      </c>
      <c r="B565" s="48" t="s">
        <v>96</v>
      </c>
      <c r="C565" s="47" t="s">
        <v>128</v>
      </c>
      <c r="D565" s="47" t="s">
        <v>752</v>
      </c>
      <c r="E565" s="48" t="s">
        <v>124</v>
      </c>
      <c r="F565" s="321">
        <v>260</v>
      </c>
      <c r="K565" s="35"/>
    </row>
    <row r="566" spans="1:11" x14ac:dyDescent="0.2">
      <c r="A566" s="44" t="s">
        <v>346</v>
      </c>
      <c r="B566" s="67" t="s">
        <v>219</v>
      </c>
      <c r="C566" s="69" t="s">
        <v>146</v>
      </c>
      <c r="D566" s="69" t="s">
        <v>147</v>
      </c>
      <c r="E566" s="67" t="s">
        <v>148</v>
      </c>
      <c r="F566" s="358">
        <f t="shared" ref="F566:F575" si="172">F567</f>
        <v>500</v>
      </c>
      <c r="K566" s="35"/>
    </row>
    <row r="567" spans="1:11" x14ac:dyDescent="0.2">
      <c r="A567" s="44" t="s">
        <v>347</v>
      </c>
      <c r="B567" s="67" t="s">
        <v>219</v>
      </c>
      <c r="C567" s="69" t="s">
        <v>219</v>
      </c>
      <c r="D567" s="69" t="s">
        <v>147</v>
      </c>
      <c r="E567" s="67" t="s">
        <v>148</v>
      </c>
      <c r="F567" s="358">
        <f t="shared" si="172"/>
        <v>500</v>
      </c>
      <c r="K567" s="35"/>
    </row>
    <row r="568" spans="1:11" ht="31.5" x14ac:dyDescent="0.2">
      <c r="A568" s="234" t="s">
        <v>454</v>
      </c>
      <c r="B568" s="67" t="s">
        <v>219</v>
      </c>
      <c r="C568" s="69" t="s">
        <v>219</v>
      </c>
      <c r="D568" s="69" t="s">
        <v>348</v>
      </c>
      <c r="E568" s="67"/>
      <c r="F568" s="358">
        <f t="shared" ref="F568" si="173">F569+F573</f>
        <v>500</v>
      </c>
      <c r="K568" s="35"/>
    </row>
    <row r="569" spans="1:11" ht="22.5" x14ac:dyDescent="0.2">
      <c r="A569" s="242" t="s">
        <v>814</v>
      </c>
      <c r="B569" s="71" t="s">
        <v>219</v>
      </c>
      <c r="C569" s="73" t="s">
        <v>219</v>
      </c>
      <c r="D569" s="73" t="s">
        <v>815</v>
      </c>
      <c r="E569" s="71"/>
      <c r="F569" s="359">
        <f t="shared" si="172"/>
        <v>350</v>
      </c>
      <c r="K569" s="35"/>
    </row>
    <row r="570" spans="1:11" ht="22.5" x14ac:dyDescent="0.2">
      <c r="A570" s="46" t="s">
        <v>412</v>
      </c>
      <c r="B570" s="226" t="s">
        <v>219</v>
      </c>
      <c r="C570" s="59" t="s">
        <v>219</v>
      </c>
      <c r="D570" s="73" t="s">
        <v>815</v>
      </c>
      <c r="E570" s="226" t="s">
        <v>120</v>
      </c>
      <c r="F570" s="356">
        <f t="shared" si="172"/>
        <v>350</v>
      </c>
      <c r="K570" s="35"/>
    </row>
    <row r="571" spans="1:11" ht="22.5" x14ac:dyDescent="0.2">
      <c r="A571" s="46" t="s">
        <v>121</v>
      </c>
      <c r="B571" s="226" t="s">
        <v>219</v>
      </c>
      <c r="C571" s="59" t="s">
        <v>219</v>
      </c>
      <c r="D571" s="73" t="s">
        <v>815</v>
      </c>
      <c r="E571" s="226" t="s">
        <v>122</v>
      </c>
      <c r="F571" s="356">
        <f t="shared" si="172"/>
        <v>350</v>
      </c>
      <c r="K571" s="35"/>
    </row>
    <row r="572" spans="1:11" x14ac:dyDescent="0.2">
      <c r="A572" s="296" t="s">
        <v>432</v>
      </c>
      <c r="B572" s="226" t="s">
        <v>219</v>
      </c>
      <c r="C572" s="59" t="s">
        <v>219</v>
      </c>
      <c r="D572" s="73" t="s">
        <v>815</v>
      </c>
      <c r="E572" s="226" t="s">
        <v>124</v>
      </c>
      <c r="F572" s="362">
        <v>350</v>
      </c>
      <c r="K572" s="35"/>
    </row>
    <row r="573" spans="1:11" ht="22.5" x14ac:dyDescent="0.2">
      <c r="A573" s="242" t="s">
        <v>816</v>
      </c>
      <c r="B573" s="226" t="s">
        <v>219</v>
      </c>
      <c r="C573" s="59" t="s">
        <v>219</v>
      </c>
      <c r="D573" s="73" t="s">
        <v>817</v>
      </c>
      <c r="E573" s="226"/>
      <c r="F573" s="362">
        <f t="shared" ref="F573" si="174">F574</f>
        <v>150</v>
      </c>
      <c r="K573" s="35"/>
    </row>
    <row r="574" spans="1:11" ht="22.5" x14ac:dyDescent="0.2">
      <c r="A574" s="46" t="s">
        <v>412</v>
      </c>
      <c r="B574" s="226" t="s">
        <v>219</v>
      </c>
      <c r="C574" s="59" t="s">
        <v>219</v>
      </c>
      <c r="D574" s="73" t="s">
        <v>817</v>
      </c>
      <c r="E574" s="226" t="s">
        <v>120</v>
      </c>
      <c r="F574" s="356">
        <f t="shared" si="172"/>
        <v>150</v>
      </c>
      <c r="K574" s="35"/>
    </row>
    <row r="575" spans="1:11" ht="22.5" x14ac:dyDescent="0.2">
      <c r="A575" s="46" t="s">
        <v>121</v>
      </c>
      <c r="B575" s="226" t="s">
        <v>219</v>
      </c>
      <c r="C575" s="59" t="s">
        <v>219</v>
      </c>
      <c r="D575" s="73" t="s">
        <v>817</v>
      </c>
      <c r="E575" s="226" t="s">
        <v>122</v>
      </c>
      <c r="F575" s="356">
        <f t="shared" si="172"/>
        <v>150</v>
      </c>
      <c r="K575" s="35"/>
    </row>
    <row r="576" spans="1:11" x14ac:dyDescent="0.2">
      <c r="A576" s="296" t="s">
        <v>432</v>
      </c>
      <c r="B576" s="226" t="s">
        <v>219</v>
      </c>
      <c r="C576" s="59" t="s">
        <v>219</v>
      </c>
      <c r="D576" s="73" t="s">
        <v>817</v>
      </c>
      <c r="E576" s="226" t="s">
        <v>124</v>
      </c>
      <c r="F576" s="362">
        <v>150</v>
      </c>
      <c r="K576" s="35"/>
    </row>
    <row r="577" spans="1:11" ht="13.5" customHeight="1" x14ac:dyDescent="0.2">
      <c r="A577" s="44" t="s">
        <v>149</v>
      </c>
      <c r="B577" s="66" t="s">
        <v>150</v>
      </c>
      <c r="C577" s="64" t="s">
        <v>146</v>
      </c>
      <c r="D577" s="64" t="s">
        <v>147</v>
      </c>
      <c r="E577" s="66" t="s">
        <v>148</v>
      </c>
      <c r="F577" s="357">
        <f>F578+F654+F680</f>
        <v>262696.40000000002</v>
      </c>
      <c r="G577" s="137">
        <f>'Пр 5 вед'!G700+'Пр 5 вед'!G350+'Пр 5 вед'!G102</f>
        <v>262696.40000000002</v>
      </c>
      <c r="K577" s="35"/>
    </row>
    <row r="578" spans="1:11" ht="32.25" customHeight="1" x14ac:dyDescent="0.2">
      <c r="A578" s="44" t="s">
        <v>151</v>
      </c>
      <c r="B578" s="66" t="s">
        <v>150</v>
      </c>
      <c r="C578" s="64" t="s">
        <v>152</v>
      </c>
      <c r="D578" s="64"/>
      <c r="E578" s="66"/>
      <c r="F578" s="357">
        <f>F579+F626</f>
        <v>27461.1</v>
      </c>
      <c r="K578" s="35"/>
    </row>
    <row r="579" spans="1:11" ht="21" x14ac:dyDescent="0.2">
      <c r="A579" s="44" t="s">
        <v>447</v>
      </c>
      <c r="B579" s="66">
        <v>10</v>
      </c>
      <c r="C579" s="64" t="s">
        <v>152</v>
      </c>
      <c r="D579" s="64" t="s">
        <v>153</v>
      </c>
      <c r="E579" s="66"/>
      <c r="F579" s="357">
        <f t="shared" ref="F579" si="175">F580+F604</f>
        <v>26906.1</v>
      </c>
      <c r="K579" s="35"/>
    </row>
    <row r="580" spans="1:11" ht="33.75" x14ac:dyDescent="0.2">
      <c r="A580" s="46" t="s">
        <v>154</v>
      </c>
      <c r="B580" s="51" t="s">
        <v>150</v>
      </c>
      <c r="C580" s="51" t="s">
        <v>152</v>
      </c>
      <c r="D580" s="51" t="s">
        <v>155</v>
      </c>
      <c r="E580" s="53"/>
      <c r="F580" s="363">
        <f t="shared" ref="F580" si="176">F581+F586+F594+F599</f>
        <v>18420.599999999999</v>
      </c>
      <c r="K580" s="35"/>
    </row>
    <row r="581" spans="1:11" s="54" customFormat="1" ht="22.5" x14ac:dyDescent="0.2">
      <c r="A581" s="46" t="s">
        <v>156</v>
      </c>
      <c r="B581" s="51" t="s">
        <v>150</v>
      </c>
      <c r="C581" s="51" t="s">
        <v>152</v>
      </c>
      <c r="D581" s="51" t="s">
        <v>157</v>
      </c>
      <c r="E581" s="53"/>
      <c r="F581" s="363">
        <f t="shared" ref="F581:F584" si="177">F582</f>
        <v>7769.3</v>
      </c>
    </row>
    <row r="582" spans="1:11" s="54" customFormat="1" ht="11.25" x14ac:dyDescent="0.2">
      <c r="A582" s="297" t="s">
        <v>158</v>
      </c>
      <c r="B582" s="51" t="s">
        <v>150</v>
      </c>
      <c r="C582" s="51" t="s">
        <v>152</v>
      </c>
      <c r="D582" s="51" t="s">
        <v>159</v>
      </c>
      <c r="E582" s="53"/>
      <c r="F582" s="363">
        <f t="shared" si="177"/>
        <v>7769.3</v>
      </c>
    </row>
    <row r="583" spans="1:11" s="54" customFormat="1" ht="11.25" x14ac:dyDescent="0.2">
      <c r="A583" s="297" t="s">
        <v>160</v>
      </c>
      <c r="B583" s="51" t="s">
        <v>150</v>
      </c>
      <c r="C583" s="51" t="s">
        <v>152</v>
      </c>
      <c r="D583" s="51" t="s">
        <v>159</v>
      </c>
      <c r="E583" s="51" t="s">
        <v>161</v>
      </c>
      <c r="F583" s="363">
        <f t="shared" si="177"/>
        <v>7769.3</v>
      </c>
    </row>
    <row r="584" spans="1:11" s="54" customFormat="1" ht="11.25" x14ac:dyDescent="0.2">
      <c r="A584" s="297" t="s">
        <v>162</v>
      </c>
      <c r="B584" s="51" t="s">
        <v>150</v>
      </c>
      <c r="C584" s="51" t="s">
        <v>152</v>
      </c>
      <c r="D584" s="51" t="s">
        <v>159</v>
      </c>
      <c r="E584" s="53">
        <v>310</v>
      </c>
      <c r="F584" s="363">
        <f t="shared" si="177"/>
        <v>7769.3</v>
      </c>
    </row>
    <row r="585" spans="1:11" s="54" customFormat="1" ht="45" x14ac:dyDescent="0.2">
      <c r="A585" s="298" t="s">
        <v>409</v>
      </c>
      <c r="B585" s="51" t="s">
        <v>150</v>
      </c>
      <c r="C585" s="51" t="s">
        <v>152</v>
      </c>
      <c r="D585" s="51" t="s">
        <v>159</v>
      </c>
      <c r="E585" s="53">
        <v>313</v>
      </c>
      <c r="F585" s="363">
        <v>7769.3</v>
      </c>
    </row>
    <row r="586" spans="1:11" s="54" customFormat="1" ht="22.5" x14ac:dyDescent="0.2">
      <c r="A586" s="46" t="s">
        <v>165</v>
      </c>
      <c r="B586" s="48">
        <v>10</v>
      </c>
      <c r="C586" s="47" t="s">
        <v>152</v>
      </c>
      <c r="D586" s="47" t="s">
        <v>166</v>
      </c>
      <c r="E586" s="48" t="s">
        <v>148</v>
      </c>
      <c r="F586" s="321">
        <f t="shared" ref="F586" si="178">F587</f>
        <v>10371.799999999999</v>
      </c>
    </row>
    <row r="587" spans="1:11" s="54" customFormat="1" ht="22.5" x14ac:dyDescent="0.2">
      <c r="A587" s="46" t="s">
        <v>66</v>
      </c>
      <c r="B587" s="48" t="s">
        <v>150</v>
      </c>
      <c r="C587" s="47" t="s">
        <v>152</v>
      </c>
      <c r="D587" s="47" t="s">
        <v>167</v>
      </c>
      <c r="E587" s="48"/>
      <c r="F587" s="321">
        <f t="shared" ref="F587" si="179">F588+F591</f>
        <v>10371.799999999999</v>
      </c>
    </row>
    <row r="588" spans="1:11" ht="22.5" x14ac:dyDescent="0.2">
      <c r="A588" s="46" t="s">
        <v>412</v>
      </c>
      <c r="B588" s="48" t="s">
        <v>150</v>
      </c>
      <c r="C588" s="47" t="s">
        <v>152</v>
      </c>
      <c r="D588" s="47" t="s">
        <v>167</v>
      </c>
      <c r="E588" s="48" t="s">
        <v>120</v>
      </c>
      <c r="F588" s="321">
        <f t="shared" ref="F588" si="180">SUM(F589)</f>
        <v>0</v>
      </c>
      <c r="K588" s="35"/>
    </row>
    <row r="589" spans="1:11" s="54" customFormat="1" ht="22.5" x14ac:dyDescent="0.2">
      <c r="A589" s="46" t="s">
        <v>121</v>
      </c>
      <c r="B589" s="48" t="s">
        <v>150</v>
      </c>
      <c r="C589" s="47" t="s">
        <v>152</v>
      </c>
      <c r="D589" s="47" t="s">
        <v>167</v>
      </c>
      <c r="E589" s="48" t="s">
        <v>122</v>
      </c>
      <c r="F589" s="321">
        <f t="shared" ref="F589" si="181">F590</f>
        <v>0</v>
      </c>
    </row>
    <row r="590" spans="1:11" s="54" customFormat="1" ht="11.25" x14ac:dyDescent="0.2">
      <c r="A590" s="296" t="s">
        <v>432</v>
      </c>
      <c r="B590" s="48" t="s">
        <v>150</v>
      </c>
      <c r="C590" s="47" t="s">
        <v>152</v>
      </c>
      <c r="D590" s="47" t="s">
        <v>167</v>
      </c>
      <c r="E590" s="48" t="s">
        <v>124</v>
      </c>
      <c r="F590" s="321"/>
    </row>
    <row r="591" spans="1:11" s="54" customFormat="1" ht="11.25" x14ac:dyDescent="0.2">
      <c r="A591" s="297" t="s">
        <v>160</v>
      </c>
      <c r="B591" s="48" t="s">
        <v>150</v>
      </c>
      <c r="C591" s="47" t="s">
        <v>152</v>
      </c>
      <c r="D591" s="47" t="s">
        <v>167</v>
      </c>
      <c r="E591" s="48">
        <v>300</v>
      </c>
      <c r="F591" s="321">
        <f t="shared" ref="F591:F592" si="182">F592</f>
        <v>10371.799999999999</v>
      </c>
    </row>
    <row r="592" spans="1:11" x14ac:dyDescent="0.2">
      <c r="A592" s="297" t="s">
        <v>162</v>
      </c>
      <c r="B592" s="48" t="s">
        <v>150</v>
      </c>
      <c r="C592" s="47" t="s">
        <v>152</v>
      </c>
      <c r="D592" s="47" t="s">
        <v>167</v>
      </c>
      <c r="E592" s="48">
        <v>310</v>
      </c>
      <c r="F592" s="321">
        <f t="shared" si="182"/>
        <v>10371.799999999999</v>
      </c>
      <c r="K592" s="35"/>
    </row>
    <row r="593" spans="1:11" ht="22.5" x14ac:dyDescent="0.2">
      <c r="A593" s="298" t="s">
        <v>163</v>
      </c>
      <c r="B593" s="48">
        <v>10</v>
      </c>
      <c r="C593" s="47" t="s">
        <v>152</v>
      </c>
      <c r="D593" s="47" t="s">
        <v>167</v>
      </c>
      <c r="E593" s="48">
        <v>313</v>
      </c>
      <c r="F593" s="321">
        <v>10371.799999999999</v>
      </c>
      <c r="K593" s="35"/>
    </row>
    <row r="594" spans="1:11" ht="22.5" x14ac:dyDescent="0.2">
      <c r="A594" s="297" t="s">
        <v>168</v>
      </c>
      <c r="B594" s="51" t="s">
        <v>150</v>
      </c>
      <c r="C594" s="51" t="s">
        <v>152</v>
      </c>
      <c r="D594" s="51" t="s">
        <v>169</v>
      </c>
      <c r="E594" s="51"/>
      <c r="F594" s="363">
        <f t="shared" ref="F594" si="183">F596</f>
        <v>179</v>
      </c>
      <c r="K594" s="35"/>
    </row>
    <row r="595" spans="1:11" ht="33.75" x14ac:dyDescent="0.2">
      <c r="A595" s="297" t="s">
        <v>420</v>
      </c>
      <c r="B595" s="51" t="s">
        <v>150</v>
      </c>
      <c r="C595" s="51" t="s">
        <v>152</v>
      </c>
      <c r="D595" s="51" t="s">
        <v>170</v>
      </c>
      <c r="E595" s="51"/>
      <c r="F595" s="363">
        <f t="shared" ref="F595:F597" si="184">F596</f>
        <v>179</v>
      </c>
      <c r="K595" s="35"/>
    </row>
    <row r="596" spans="1:11" x14ac:dyDescent="0.2">
      <c r="A596" s="297" t="s">
        <v>160</v>
      </c>
      <c r="B596" s="51" t="s">
        <v>150</v>
      </c>
      <c r="C596" s="51" t="s">
        <v>152</v>
      </c>
      <c r="D596" s="51" t="s">
        <v>170</v>
      </c>
      <c r="E596" s="51" t="s">
        <v>161</v>
      </c>
      <c r="F596" s="363">
        <f t="shared" si="184"/>
        <v>179</v>
      </c>
      <c r="K596" s="35"/>
    </row>
    <row r="597" spans="1:11" x14ac:dyDescent="0.2">
      <c r="A597" s="297" t="s">
        <v>162</v>
      </c>
      <c r="B597" s="51" t="s">
        <v>150</v>
      </c>
      <c r="C597" s="51" t="s">
        <v>152</v>
      </c>
      <c r="D597" s="51" t="s">
        <v>170</v>
      </c>
      <c r="E597" s="53">
        <v>310</v>
      </c>
      <c r="F597" s="363">
        <f t="shared" si="184"/>
        <v>179</v>
      </c>
      <c r="K597" s="35"/>
    </row>
    <row r="598" spans="1:11" ht="22.5" x14ac:dyDescent="0.2">
      <c r="A598" s="298" t="s">
        <v>163</v>
      </c>
      <c r="B598" s="51" t="s">
        <v>150</v>
      </c>
      <c r="C598" s="51" t="s">
        <v>152</v>
      </c>
      <c r="D598" s="51" t="s">
        <v>170</v>
      </c>
      <c r="E598" s="53">
        <v>313</v>
      </c>
      <c r="F598" s="363">
        <v>179</v>
      </c>
      <c r="K598" s="35"/>
    </row>
    <row r="599" spans="1:11" ht="22.5" x14ac:dyDescent="0.2">
      <c r="A599" s="298" t="s">
        <v>467</v>
      </c>
      <c r="B599" s="51" t="s">
        <v>150</v>
      </c>
      <c r="C599" s="51" t="s">
        <v>152</v>
      </c>
      <c r="D599" s="47" t="s">
        <v>462</v>
      </c>
      <c r="E599" s="53"/>
      <c r="F599" s="363">
        <f t="shared" ref="F599:F600" si="185">F600</f>
        <v>100.5</v>
      </c>
      <c r="K599" s="35"/>
    </row>
    <row r="600" spans="1:11" ht="22.5" x14ac:dyDescent="0.2">
      <c r="A600" s="298" t="s">
        <v>458</v>
      </c>
      <c r="B600" s="51" t="s">
        <v>150</v>
      </c>
      <c r="C600" s="51" t="s">
        <v>152</v>
      </c>
      <c r="D600" s="47" t="s">
        <v>466</v>
      </c>
      <c r="E600" s="53"/>
      <c r="F600" s="363">
        <f t="shared" si="185"/>
        <v>100.5</v>
      </c>
      <c r="K600" s="35"/>
    </row>
    <row r="601" spans="1:11" s="54" customFormat="1" ht="11.25" x14ac:dyDescent="0.2">
      <c r="A601" s="297" t="s">
        <v>160</v>
      </c>
      <c r="B601" s="51" t="s">
        <v>150</v>
      </c>
      <c r="C601" s="51" t="s">
        <v>152</v>
      </c>
      <c r="D601" s="47" t="s">
        <v>466</v>
      </c>
      <c r="E601" s="51" t="s">
        <v>161</v>
      </c>
      <c r="F601" s="363">
        <f t="shared" ref="F601" si="186">F603</f>
        <v>100.5</v>
      </c>
    </row>
    <row r="602" spans="1:11" s="54" customFormat="1" ht="11.25" x14ac:dyDescent="0.2">
      <c r="A602" s="297" t="s">
        <v>162</v>
      </c>
      <c r="B602" s="51" t="s">
        <v>150</v>
      </c>
      <c r="C602" s="51" t="s">
        <v>152</v>
      </c>
      <c r="D602" s="47" t="s">
        <v>466</v>
      </c>
      <c r="E602" s="53">
        <v>310</v>
      </c>
      <c r="F602" s="363">
        <f t="shared" ref="F602" si="187">F603</f>
        <v>100.5</v>
      </c>
    </row>
    <row r="603" spans="1:11" ht="22.5" x14ac:dyDescent="0.2">
      <c r="A603" s="298" t="s">
        <v>163</v>
      </c>
      <c r="B603" s="51" t="s">
        <v>150</v>
      </c>
      <c r="C603" s="51" t="s">
        <v>152</v>
      </c>
      <c r="D603" s="47" t="s">
        <v>466</v>
      </c>
      <c r="E603" s="53">
        <v>313</v>
      </c>
      <c r="F603" s="363">
        <v>100.5</v>
      </c>
      <c r="K603" s="35"/>
    </row>
    <row r="604" spans="1:11" ht="33.75" x14ac:dyDescent="0.2">
      <c r="A604" s="46" t="s">
        <v>171</v>
      </c>
      <c r="B604" s="48">
        <v>10</v>
      </c>
      <c r="C604" s="47" t="s">
        <v>152</v>
      </c>
      <c r="D604" s="47" t="s">
        <v>172</v>
      </c>
      <c r="E604" s="48"/>
      <c r="F604" s="321">
        <f t="shared" ref="F604" si="188">F605+F613+F618</f>
        <v>8485.5</v>
      </c>
      <c r="K604" s="35"/>
    </row>
    <row r="605" spans="1:11" s="54" customFormat="1" ht="22.5" x14ac:dyDescent="0.2">
      <c r="A605" s="297" t="s">
        <v>173</v>
      </c>
      <c r="B605" s="51" t="s">
        <v>150</v>
      </c>
      <c r="C605" s="51" t="s">
        <v>152</v>
      </c>
      <c r="D605" s="51" t="s">
        <v>174</v>
      </c>
      <c r="E605" s="51"/>
      <c r="F605" s="363">
        <f t="shared" ref="F605" si="189">F606</f>
        <v>5133.6000000000004</v>
      </c>
    </row>
    <row r="606" spans="1:11" s="54" customFormat="1" ht="22.5" x14ac:dyDescent="0.2">
      <c r="A606" s="297" t="s">
        <v>71</v>
      </c>
      <c r="B606" s="51" t="s">
        <v>150</v>
      </c>
      <c r="C606" s="51" t="s">
        <v>152</v>
      </c>
      <c r="D606" s="51" t="s">
        <v>175</v>
      </c>
      <c r="E606" s="51"/>
      <c r="F606" s="363">
        <f t="shared" ref="F606" si="190">F607+F610</f>
        <v>5133.6000000000004</v>
      </c>
    </row>
    <row r="607" spans="1:11" s="54" customFormat="1" ht="22.5" x14ac:dyDescent="0.2">
      <c r="A607" s="46" t="s">
        <v>412</v>
      </c>
      <c r="B607" s="48" t="s">
        <v>150</v>
      </c>
      <c r="C607" s="47" t="s">
        <v>152</v>
      </c>
      <c r="D607" s="51" t="s">
        <v>175</v>
      </c>
      <c r="E607" s="48" t="s">
        <v>120</v>
      </c>
      <c r="F607" s="321">
        <f t="shared" ref="F607" si="191">SUM(F608)</f>
        <v>93.6</v>
      </c>
    </row>
    <row r="608" spans="1:11" s="54" customFormat="1" ht="22.5" x14ac:dyDescent="0.2">
      <c r="A608" s="46" t="s">
        <v>121</v>
      </c>
      <c r="B608" s="48" t="s">
        <v>150</v>
      </c>
      <c r="C608" s="47" t="s">
        <v>152</v>
      </c>
      <c r="D608" s="51" t="s">
        <v>175</v>
      </c>
      <c r="E608" s="48" t="s">
        <v>122</v>
      </c>
      <c r="F608" s="321">
        <f t="shared" ref="F608" si="192">F609</f>
        <v>93.6</v>
      </c>
    </row>
    <row r="609" spans="1:11" s="54" customFormat="1" ht="11.25" x14ac:dyDescent="0.2">
      <c r="A609" s="296" t="s">
        <v>432</v>
      </c>
      <c r="B609" s="48" t="s">
        <v>150</v>
      </c>
      <c r="C609" s="47" t="s">
        <v>152</v>
      </c>
      <c r="D609" s="51" t="s">
        <v>175</v>
      </c>
      <c r="E609" s="48" t="s">
        <v>124</v>
      </c>
      <c r="F609" s="321">
        <v>93.6</v>
      </c>
    </row>
    <row r="610" spans="1:11" x14ac:dyDescent="0.2">
      <c r="A610" s="297" t="s">
        <v>160</v>
      </c>
      <c r="B610" s="51" t="s">
        <v>150</v>
      </c>
      <c r="C610" s="51" t="s">
        <v>152</v>
      </c>
      <c r="D610" s="51" t="s">
        <v>175</v>
      </c>
      <c r="E610" s="51" t="s">
        <v>161</v>
      </c>
      <c r="F610" s="363">
        <f t="shared" ref="F610:F611" si="193">F611</f>
        <v>5040</v>
      </c>
      <c r="K610" s="35"/>
    </row>
    <row r="611" spans="1:11" s="54" customFormat="1" ht="11.25" x14ac:dyDescent="0.2">
      <c r="A611" s="297" t="s">
        <v>162</v>
      </c>
      <c r="B611" s="51" t="s">
        <v>150</v>
      </c>
      <c r="C611" s="51" t="s">
        <v>152</v>
      </c>
      <c r="D611" s="51" t="s">
        <v>175</v>
      </c>
      <c r="E611" s="53">
        <v>310</v>
      </c>
      <c r="F611" s="363">
        <f t="shared" si="193"/>
        <v>5040</v>
      </c>
    </row>
    <row r="612" spans="1:11" s="54" customFormat="1" ht="22.5" x14ac:dyDescent="0.2">
      <c r="A612" s="298" t="s">
        <v>163</v>
      </c>
      <c r="B612" s="51" t="s">
        <v>150</v>
      </c>
      <c r="C612" s="51" t="s">
        <v>152</v>
      </c>
      <c r="D612" s="51" t="s">
        <v>175</v>
      </c>
      <c r="E612" s="53">
        <v>313</v>
      </c>
      <c r="F612" s="363">
        <v>5040</v>
      </c>
    </row>
    <row r="613" spans="1:11" ht="33.75" x14ac:dyDescent="0.2">
      <c r="A613" s="297" t="s">
        <v>176</v>
      </c>
      <c r="B613" s="51" t="s">
        <v>150</v>
      </c>
      <c r="C613" s="51" t="s">
        <v>152</v>
      </c>
      <c r="D613" s="51" t="s">
        <v>177</v>
      </c>
      <c r="E613" s="51"/>
      <c r="F613" s="363">
        <f t="shared" ref="F613:F616" si="194">F614</f>
        <v>38</v>
      </c>
      <c r="K613" s="35"/>
    </row>
    <row r="614" spans="1:11" ht="33.75" x14ac:dyDescent="0.2">
      <c r="A614" s="297" t="s">
        <v>64</v>
      </c>
      <c r="B614" s="51" t="s">
        <v>150</v>
      </c>
      <c r="C614" s="51" t="s">
        <v>152</v>
      </c>
      <c r="D614" s="51" t="s">
        <v>178</v>
      </c>
      <c r="E614" s="51"/>
      <c r="F614" s="363">
        <f t="shared" si="194"/>
        <v>38</v>
      </c>
      <c r="K614" s="35"/>
    </row>
    <row r="615" spans="1:11" x14ac:dyDescent="0.2">
      <c r="A615" s="297" t="s">
        <v>160</v>
      </c>
      <c r="B615" s="51" t="s">
        <v>150</v>
      </c>
      <c r="C615" s="51" t="s">
        <v>152</v>
      </c>
      <c r="D615" s="51" t="s">
        <v>178</v>
      </c>
      <c r="E615" s="51" t="s">
        <v>161</v>
      </c>
      <c r="F615" s="363">
        <f t="shared" si="194"/>
        <v>38</v>
      </c>
      <c r="K615" s="35"/>
    </row>
    <row r="616" spans="1:11" s="54" customFormat="1" ht="30" customHeight="1" x14ac:dyDescent="0.2">
      <c r="A616" s="297" t="s">
        <v>162</v>
      </c>
      <c r="B616" s="51" t="s">
        <v>150</v>
      </c>
      <c r="C616" s="51" t="s">
        <v>152</v>
      </c>
      <c r="D616" s="51" t="s">
        <v>178</v>
      </c>
      <c r="E616" s="53">
        <v>310</v>
      </c>
      <c r="F616" s="363">
        <f t="shared" si="194"/>
        <v>38</v>
      </c>
    </row>
    <row r="617" spans="1:11" s="54" customFormat="1" ht="21.75" customHeight="1" x14ac:dyDescent="0.2">
      <c r="A617" s="298" t="s">
        <v>163</v>
      </c>
      <c r="B617" s="51" t="s">
        <v>150</v>
      </c>
      <c r="C617" s="51" t="s">
        <v>152</v>
      </c>
      <c r="D617" s="51" t="s">
        <v>178</v>
      </c>
      <c r="E617" s="53">
        <v>313</v>
      </c>
      <c r="F617" s="363">
        <v>38</v>
      </c>
    </row>
    <row r="618" spans="1:11" s="54" customFormat="1" ht="22.5" x14ac:dyDescent="0.2">
      <c r="A618" s="46" t="s">
        <v>179</v>
      </c>
      <c r="B618" s="51" t="s">
        <v>150</v>
      </c>
      <c r="C618" s="51" t="s">
        <v>152</v>
      </c>
      <c r="D618" s="51" t="s">
        <v>180</v>
      </c>
      <c r="E618" s="53"/>
      <c r="F618" s="363">
        <f t="shared" ref="F618" si="195">F619</f>
        <v>3313.9</v>
      </c>
    </row>
    <row r="619" spans="1:11" s="55" customFormat="1" ht="22.5" x14ac:dyDescent="0.2">
      <c r="A619" s="132" t="s">
        <v>63</v>
      </c>
      <c r="B619" s="51" t="s">
        <v>150</v>
      </c>
      <c r="C619" s="51" t="s">
        <v>152</v>
      </c>
      <c r="D619" s="47" t="s">
        <v>181</v>
      </c>
      <c r="E619" s="48"/>
      <c r="F619" s="321">
        <f t="shared" ref="F619" si="196">F623+F620</f>
        <v>3313.9</v>
      </c>
    </row>
    <row r="620" spans="1:11" s="55" customFormat="1" ht="22.5" x14ac:dyDescent="0.2">
      <c r="A620" s="46" t="s">
        <v>412</v>
      </c>
      <c r="B620" s="48" t="s">
        <v>150</v>
      </c>
      <c r="C620" s="47" t="s">
        <v>152</v>
      </c>
      <c r="D620" s="47" t="s">
        <v>181</v>
      </c>
      <c r="E620" s="48" t="s">
        <v>120</v>
      </c>
      <c r="F620" s="321">
        <f t="shared" ref="F620" si="197">SUM(F621)</f>
        <v>61.5</v>
      </c>
    </row>
    <row r="621" spans="1:11" s="54" customFormat="1" ht="22.5" x14ac:dyDescent="0.2">
      <c r="A621" s="46" t="s">
        <v>121</v>
      </c>
      <c r="B621" s="48" t="s">
        <v>150</v>
      </c>
      <c r="C621" s="47" t="s">
        <v>152</v>
      </c>
      <c r="D621" s="47" t="s">
        <v>181</v>
      </c>
      <c r="E621" s="48" t="s">
        <v>122</v>
      </c>
      <c r="F621" s="321">
        <f t="shared" ref="F621" si="198">F622</f>
        <v>61.5</v>
      </c>
    </row>
    <row r="622" spans="1:11" s="54" customFormat="1" ht="11.25" x14ac:dyDescent="0.2">
      <c r="A622" s="296" t="s">
        <v>432</v>
      </c>
      <c r="B622" s="48" t="s">
        <v>150</v>
      </c>
      <c r="C622" s="47" t="s">
        <v>152</v>
      </c>
      <c r="D622" s="47" t="s">
        <v>181</v>
      </c>
      <c r="E622" s="48" t="s">
        <v>124</v>
      </c>
      <c r="F622" s="321">
        <v>61.5</v>
      </c>
    </row>
    <row r="623" spans="1:11" s="54" customFormat="1" ht="11.25" x14ac:dyDescent="0.2">
      <c r="A623" s="297" t="s">
        <v>160</v>
      </c>
      <c r="B623" s="51" t="s">
        <v>150</v>
      </c>
      <c r="C623" s="51" t="s">
        <v>152</v>
      </c>
      <c r="D623" s="47" t="s">
        <v>181</v>
      </c>
      <c r="E623" s="51" t="s">
        <v>161</v>
      </c>
      <c r="F623" s="363">
        <f t="shared" ref="F623:F624" si="199">F624</f>
        <v>3252.4</v>
      </c>
    </row>
    <row r="624" spans="1:11" s="54" customFormat="1" ht="45" x14ac:dyDescent="0.2">
      <c r="A624" s="46" t="s">
        <v>409</v>
      </c>
      <c r="B624" s="51" t="s">
        <v>150</v>
      </c>
      <c r="C624" s="51" t="s">
        <v>152</v>
      </c>
      <c r="D624" s="47" t="s">
        <v>181</v>
      </c>
      <c r="E624" s="53">
        <v>320</v>
      </c>
      <c r="F624" s="363">
        <f t="shared" si="199"/>
        <v>3252.4</v>
      </c>
    </row>
    <row r="625" spans="1:6" s="54" customFormat="1" ht="32.25" customHeight="1" x14ac:dyDescent="0.2">
      <c r="A625" s="298" t="s">
        <v>516</v>
      </c>
      <c r="B625" s="51" t="s">
        <v>150</v>
      </c>
      <c r="C625" s="51" t="s">
        <v>152</v>
      </c>
      <c r="D625" s="47" t="s">
        <v>181</v>
      </c>
      <c r="E625" s="53">
        <v>321</v>
      </c>
      <c r="F625" s="363">
        <v>3252.4</v>
      </c>
    </row>
    <row r="626" spans="1:6" s="60" customFormat="1" ht="21" x14ac:dyDescent="0.2">
      <c r="A626" s="44" t="s">
        <v>455</v>
      </c>
      <c r="B626" s="67">
        <v>10</v>
      </c>
      <c r="C626" s="69" t="s">
        <v>152</v>
      </c>
      <c r="D626" s="69" t="s">
        <v>359</v>
      </c>
      <c r="E626" s="67"/>
      <c r="F626" s="358">
        <f t="shared" ref="F626" si="200">F627+F631+F638+F642+F646+F650</f>
        <v>555</v>
      </c>
    </row>
    <row r="627" spans="1:6" s="60" customFormat="1" ht="33.75" x14ac:dyDescent="0.2">
      <c r="A627" s="132" t="s">
        <v>478</v>
      </c>
      <c r="B627" s="71">
        <v>10</v>
      </c>
      <c r="C627" s="73" t="s">
        <v>152</v>
      </c>
      <c r="D627" s="59" t="s">
        <v>477</v>
      </c>
      <c r="E627" s="71"/>
      <c r="F627" s="359">
        <f t="shared" ref="F627:F629" si="201">F628</f>
        <v>50</v>
      </c>
    </row>
    <row r="628" spans="1:6" s="60" customFormat="1" ht="22.5" x14ac:dyDescent="0.2">
      <c r="A628" s="46" t="s">
        <v>412</v>
      </c>
      <c r="B628" s="226">
        <v>10</v>
      </c>
      <c r="C628" s="59" t="s">
        <v>152</v>
      </c>
      <c r="D628" s="59" t="s">
        <v>477</v>
      </c>
      <c r="E628" s="226" t="s">
        <v>120</v>
      </c>
      <c r="F628" s="356">
        <f t="shared" si="201"/>
        <v>50</v>
      </c>
    </row>
    <row r="629" spans="1:6" s="60" customFormat="1" ht="22.5" x14ac:dyDescent="0.2">
      <c r="A629" s="46" t="s">
        <v>121</v>
      </c>
      <c r="B629" s="226">
        <v>10</v>
      </c>
      <c r="C629" s="59" t="s">
        <v>152</v>
      </c>
      <c r="D629" s="59" t="s">
        <v>477</v>
      </c>
      <c r="E629" s="226" t="s">
        <v>122</v>
      </c>
      <c r="F629" s="356">
        <f t="shared" si="201"/>
        <v>50</v>
      </c>
    </row>
    <row r="630" spans="1:6" s="60" customFormat="1" x14ac:dyDescent="0.2">
      <c r="A630" s="296" t="s">
        <v>432</v>
      </c>
      <c r="B630" s="226">
        <v>10</v>
      </c>
      <c r="C630" s="59" t="s">
        <v>152</v>
      </c>
      <c r="D630" s="59" t="s">
        <v>477</v>
      </c>
      <c r="E630" s="226" t="s">
        <v>124</v>
      </c>
      <c r="F630" s="362">
        <v>50</v>
      </c>
    </row>
    <row r="631" spans="1:6" s="60" customFormat="1" ht="22.5" x14ac:dyDescent="0.2">
      <c r="A631" s="49" t="s">
        <v>479</v>
      </c>
      <c r="B631" s="226">
        <v>10</v>
      </c>
      <c r="C631" s="59" t="s">
        <v>152</v>
      </c>
      <c r="D631" s="59" t="s">
        <v>480</v>
      </c>
      <c r="E631" s="226"/>
      <c r="F631" s="362">
        <f t="shared" ref="F631" si="202">F635+F632</f>
        <v>375</v>
      </c>
    </row>
    <row r="632" spans="1:6" s="60" customFormat="1" ht="22.5" x14ac:dyDescent="0.2">
      <c r="A632" s="46" t="s">
        <v>412</v>
      </c>
      <c r="B632" s="226">
        <v>10</v>
      </c>
      <c r="C632" s="59" t="s">
        <v>152</v>
      </c>
      <c r="D632" s="59" t="s">
        <v>480</v>
      </c>
      <c r="E632" s="226" t="s">
        <v>120</v>
      </c>
      <c r="F632" s="362">
        <f t="shared" ref="F632:F633" si="203">F633</f>
        <v>255</v>
      </c>
    </row>
    <row r="633" spans="1:6" s="60" customFormat="1" ht="22.5" x14ac:dyDescent="0.2">
      <c r="A633" s="46" t="s">
        <v>121</v>
      </c>
      <c r="B633" s="226">
        <v>10</v>
      </c>
      <c r="C633" s="59" t="s">
        <v>152</v>
      </c>
      <c r="D633" s="59" t="s">
        <v>480</v>
      </c>
      <c r="E633" s="226" t="s">
        <v>122</v>
      </c>
      <c r="F633" s="362">
        <f t="shared" si="203"/>
        <v>255</v>
      </c>
    </row>
    <row r="634" spans="1:6" s="60" customFormat="1" x14ac:dyDescent="0.2">
      <c r="A634" s="296" t="s">
        <v>432</v>
      </c>
      <c r="B634" s="226">
        <v>10</v>
      </c>
      <c r="C634" s="59" t="s">
        <v>152</v>
      </c>
      <c r="D634" s="59" t="s">
        <v>480</v>
      </c>
      <c r="E634" s="226" t="s">
        <v>124</v>
      </c>
      <c r="F634" s="362">
        <v>255</v>
      </c>
    </row>
    <row r="635" spans="1:6" s="60" customFormat="1" x14ac:dyDescent="0.2">
      <c r="A635" s="297" t="s">
        <v>160</v>
      </c>
      <c r="B635" s="226">
        <v>10</v>
      </c>
      <c r="C635" s="59" t="s">
        <v>152</v>
      </c>
      <c r="D635" s="59" t="s">
        <v>480</v>
      </c>
      <c r="E635" s="226">
        <v>300</v>
      </c>
      <c r="F635" s="362">
        <f t="shared" ref="F635:F636" si="204">F636</f>
        <v>120</v>
      </c>
    </row>
    <row r="636" spans="1:6" s="60" customFormat="1" ht="22.5" x14ac:dyDescent="0.2">
      <c r="A636" s="297" t="s">
        <v>519</v>
      </c>
      <c r="B636" s="226">
        <v>10</v>
      </c>
      <c r="C636" s="59" t="s">
        <v>152</v>
      </c>
      <c r="D636" s="59" t="s">
        <v>480</v>
      </c>
      <c r="E636" s="226">
        <v>320</v>
      </c>
      <c r="F636" s="362">
        <f t="shared" si="204"/>
        <v>120</v>
      </c>
    </row>
    <row r="637" spans="1:6" s="60" customFormat="1" ht="22.5" x14ac:dyDescent="0.2">
      <c r="A637" s="297" t="s">
        <v>516</v>
      </c>
      <c r="B637" s="226">
        <v>10</v>
      </c>
      <c r="C637" s="59" t="s">
        <v>152</v>
      </c>
      <c r="D637" s="59" t="s">
        <v>480</v>
      </c>
      <c r="E637" s="226">
        <v>321</v>
      </c>
      <c r="F637" s="362">
        <v>120</v>
      </c>
    </row>
    <row r="638" spans="1:6" s="60" customFormat="1" ht="22.5" x14ac:dyDescent="0.2">
      <c r="A638" s="132" t="s">
        <v>481</v>
      </c>
      <c r="B638" s="71">
        <v>10</v>
      </c>
      <c r="C638" s="73" t="s">
        <v>152</v>
      </c>
      <c r="D638" s="59" t="s">
        <v>360</v>
      </c>
      <c r="E638" s="71"/>
      <c r="F638" s="359">
        <f t="shared" ref="F638:F640" si="205">F639</f>
        <v>30</v>
      </c>
    </row>
    <row r="639" spans="1:6" s="60" customFormat="1" ht="22.5" x14ac:dyDescent="0.2">
      <c r="A639" s="46" t="s">
        <v>412</v>
      </c>
      <c r="B639" s="226">
        <v>10</v>
      </c>
      <c r="C639" s="59" t="s">
        <v>152</v>
      </c>
      <c r="D639" s="59" t="s">
        <v>360</v>
      </c>
      <c r="E639" s="226" t="s">
        <v>120</v>
      </c>
      <c r="F639" s="356">
        <f t="shared" si="205"/>
        <v>30</v>
      </c>
    </row>
    <row r="640" spans="1:6" s="60" customFormat="1" ht="22.5" x14ac:dyDescent="0.2">
      <c r="A640" s="46" t="s">
        <v>121</v>
      </c>
      <c r="B640" s="226">
        <v>10</v>
      </c>
      <c r="C640" s="59" t="s">
        <v>152</v>
      </c>
      <c r="D640" s="59" t="s">
        <v>360</v>
      </c>
      <c r="E640" s="226" t="s">
        <v>122</v>
      </c>
      <c r="F640" s="356">
        <f t="shared" si="205"/>
        <v>30</v>
      </c>
    </row>
    <row r="641" spans="1:11" s="60" customFormat="1" x14ac:dyDescent="0.2">
      <c r="A641" s="296" t="s">
        <v>432</v>
      </c>
      <c r="B641" s="226">
        <v>10</v>
      </c>
      <c r="C641" s="59" t="s">
        <v>152</v>
      </c>
      <c r="D641" s="59" t="s">
        <v>360</v>
      </c>
      <c r="E641" s="226" t="s">
        <v>124</v>
      </c>
      <c r="F641" s="362">
        <v>30</v>
      </c>
    </row>
    <row r="642" spans="1:11" s="60" customFormat="1" ht="33.75" x14ac:dyDescent="0.2">
      <c r="A642" s="132" t="s">
        <v>483</v>
      </c>
      <c r="B642" s="71">
        <v>10</v>
      </c>
      <c r="C642" s="73" t="s">
        <v>152</v>
      </c>
      <c r="D642" s="59" t="s">
        <v>482</v>
      </c>
      <c r="E642" s="71"/>
      <c r="F642" s="359">
        <f t="shared" ref="F642:F644" si="206">F643</f>
        <v>20</v>
      </c>
    </row>
    <row r="643" spans="1:11" s="60" customFormat="1" ht="22.5" x14ac:dyDescent="0.2">
      <c r="A643" s="46" t="s">
        <v>412</v>
      </c>
      <c r="B643" s="226">
        <v>10</v>
      </c>
      <c r="C643" s="59" t="s">
        <v>152</v>
      </c>
      <c r="D643" s="59" t="s">
        <v>482</v>
      </c>
      <c r="E643" s="226" t="s">
        <v>120</v>
      </c>
      <c r="F643" s="356">
        <f t="shared" si="206"/>
        <v>20</v>
      </c>
    </row>
    <row r="644" spans="1:11" s="60" customFormat="1" ht="22.5" x14ac:dyDescent="0.2">
      <c r="A644" s="46" t="s">
        <v>121</v>
      </c>
      <c r="B644" s="226">
        <v>10</v>
      </c>
      <c r="C644" s="59" t="s">
        <v>152</v>
      </c>
      <c r="D644" s="59" t="s">
        <v>482</v>
      </c>
      <c r="E644" s="226" t="s">
        <v>122</v>
      </c>
      <c r="F644" s="356">
        <f t="shared" si="206"/>
        <v>20</v>
      </c>
    </row>
    <row r="645" spans="1:11" s="60" customFormat="1" x14ac:dyDescent="0.2">
      <c r="A645" s="296" t="s">
        <v>432</v>
      </c>
      <c r="B645" s="226">
        <v>10</v>
      </c>
      <c r="C645" s="59" t="s">
        <v>152</v>
      </c>
      <c r="D645" s="59" t="s">
        <v>482</v>
      </c>
      <c r="E645" s="226" t="s">
        <v>124</v>
      </c>
      <c r="F645" s="362">
        <v>20</v>
      </c>
    </row>
    <row r="646" spans="1:11" s="60" customFormat="1" ht="22.5" x14ac:dyDescent="0.2">
      <c r="A646" s="132" t="s">
        <v>485</v>
      </c>
      <c r="B646" s="71">
        <v>10</v>
      </c>
      <c r="C646" s="73" t="s">
        <v>152</v>
      </c>
      <c r="D646" s="59" t="s">
        <v>484</v>
      </c>
      <c r="E646" s="71"/>
      <c r="F646" s="359">
        <f t="shared" ref="F646:F648" si="207">F647</f>
        <v>70</v>
      </c>
    </row>
    <row r="647" spans="1:11" s="60" customFormat="1" ht="22.5" x14ac:dyDescent="0.2">
      <c r="A647" s="46" t="s">
        <v>412</v>
      </c>
      <c r="B647" s="226">
        <v>10</v>
      </c>
      <c r="C647" s="59" t="s">
        <v>152</v>
      </c>
      <c r="D647" s="59" t="s">
        <v>484</v>
      </c>
      <c r="E647" s="226" t="s">
        <v>120</v>
      </c>
      <c r="F647" s="356">
        <f t="shared" si="207"/>
        <v>70</v>
      </c>
    </row>
    <row r="648" spans="1:11" s="60" customFormat="1" ht="22.5" x14ac:dyDescent="0.2">
      <c r="A648" s="46" t="s">
        <v>121</v>
      </c>
      <c r="B648" s="226">
        <v>10</v>
      </c>
      <c r="C648" s="59" t="s">
        <v>152</v>
      </c>
      <c r="D648" s="59" t="s">
        <v>484</v>
      </c>
      <c r="E648" s="226" t="s">
        <v>122</v>
      </c>
      <c r="F648" s="356">
        <f t="shared" si="207"/>
        <v>70</v>
      </c>
    </row>
    <row r="649" spans="1:11" s="60" customFormat="1" x14ac:dyDescent="0.2">
      <c r="A649" s="296" t="s">
        <v>432</v>
      </c>
      <c r="B649" s="226">
        <v>10</v>
      </c>
      <c r="C649" s="59" t="s">
        <v>152</v>
      </c>
      <c r="D649" s="59" t="s">
        <v>484</v>
      </c>
      <c r="E649" s="226" t="s">
        <v>124</v>
      </c>
      <c r="F649" s="362">
        <v>70</v>
      </c>
    </row>
    <row r="650" spans="1:11" s="60" customFormat="1" ht="22.5" x14ac:dyDescent="0.2">
      <c r="A650" s="242" t="s">
        <v>820</v>
      </c>
      <c r="B650" s="71">
        <v>10</v>
      </c>
      <c r="C650" s="73" t="s">
        <v>152</v>
      </c>
      <c r="D650" s="59" t="s">
        <v>819</v>
      </c>
      <c r="E650" s="71"/>
      <c r="F650" s="359">
        <f t="shared" ref="F650:F652" si="208">F651</f>
        <v>10</v>
      </c>
    </row>
    <row r="651" spans="1:11" s="60" customFormat="1" ht="22.5" x14ac:dyDescent="0.2">
      <c r="A651" s="46" t="s">
        <v>412</v>
      </c>
      <c r="B651" s="226">
        <v>10</v>
      </c>
      <c r="C651" s="59" t="s">
        <v>152</v>
      </c>
      <c r="D651" s="59" t="s">
        <v>819</v>
      </c>
      <c r="E651" s="226" t="s">
        <v>120</v>
      </c>
      <c r="F651" s="356">
        <f t="shared" si="208"/>
        <v>10</v>
      </c>
    </row>
    <row r="652" spans="1:11" s="60" customFormat="1" ht="22.5" x14ac:dyDescent="0.2">
      <c r="A652" s="46" t="s">
        <v>121</v>
      </c>
      <c r="B652" s="226">
        <v>10</v>
      </c>
      <c r="C652" s="59" t="s">
        <v>152</v>
      </c>
      <c r="D652" s="59" t="s">
        <v>819</v>
      </c>
      <c r="E652" s="226" t="s">
        <v>122</v>
      </c>
      <c r="F652" s="356">
        <f t="shared" si="208"/>
        <v>10</v>
      </c>
    </row>
    <row r="653" spans="1:11" s="60" customFormat="1" x14ac:dyDescent="0.2">
      <c r="A653" s="296" t="s">
        <v>432</v>
      </c>
      <c r="B653" s="226">
        <v>10</v>
      </c>
      <c r="C653" s="59" t="s">
        <v>152</v>
      </c>
      <c r="D653" s="59" t="s">
        <v>819</v>
      </c>
      <c r="E653" s="226" t="s">
        <v>124</v>
      </c>
      <c r="F653" s="362">
        <v>10</v>
      </c>
    </row>
    <row r="654" spans="1:11" s="54" customFormat="1" ht="11.25" x14ac:dyDescent="0.2">
      <c r="A654" s="299" t="s">
        <v>230</v>
      </c>
      <c r="B654" s="89" t="s">
        <v>150</v>
      </c>
      <c r="C654" s="89" t="s">
        <v>128</v>
      </c>
      <c r="D654" s="64"/>
      <c r="E654" s="90"/>
      <c r="F654" s="364">
        <f>F666+F670+F662+F655+F674</f>
        <v>229982.30000000002</v>
      </c>
    </row>
    <row r="655" spans="1:11" ht="33" customHeight="1" x14ac:dyDescent="0.2">
      <c r="A655" s="46" t="s">
        <v>440</v>
      </c>
      <c r="B655" s="48">
        <v>10</v>
      </c>
      <c r="C655" s="47" t="s">
        <v>128</v>
      </c>
      <c r="D655" s="47" t="s">
        <v>205</v>
      </c>
      <c r="E655" s="48"/>
      <c r="F655" s="367">
        <f>F656</f>
        <v>3597.4</v>
      </c>
      <c r="K655" s="35"/>
    </row>
    <row r="656" spans="1:11" ht="18" customHeight="1" x14ac:dyDescent="0.2">
      <c r="A656" s="46" t="s">
        <v>206</v>
      </c>
      <c r="B656" s="48">
        <v>10</v>
      </c>
      <c r="C656" s="47" t="s">
        <v>231</v>
      </c>
      <c r="D656" s="59" t="s">
        <v>207</v>
      </c>
      <c r="E656" s="48"/>
      <c r="F656" s="367">
        <f>F657</f>
        <v>3597.4</v>
      </c>
      <c r="K656" s="35"/>
    </row>
    <row r="657" spans="1:11" ht="42" customHeight="1" x14ac:dyDescent="0.2">
      <c r="A657" s="46" t="s">
        <v>448</v>
      </c>
      <c r="B657" s="48" t="s">
        <v>150</v>
      </c>
      <c r="C657" s="47" t="s">
        <v>128</v>
      </c>
      <c r="D657" s="47" t="s">
        <v>232</v>
      </c>
      <c r="E657" s="48" t="s">
        <v>148</v>
      </c>
      <c r="F657" s="321">
        <f t="shared" ref="F657" si="209">F659</f>
        <v>3597.4</v>
      </c>
      <c r="K657" s="35"/>
    </row>
    <row r="658" spans="1:11" ht="42" customHeight="1" x14ac:dyDescent="0.2">
      <c r="A658" s="46" t="s">
        <v>233</v>
      </c>
      <c r="B658" s="48" t="s">
        <v>150</v>
      </c>
      <c r="C658" s="47" t="s">
        <v>128</v>
      </c>
      <c r="D658" s="47" t="s">
        <v>234</v>
      </c>
      <c r="E658" s="48"/>
      <c r="F658" s="321">
        <f t="shared" ref="F658" si="210">F659</f>
        <v>3597.4</v>
      </c>
      <c r="K658" s="35"/>
    </row>
    <row r="659" spans="1:11" x14ac:dyDescent="0.2">
      <c r="A659" s="297" t="s">
        <v>160</v>
      </c>
      <c r="B659" s="48" t="s">
        <v>150</v>
      </c>
      <c r="C659" s="47" t="s">
        <v>128</v>
      </c>
      <c r="D659" s="47" t="s">
        <v>234</v>
      </c>
      <c r="E659" s="51" t="s">
        <v>161</v>
      </c>
      <c r="F659" s="363">
        <f>F660</f>
        <v>3597.4</v>
      </c>
      <c r="K659" s="35"/>
    </row>
    <row r="660" spans="1:11" x14ac:dyDescent="0.2">
      <c r="A660" s="297" t="s">
        <v>162</v>
      </c>
      <c r="B660" s="48" t="s">
        <v>150</v>
      </c>
      <c r="C660" s="47" t="s">
        <v>128</v>
      </c>
      <c r="D660" s="47" t="s">
        <v>234</v>
      </c>
      <c r="E660" s="53">
        <v>310</v>
      </c>
      <c r="F660" s="363">
        <f>F661</f>
        <v>3597.4</v>
      </c>
      <c r="K660" s="35"/>
    </row>
    <row r="661" spans="1:11" ht="22.5" x14ac:dyDescent="0.2">
      <c r="A661" s="298" t="s">
        <v>163</v>
      </c>
      <c r="B661" s="48" t="s">
        <v>150</v>
      </c>
      <c r="C661" s="47" t="s">
        <v>128</v>
      </c>
      <c r="D661" s="47" t="s">
        <v>234</v>
      </c>
      <c r="E661" s="53">
        <v>313</v>
      </c>
      <c r="F661" s="363">
        <v>3597.4</v>
      </c>
      <c r="K661" s="35"/>
    </row>
    <row r="662" spans="1:11" s="54" customFormat="1" ht="22.5" x14ac:dyDescent="0.2">
      <c r="A662" s="298" t="s">
        <v>708</v>
      </c>
      <c r="B662" s="51" t="s">
        <v>150</v>
      </c>
      <c r="C662" s="51" t="s">
        <v>128</v>
      </c>
      <c r="D662" s="51" t="s">
        <v>731</v>
      </c>
      <c r="E662" s="53"/>
      <c r="F662" s="363">
        <f t="shared" ref="F662" si="211">F663</f>
        <v>161616.20000000001</v>
      </c>
    </row>
    <row r="663" spans="1:11" s="54" customFormat="1" ht="11.25" x14ac:dyDescent="0.2">
      <c r="A663" s="297" t="s">
        <v>160</v>
      </c>
      <c r="B663" s="51" t="s">
        <v>150</v>
      </c>
      <c r="C663" s="51" t="s">
        <v>128</v>
      </c>
      <c r="D663" s="51" t="s">
        <v>731</v>
      </c>
      <c r="E663" s="51" t="s">
        <v>161</v>
      </c>
      <c r="F663" s="363">
        <f t="shared" ref="F663" si="212">F665</f>
        <v>161616.20000000001</v>
      </c>
    </row>
    <row r="664" spans="1:11" s="54" customFormat="1" ht="11.25" x14ac:dyDescent="0.2">
      <c r="A664" s="297" t="s">
        <v>162</v>
      </c>
      <c r="B664" s="51" t="s">
        <v>150</v>
      </c>
      <c r="C664" s="51" t="s">
        <v>128</v>
      </c>
      <c r="D664" s="51" t="s">
        <v>731</v>
      </c>
      <c r="E664" s="53">
        <v>310</v>
      </c>
      <c r="F664" s="363">
        <f t="shared" ref="F664" si="213">F665</f>
        <v>161616.20000000001</v>
      </c>
    </row>
    <row r="665" spans="1:11" s="54" customFormat="1" ht="22.5" x14ac:dyDescent="0.2">
      <c r="A665" s="298" t="s">
        <v>163</v>
      </c>
      <c r="B665" s="51" t="s">
        <v>150</v>
      </c>
      <c r="C665" s="51" t="s">
        <v>128</v>
      </c>
      <c r="D665" s="51" t="s">
        <v>731</v>
      </c>
      <c r="E665" s="53">
        <v>313</v>
      </c>
      <c r="F665" s="363">
        <v>161616.20000000001</v>
      </c>
    </row>
    <row r="666" spans="1:11" s="54" customFormat="1" ht="33.75" x14ac:dyDescent="0.2">
      <c r="A666" s="298" t="s">
        <v>706</v>
      </c>
      <c r="B666" s="51" t="s">
        <v>150</v>
      </c>
      <c r="C666" s="51" t="s">
        <v>128</v>
      </c>
      <c r="D666" s="51" t="s">
        <v>730</v>
      </c>
      <c r="E666" s="53"/>
      <c r="F666" s="363">
        <f t="shared" ref="F666" si="214">F667</f>
        <v>30161.1</v>
      </c>
    </row>
    <row r="667" spans="1:11" s="54" customFormat="1" ht="11.25" x14ac:dyDescent="0.2">
      <c r="A667" s="297" t="s">
        <v>160</v>
      </c>
      <c r="B667" s="51" t="s">
        <v>150</v>
      </c>
      <c r="C667" s="51" t="s">
        <v>128</v>
      </c>
      <c r="D667" s="51" t="s">
        <v>730</v>
      </c>
      <c r="E667" s="51" t="s">
        <v>161</v>
      </c>
      <c r="F667" s="363">
        <f t="shared" ref="F667" si="215">F669</f>
        <v>30161.1</v>
      </c>
    </row>
    <row r="668" spans="1:11" s="54" customFormat="1" ht="11.25" x14ac:dyDescent="0.2">
      <c r="A668" s="297" t="s">
        <v>162</v>
      </c>
      <c r="B668" s="51" t="s">
        <v>150</v>
      </c>
      <c r="C668" s="51" t="s">
        <v>128</v>
      </c>
      <c r="D668" s="51" t="s">
        <v>730</v>
      </c>
      <c r="E668" s="53">
        <v>310</v>
      </c>
      <c r="F668" s="363">
        <f t="shared" ref="F668" si="216">F669</f>
        <v>30161.1</v>
      </c>
    </row>
    <row r="669" spans="1:11" s="54" customFormat="1" ht="22.5" x14ac:dyDescent="0.2">
      <c r="A669" s="298" t="s">
        <v>163</v>
      </c>
      <c r="B669" s="51" t="s">
        <v>150</v>
      </c>
      <c r="C669" s="51" t="s">
        <v>128</v>
      </c>
      <c r="D669" s="51" t="s">
        <v>730</v>
      </c>
      <c r="E669" s="53">
        <v>313</v>
      </c>
      <c r="F669" s="363">
        <v>30161.1</v>
      </c>
    </row>
    <row r="670" spans="1:11" s="54" customFormat="1" ht="45" x14ac:dyDescent="0.2">
      <c r="A670" s="298" t="s">
        <v>457</v>
      </c>
      <c r="B670" s="51" t="s">
        <v>150</v>
      </c>
      <c r="C670" s="51" t="s">
        <v>128</v>
      </c>
      <c r="D670" s="51" t="s">
        <v>532</v>
      </c>
      <c r="E670" s="53"/>
      <c r="F670" s="363">
        <f t="shared" ref="F670" si="217">F671</f>
        <v>30397.599999999999</v>
      </c>
    </row>
    <row r="671" spans="1:11" s="54" customFormat="1" ht="11.25" x14ac:dyDescent="0.2">
      <c r="A671" s="297" t="s">
        <v>160</v>
      </c>
      <c r="B671" s="51" t="s">
        <v>150</v>
      </c>
      <c r="C671" s="51" t="s">
        <v>128</v>
      </c>
      <c r="D671" s="51" t="s">
        <v>532</v>
      </c>
      <c r="E671" s="51" t="s">
        <v>161</v>
      </c>
      <c r="F671" s="363">
        <f t="shared" ref="F671" si="218">F673</f>
        <v>30397.599999999999</v>
      </c>
    </row>
    <row r="672" spans="1:11" s="54" customFormat="1" ht="11.25" x14ac:dyDescent="0.2">
      <c r="A672" s="297" t="s">
        <v>162</v>
      </c>
      <c r="B672" s="51" t="s">
        <v>150</v>
      </c>
      <c r="C672" s="51" t="s">
        <v>128</v>
      </c>
      <c r="D672" s="51" t="s">
        <v>532</v>
      </c>
      <c r="E672" s="53">
        <v>310</v>
      </c>
      <c r="F672" s="363">
        <f t="shared" ref="F672" si="219">F673</f>
        <v>30397.599999999999</v>
      </c>
    </row>
    <row r="673" spans="1:11" s="54" customFormat="1" ht="22.5" x14ac:dyDescent="0.2">
      <c r="A673" s="298" t="s">
        <v>163</v>
      </c>
      <c r="B673" s="51" t="s">
        <v>150</v>
      </c>
      <c r="C673" s="51" t="s">
        <v>128</v>
      </c>
      <c r="D673" s="51" t="s">
        <v>532</v>
      </c>
      <c r="E673" s="53">
        <v>313</v>
      </c>
      <c r="F673" s="363">
        <v>30397.599999999999</v>
      </c>
    </row>
    <row r="674" spans="1:11" ht="31.5" x14ac:dyDescent="0.2">
      <c r="A674" s="44" t="s">
        <v>805</v>
      </c>
      <c r="B674" s="67">
        <v>10</v>
      </c>
      <c r="C674" s="69" t="s">
        <v>128</v>
      </c>
      <c r="D674" s="69" t="s">
        <v>335</v>
      </c>
      <c r="E674" s="67"/>
      <c r="F674" s="358">
        <f>+F675</f>
        <v>4210</v>
      </c>
      <c r="K674" s="35"/>
    </row>
    <row r="675" spans="1:11" ht="22.5" x14ac:dyDescent="0.2">
      <c r="A675" s="242" t="s">
        <v>807</v>
      </c>
      <c r="B675" s="59" t="s">
        <v>150</v>
      </c>
      <c r="C675" s="59" t="s">
        <v>128</v>
      </c>
      <c r="D675" s="59" t="s">
        <v>806</v>
      </c>
      <c r="E675" s="226" t="s">
        <v>148</v>
      </c>
      <c r="F675" s="356">
        <f>F676</f>
        <v>4210</v>
      </c>
      <c r="K675" s="35"/>
    </row>
    <row r="676" spans="1:11" ht="22.5" x14ac:dyDescent="0.2">
      <c r="A676" s="227" t="s">
        <v>521</v>
      </c>
      <c r="B676" s="59" t="s">
        <v>150</v>
      </c>
      <c r="C676" s="59" t="s">
        <v>128</v>
      </c>
      <c r="D676" s="59" t="s">
        <v>818</v>
      </c>
      <c r="E676" s="226"/>
      <c r="F676" s="356">
        <f t="shared" ref="F676:F678" si="220">F677</f>
        <v>4210</v>
      </c>
      <c r="K676" s="35"/>
    </row>
    <row r="677" spans="1:11" x14ac:dyDescent="0.2">
      <c r="A677" s="297" t="s">
        <v>160</v>
      </c>
      <c r="B677" s="59" t="s">
        <v>150</v>
      </c>
      <c r="C677" s="59" t="s">
        <v>128</v>
      </c>
      <c r="D677" s="59" t="s">
        <v>818</v>
      </c>
      <c r="E677" s="226">
        <v>300</v>
      </c>
      <c r="F677" s="356">
        <f t="shared" si="220"/>
        <v>4210</v>
      </c>
      <c r="K677" s="35"/>
    </row>
    <row r="678" spans="1:11" ht="45" x14ac:dyDescent="0.2">
      <c r="A678" s="46" t="s">
        <v>409</v>
      </c>
      <c r="B678" s="59" t="s">
        <v>150</v>
      </c>
      <c r="C678" s="59" t="s">
        <v>128</v>
      </c>
      <c r="D678" s="59" t="s">
        <v>818</v>
      </c>
      <c r="E678" s="226">
        <v>320</v>
      </c>
      <c r="F678" s="356">
        <f t="shared" si="220"/>
        <v>4210</v>
      </c>
      <c r="K678" s="35"/>
    </row>
    <row r="679" spans="1:11" x14ac:dyDescent="0.2">
      <c r="A679" s="46" t="s">
        <v>350</v>
      </c>
      <c r="B679" s="59" t="s">
        <v>150</v>
      </c>
      <c r="C679" s="59" t="s">
        <v>128</v>
      </c>
      <c r="D679" s="59" t="s">
        <v>818</v>
      </c>
      <c r="E679" s="226">
        <v>322</v>
      </c>
      <c r="F679" s="356">
        <v>4210</v>
      </c>
      <c r="K679" s="35"/>
    </row>
    <row r="680" spans="1:11" s="54" customFormat="1" ht="11.25" x14ac:dyDescent="0.2">
      <c r="A680" s="44" t="s">
        <v>182</v>
      </c>
      <c r="B680" s="66" t="s">
        <v>150</v>
      </c>
      <c r="C680" s="64" t="s">
        <v>183</v>
      </c>
      <c r="D680" s="64" t="s">
        <v>147</v>
      </c>
      <c r="E680" s="66" t="s">
        <v>148</v>
      </c>
      <c r="F680" s="357">
        <f>F681+F689+F710</f>
        <v>5253</v>
      </c>
    </row>
    <row r="681" spans="1:11" s="54" customFormat="1" ht="22.5" x14ac:dyDescent="0.2">
      <c r="A681" s="46" t="s">
        <v>437</v>
      </c>
      <c r="B681" s="48">
        <v>10</v>
      </c>
      <c r="C681" s="47" t="s">
        <v>183</v>
      </c>
      <c r="D681" s="47" t="s">
        <v>153</v>
      </c>
      <c r="E681" s="48"/>
      <c r="F681" s="321">
        <f t="shared" ref="F681:F685" si="221">F682</f>
        <v>1064.4000000000001</v>
      </c>
    </row>
    <row r="682" spans="1:11" s="54" customFormat="1" ht="33.75" x14ac:dyDescent="0.2">
      <c r="A682" s="46" t="s">
        <v>154</v>
      </c>
      <c r="B682" s="48" t="s">
        <v>150</v>
      </c>
      <c r="C682" s="47" t="s">
        <v>183</v>
      </c>
      <c r="D682" s="47" t="s">
        <v>155</v>
      </c>
      <c r="E682" s="48"/>
      <c r="F682" s="321">
        <f t="shared" si="221"/>
        <v>1064.4000000000001</v>
      </c>
    </row>
    <row r="683" spans="1:11" s="54" customFormat="1" ht="33.75" x14ac:dyDescent="0.2">
      <c r="A683" s="46" t="s">
        <v>184</v>
      </c>
      <c r="B683" s="48" t="s">
        <v>150</v>
      </c>
      <c r="C683" s="47" t="s">
        <v>183</v>
      </c>
      <c r="D683" s="47" t="s">
        <v>185</v>
      </c>
      <c r="E683" s="48" t="s">
        <v>148</v>
      </c>
      <c r="F683" s="321">
        <f t="shared" si="221"/>
        <v>1064.4000000000001</v>
      </c>
    </row>
    <row r="684" spans="1:11" s="54" customFormat="1" ht="22.5" x14ac:dyDescent="0.2">
      <c r="A684" s="46" t="s">
        <v>417</v>
      </c>
      <c r="B684" s="48" t="s">
        <v>150</v>
      </c>
      <c r="C684" s="47" t="s">
        <v>183</v>
      </c>
      <c r="D684" s="47" t="s">
        <v>186</v>
      </c>
      <c r="E684" s="48" t="s">
        <v>148</v>
      </c>
      <c r="F684" s="321">
        <f t="shared" si="221"/>
        <v>1064.4000000000001</v>
      </c>
    </row>
    <row r="685" spans="1:11" s="54" customFormat="1" ht="22.5" x14ac:dyDescent="0.2">
      <c r="A685" s="46" t="s">
        <v>412</v>
      </c>
      <c r="B685" s="48" t="s">
        <v>150</v>
      </c>
      <c r="C685" s="47" t="s">
        <v>183</v>
      </c>
      <c r="D685" s="47" t="s">
        <v>186</v>
      </c>
      <c r="E685" s="48" t="s">
        <v>120</v>
      </c>
      <c r="F685" s="321">
        <f t="shared" si="221"/>
        <v>1064.4000000000001</v>
      </c>
    </row>
    <row r="686" spans="1:11" ht="22.5" x14ac:dyDescent="0.2">
      <c r="A686" s="46" t="s">
        <v>121</v>
      </c>
      <c r="B686" s="48" t="s">
        <v>150</v>
      </c>
      <c r="C686" s="47" t="s">
        <v>183</v>
      </c>
      <c r="D686" s="47" t="s">
        <v>186</v>
      </c>
      <c r="E686" s="48" t="s">
        <v>122</v>
      </c>
      <c r="F686" s="321">
        <f t="shared" ref="F686" si="222">F688+F687</f>
        <v>1064.4000000000001</v>
      </c>
      <c r="K686" s="35"/>
    </row>
    <row r="687" spans="1:11" ht="22.5" x14ac:dyDescent="0.2">
      <c r="A687" s="296" t="s">
        <v>135</v>
      </c>
      <c r="B687" s="48" t="s">
        <v>150</v>
      </c>
      <c r="C687" s="47" t="s">
        <v>183</v>
      </c>
      <c r="D687" s="47" t="s">
        <v>186</v>
      </c>
      <c r="E687" s="48">
        <v>242</v>
      </c>
      <c r="F687" s="321">
        <v>56.4</v>
      </c>
      <c r="K687" s="35"/>
    </row>
    <row r="688" spans="1:11" x14ac:dyDescent="0.2">
      <c r="A688" s="296" t="s">
        <v>432</v>
      </c>
      <c r="B688" s="48" t="s">
        <v>150</v>
      </c>
      <c r="C688" s="47" t="s">
        <v>183</v>
      </c>
      <c r="D688" s="47" t="s">
        <v>186</v>
      </c>
      <c r="E688" s="48" t="s">
        <v>124</v>
      </c>
      <c r="F688" s="321">
        <v>1008</v>
      </c>
      <c r="K688" s="35"/>
    </row>
    <row r="689" spans="1:11" ht="22.5" x14ac:dyDescent="0.2">
      <c r="A689" s="46" t="s">
        <v>187</v>
      </c>
      <c r="B689" s="48" t="s">
        <v>150</v>
      </c>
      <c r="C689" s="47" t="s">
        <v>183</v>
      </c>
      <c r="D689" s="47" t="s">
        <v>188</v>
      </c>
      <c r="E689" s="48"/>
      <c r="F689" s="321">
        <f>F690+F706</f>
        <v>4168.6000000000004</v>
      </c>
      <c r="K689" s="35"/>
    </row>
    <row r="690" spans="1:11" ht="22.5" x14ac:dyDescent="0.2">
      <c r="A690" s="46" t="s">
        <v>189</v>
      </c>
      <c r="B690" s="48" t="s">
        <v>150</v>
      </c>
      <c r="C690" s="47" t="s">
        <v>183</v>
      </c>
      <c r="D690" s="47" t="s">
        <v>190</v>
      </c>
      <c r="E690" s="48" t="s">
        <v>148</v>
      </c>
      <c r="F690" s="321">
        <f>F691+F696+F700</f>
        <v>4128.6000000000004</v>
      </c>
      <c r="K690" s="35"/>
    </row>
    <row r="691" spans="1:11" ht="22.5" x14ac:dyDescent="0.2">
      <c r="A691" s="132" t="s">
        <v>191</v>
      </c>
      <c r="B691" s="48">
        <v>10</v>
      </c>
      <c r="C691" s="47" t="s">
        <v>183</v>
      </c>
      <c r="D691" s="47" t="s">
        <v>192</v>
      </c>
      <c r="E691" s="48" t="s">
        <v>148</v>
      </c>
      <c r="F691" s="321">
        <f t="shared" ref="F691:F692" si="223">F692</f>
        <v>3791.3</v>
      </c>
      <c r="K691" s="35"/>
    </row>
    <row r="692" spans="1:11" ht="45" x14ac:dyDescent="0.2">
      <c r="A692" s="46" t="s">
        <v>111</v>
      </c>
      <c r="B692" s="48">
        <v>10</v>
      </c>
      <c r="C692" s="47" t="s">
        <v>183</v>
      </c>
      <c r="D692" s="47" t="s">
        <v>192</v>
      </c>
      <c r="E692" s="48" t="s">
        <v>112</v>
      </c>
      <c r="F692" s="321">
        <f t="shared" si="223"/>
        <v>3791.3</v>
      </c>
      <c r="K692" s="35"/>
    </row>
    <row r="693" spans="1:11" ht="20.25" customHeight="1" x14ac:dyDescent="0.2">
      <c r="A693" s="46" t="s">
        <v>132</v>
      </c>
      <c r="B693" s="48">
        <v>10</v>
      </c>
      <c r="C693" s="47" t="s">
        <v>183</v>
      </c>
      <c r="D693" s="47" t="s">
        <v>192</v>
      </c>
      <c r="E693" s="48" t="s">
        <v>193</v>
      </c>
      <c r="F693" s="321">
        <f t="shared" ref="F693" si="224">F694+F695</f>
        <v>3791.3</v>
      </c>
      <c r="K693" s="35"/>
    </row>
    <row r="694" spans="1:11" x14ac:dyDescent="0.2">
      <c r="A694" s="132" t="s">
        <v>133</v>
      </c>
      <c r="B694" s="48">
        <v>10</v>
      </c>
      <c r="C694" s="47" t="s">
        <v>183</v>
      </c>
      <c r="D694" s="47" t="s">
        <v>192</v>
      </c>
      <c r="E694" s="48" t="s">
        <v>194</v>
      </c>
      <c r="F694" s="321">
        <v>2912</v>
      </c>
      <c r="K694" s="35"/>
    </row>
    <row r="695" spans="1:11" ht="33.75" x14ac:dyDescent="0.2">
      <c r="A695" s="132" t="s">
        <v>134</v>
      </c>
      <c r="B695" s="48">
        <v>10</v>
      </c>
      <c r="C695" s="47" t="s">
        <v>183</v>
      </c>
      <c r="D695" s="47" t="s">
        <v>192</v>
      </c>
      <c r="E695" s="48">
        <v>129</v>
      </c>
      <c r="F695" s="321">
        <v>879.3</v>
      </c>
      <c r="K695" s="35"/>
    </row>
    <row r="696" spans="1:11" ht="22.5" x14ac:dyDescent="0.2">
      <c r="A696" s="46" t="s">
        <v>412</v>
      </c>
      <c r="B696" s="48">
        <v>10</v>
      </c>
      <c r="C696" s="47" t="s">
        <v>183</v>
      </c>
      <c r="D696" s="47" t="s">
        <v>195</v>
      </c>
      <c r="E696" s="48" t="s">
        <v>120</v>
      </c>
      <c r="F696" s="321">
        <f t="shared" ref="F696" si="225">F697</f>
        <v>321.3</v>
      </c>
      <c r="K696" s="35"/>
    </row>
    <row r="697" spans="1:11" ht="22.5" x14ac:dyDescent="0.2">
      <c r="A697" s="46" t="s">
        <v>121</v>
      </c>
      <c r="B697" s="48">
        <v>10</v>
      </c>
      <c r="C697" s="47" t="s">
        <v>183</v>
      </c>
      <c r="D697" s="47" t="s">
        <v>195</v>
      </c>
      <c r="E697" s="48" t="s">
        <v>122</v>
      </c>
      <c r="F697" s="321">
        <f t="shared" ref="F697" si="226">F699+F698</f>
        <v>321.3</v>
      </c>
      <c r="K697" s="35"/>
    </row>
    <row r="698" spans="1:11" ht="22.5" x14ac:dyDescent="0.2">
      <c r="A698" s="296" t="s">
        <v>135</v>
      </c>
      <c r="B698" s="48">
        <v>10</v>
      </c>
      <c r="C698" s="47" t="s">
        <v>183</v>
      </c>
      <c r="D698" s="47" t="s">
        <v>195</v>
      </c>
      <c r="E698" s="48">
        <v>242</v>
      </c>
      <c r="F698" s="321">
        <v>135.5</v>
      </c>
      <c r="K698" s="35"/>
    </row>
    <row r="699" spans="1:11" x14ac:dyDescent="0.2">
      <c r="A699" s="296" t="s">
        <v>432</v>
      </c>
      <c r="B699" s="48">
        <v>10</v>
      </c>
      <c r="C699" s="47" t="s">
        <v>183</v>
      </c>
      <c r="D699" s="47" t="s">
        <v>195</v>
      </c>
      <c r="E699" s="48" t="s">
        <v>124</v>
      </c>
      <c r="F699" s="321">
        <v>185.8</v>
      </c>
      <c r="K699" s="35"/>
    </row>
    <row r="700" spans="1:11" ht="38.25" customHeight="1" x14ac:dyDescent="0.2">
      <c r="A700" s="298" t="s">
        <v>136</v>
      </c>
      <c r="B700" s="48">
        <v>10</v>
      </c>
      <c r="C700" s="47" t="s">
        <v>183</v>
      </c>
      <c r="D700" s="47" t="s">
        <v>195</v>
      </c>
      <c r="E700" s="48" t="s">
        <v>196</v>
      </c>
      <c r="F700" s="321">
        <f t="shared" ref="F700" si="227">F703</f>
        <v>16</v>
      </c>
      <c r="K700" s="35"/>
    </row>
    <row r="701" spans="1:11" x14ac:dyDescent="0.2">
      <c r="A701" s="298" t="s">
        <v>746</v>
      </c>
      <c r="B701" s="48">
        <v>10</v>
      </c>
      <c r="C701" s="47" t="s">
        <v>183</v>
      </c>
      <c r="D701" s="47" t="s">
        <v>195</v>
      </c>
      <c r="E701" s="48">
        <v>830</v>
      </c>
      <c r="F701" s="321"/>
      <c r="K701" s="35"/>
    </row>
    <row r="702" spans="1:11" ht="22.5" x14ac:dyDescent="0.2">
      <c r="A702" s="298" t="s">
        <v>747</v>
      </c>
      <c r="B702" s="48">
        <v>10</v>
      </c>
      <c r="C702" s="47" t="s">
        <v>183</v>
      </c>
      <c r="D702" s="47" t="s">
        <v>195</v>
      </c>
      <c r="E702" s="48">
        <v>831</v>
      </c>
      <c r="F702" s="321"/>
      <c r="K702" s="35"/>
    </row>
    <row r="703" spans="1:11" x14ac:dyDescent="0.2">
      <c r="A703" s="298" t="s">
        <v>137</v>
      </c>
      <c r="B703" s="48">
        <v>10</v>
      </c>
      <c r="C703" s="47" t="s">
        <v>183</v>
      </c>
      <c r="D703" s="47" t="s">
        <v>195</v>
      </c>
      <c r="E703" s="48" t="s">
        <v>138</v>
      </c>
      <c r="F703" s="321">
        <f t="shared" ref="F703" si="228">F704+F705</f>
        <v>16</v>
      </c>
      <c r="K703" s="35"/>
    </row>
    <row r="704" spans="1:11" x14ac:dyDescent="0.2">
      <c r="A704" s="297" t="s">
        <v>139</v>
      </c>
      <c r="B704" s="48">
        <v>10</v>
      </c>
      <c r="C704" s="47" t="s">
        <v>183</v>
      </c>
      <c r="D704" s="47" t="s">
        <v>195</v>
      </c>
      <c r="E704" s="48" t="s">
        <v>140</v>
      </c>
      <c r="F704" s="321">
        <v>4</v>
      </c>
      <c r="K704" s="35"/>
    </row>
    <row r="705" spans="1:11" x14ac:dyDescent="0.2">
      <c r="A705" s="298" t="s">
        <v>404</v>
      </c>
      <c r="B705" s="48">
        <v>10</v>
      </c>
      <c r="C705" s="47" t="s">
        <v>183</v>
      </c>
      <c r="D705" s="47" t="s">
        <v>195</v>
      </c>
      <c r="E705" s="48">
        <v>853</v>
      </c>
      <c r="F705" s="321">
        <v>12</v>
      </c>
      <c r="K705" s="35"/>
    </row>
    <row r="706" spans="1:11" ht="55.5" customHeight="1" x14ac:dyDescent="0.2">
      <c r="A706" s="46" t="s">
        <v>198</v>
      </c>
      <c r="B706" s="48">
        <v>10</v>
      </c>
      <c r="C706" s="47" t="s">
        <v>183</v>
      </c>
      <c r="D706" s="47" t="s">
        <v>199</v>
      </c>
      <c r="E706" s="48"/>
      <c r="F706" s="321">
        <f>F707</f>
        <v>40</v>
      </c>
      <c r="K706" s="35"/>
    </row>
    <row r="707" spans="1:11" ht="22.5" x14ac:dyDescent="0.2">
      <c r="A707" s="46" t="s">
        <v>412</v>
      </c>
      <c r="B707" s="48">
        <v>10</v>
      </c>
      <c r="C707" s="47" t="s">
        <v>183</v>
      </c>
      <c r="D707" s="47" t="s">
        <v>199</v>
      </c>
      <c r="E707" s="48" t="s">
        <v>120</v>
      </c>
      <c r="F707" s="321">
        <f t="shared" ref="F707:F708" si="229">F708</f>
        <v>40</v>
      </c>
      <c r="K707" s="35"/>
    </row>
    <row r="708" spans="1:11" ht="22.5" x14ac:dyDescent="0.2">
      <c r="A708" s="46" t="s">
        <v>121</v>
      </c>
      <c r="B708" s="48">
        <v>10</v>
      </c>
      <c r="C708" s="47" t="s">
        <v>183</v>
      </c>
      <c r="D708" s="47" t="s">
        <v>199</v>
      </c>
      <c r="E708" s="48" t="s">
        <v>122</v>
      </c>
      <c r="F708" s="321">
        <f t="shared" si="229"/>
        <v>40</v>
      </c>
      <c r="K708" s="35"/>
    </row>
    <row r="709" spans="1:11" x14ac:dyDescent="0.2">
      <c r="A709" s="296" t="s">
        <v>432</v>
      </c>
      <c r="B709" s="48">
        <v>10</v>
      </c>
      <c r="C709" s="47" t="s">
        <v>183</v>
      </c>
      <c r="D709" s="47" t="s">
        <v>199</v>
      </c>
      <c r="E709" s="48" t="s">
        <v>124</v>
      </c>
      <c r="F709" s="321">
        <v>40</v>
      </c>
      <c r="K709" s="35"/>
    </row>
    <row r="710" spans="1:11" s="54" customFormat="1" ht="43.5" customHeight="1" x14ac:dyDescent="0.2">
      <c r="A710" s="46" t="s">
        <v>821</v>
      </c>
      <c r="B710" s="48">
        <v>10</v>
      </c>
      <c r="C710" s="47" t="s">
        <v>183</v>
      </c>
      <c r="D710" s="47" t="s">
        <v>338</v>
      </c>
      <c r="E710" s="48"/>
      <c r="F710" s="321">
        <f>F711</f>
        <v>20</v>
      </c>
    </row>
    <row r="711" spans="1:11" s="54" customFormat="1" ht="37.5" customHeight="1" x14ac:dyDescent="0.2">
      <c r="A711" s="246" t="s">
        <v>822</v>
      </c>
      <c r="B711" s="48" t="s">
        <v>150</v>
      </c>
      <c r="C711" s="47" t="s">
        <v>183</v>
      </c>
      <c r="D711" s="47" t="s">
        <v>823</v>
      </c>
      <c r="E711" s="48"/>
      <c r="F711" s="321">
        <f>F712</f>
        <v>20</v>
      </c>
    </row>
    <row r="712" spans="1:11" s="54" customFormat="1" ht="22.5" x14ac:dyDescent="0.2">
      <c r="A712" s="46" t="s">
        <v>412</v>
      </c>
      <c r="B712" s="48" t="s">
        <v>150</v>
      </c>
      <c r="C712" s="47" t="s">
        <v>183</v>
      </c>
      <c r="D712" s="47" t="s">
        <v>823</v>
      </c>
      <c r="E712" s="48" t="s">
        <v>120</v>
      </c>
      <c r="F712" s="321">
        <f>F713</f>
        <v>20</v>
      </c>
    </row>
    <row r="713" spans="1:11" ht="22.5" x14ac:dyDescent="0.2">
      <c r="A713" s="46" t="s">
        <v>121</v>
      </c>
      <c r="B713" s="48" t="s">
        <v>150</v>
      </c>
      <c r="C713" s="47" t="s">
        <v>183</v>
      </c>
      <c r="D713" s="47" t="s">
        <v>823</v>
      </c>
      <c r="E713" s="48" t="s">
        <v>122</v>
      </c>
      <c r="F713" s="321">
        <f>F714</f>
        <v>20</v>
      </c>
      <c r="K713" s="35"/>
    </row>
    <row r="714" spans="1:11" x14ac:dyDescent="0.2">
      <c r="A714" s="296" t="s">
        <v>432</v>
      </c>
      <c r="B714" s="48" t="s">
        <v>150</v>
      </c>
      <c r="C714" s="47" t="s">
        <v>183</v>
      </c>
      <c r="D714" s="47" t="s">
        <v>823</v>
      </c>
      <c r="E714" s="48" t="s">
        <v>124</v>
      </c>
      <c r="F714" s="321">
        <v>20</v>
      </c>
      <c r="K714" s="35"/>
    </row>
    <row r="715" spans="1:11" x14ac:dyDescent="0.2">
      <c r="A715" s="44" t="s">
        <v>351</v>
      </c>
      <c r="B715" s="67" t="s">
        <v>352</v>
      </c>
      <c r="C715" s="69" t="s">
        <v>146</v>
      </c>
      <c r="D715" s="69" t="s">
        <v>147</v>
      </c>
      <c r="E715" s="67" t="s">
        <v>148</v>
      </c>
      <c r="F715" s="360">
        <f t="shared" ref="F715:F720" si="230">F716</f>
        <v>200</v>
      </c>
      <c r="K715" s="35"/>
    </row>
    <row r="716" spans="1:11" x14ac:dyDescent="0.2">
      <c r="A716" s="44" t="s">
        <v>353</v>
      </c>
      <c r="B716" s="67" t="s">
        <v>352</v>
      </c>
      <c r="C716" s="69" t="s">
        <v>239</v>
      </c>
      <c r="D716" s="69" t="s">
        <v>147</v>
      </c>
      <c r="E716" s="67" t="s">
        <v>148</v>
      </c>
      <c r="F716" s="360">
        <f t="shared" si="230"/>
        <v>200</v>
      </c>
      <c r="K716" s="35"/>
    </row>
    <row r="717" spans="1:11" ht="31.5" x14ac:dyDescent="0.2">
      <c r="A717" s="44" t="s">
        <v>456</v>
      </c>
      <c r="B717" s="67" t="s">
        <v>352</v>
      </c>
      <c r="C717" s="69" t="s">
        <v>239</v>
      </c>
      <c r="D717" s="69" t="s">
        <v>354</v>
      </c>
      <c r="E717" s="67"/>
      <c r="F717" s="360">
        <f t="shared" si="230"/>
        <v>200</v>
      </c>
      <c r="K717" s="35"/>
    </row>
    <row r="718" spans="1:11" ht="33.75" x14ac:dyDescent="0.2">
      <c r="A718" s="93" t="s">
        <v>355</v>
      </c>
      <c r="B718" s="71" t="s">
        <v>352</v>
      </c>
      <c r="C718" s="73" t="s">
        <v>239</v>
      </c>
      <c r="D718" s="73" t="s">
        <v>356</v>
      </c>
      <c r="E718" s="71"/>
      <c r="F718" s="361">
        <f t="shared" si="230"/>
        <v>200</v>
      </c>
      <c r="K718" s="35"/>
    </row>
    <row r="719" spans="1:11" ht="22.5" x14ac:dyDescent="0.2">
      <c r="A719" s="46" t="s">
        <v>412</v>
      </c>
      <c r="B719" s="226" t="s">
        <v>352</v>
      </c>
      <c r="C719" s="59" t="s">
        <v>239</v>
      </c>
      <c r="D719" s="59" t="s">
        <v>356</v>
      </c>
      <c r="E719" s="226">
        <v>200</v>
      </c>
      <c r="F719" s="362">
        <f t="shared" si="230"/>
        <v>200</v>
      </c>
      <c r="K719" s="35"/>
    </row>
    <row r="720" spans="1:11" ht="22.5" x14ac:dyDescent="0.2">
      <c r="A720" s="46" t="s">
        <v>121</v>
      </c>
      <c r="B720" s="226" t="s">
        <v>352</v>
      </c>
      <c r="C720" s="59" t="s">
        <v>239</v>
      </c>
      <c r="D720" s="59" t="s">
        <v>356</v>
      </c>
      <c r="E720" s="226">
        <v>240</v>
      </c>
      <c r="F720" s="362">
        <f t="shared" si="230"/>
        <v>200</v>
      </c>
      <c r="K720" s="35"/>
    </row>
    <row r="721" spans="1:11" x14ac:dyDescent="0.2">
      <c r="A721" s="296" t="s">
        <v>432</v>
      </c>
      <c r="B721" s="226" t="s">
        <v>352</v>
      </c>
      <c r="C721" s="59" t="s">
        <v>239</v>
      </c>
      <c r="D721" s="59" t="s">
        <v>356</v>
      </c>
      <c r="E721" s="226">
        <v>244</v>
      </c>
      <c r="F721" s="362">
        <v>200</v>
      </c>
      <c r="K721" s="35"/>
    </row>
    <row r="722" spans="1:11" ht="12.75" customHeight="1" x14ac:dyDescent="0.2">
      <c r="A722" s="44" t="s">
        <v>357</v>
      </c>
      <c r="B722" s="67">
        <v>12</v>
      </c>
      <c r="C722" s="69"/>
      <c r="D722" s="69"/>
      <c r="E722" s="67"/>
      <c r="F722" s="360">
        <f t="shared" ref="F722:F727" si="231">F723</f>
        <v>60</v>
      </c>
      <c r="K722" s="35"/>
    </row>
    <row r="723" spans="1:11" ht="22.5" customHeight="1" x14ac:dyDescent="0.2">
      <c r="A723" s="44" t="s">
        <v>358</v>
      </c>
      <c r="B723" s="67">
        <v>12</v>
      </c>
      <c r="C723" s="69" t="s">
        <v>214</v>
      </c>
      <c r="D723" s="69"/>
      <c r="E723" s="67"/>
      <c r="F723" s="360">
        <f t="shared" si="231"/>
        <v>60</v>
      </c>
      <c r="K723" s="35"/>
    </row>
    <row r="724" spans="1:11" s="107" customFormat="1" ht="22.5" customHeight="1" x14ac:dyDescent="0.2">
      <c r="A724" s="93" t="s">
        <v>463</v>
      </c>
      <c r="B724" s="71">
        <v>12</v>
      </c>
      <c r="C724" s="73" t="s">
        <v>214</v>
      </c>
      <c r="D724" s="73" t="s">
        <v>468</v>
      </c>
      <c r="E724" s="71"/>
      <c r="F724" s="361">
        <f t="shared" ref="F724" si="232">F726+F730</f>
        <v>60</v>
      </c>
    </row>
    <row r="725" spans="1:11" ht="23.25" customHeight="1" x14ac:dyDescent="0.2">
      <c r="A725" s="46" t="s">
        <v>679</v>
      </c>
      <c r="B725" s="67">
        <v>12</v>
      </c>
      <c r="C725" s="69" t="s">
        <v>214</v>
      </c>
      <c r="D725" s="73" t="s">
        <v>468</v>
      </c>
      <c r="E725" s="67"/>
      <c r="F725" s="360">
        <f t="shared" ref="F725" si="233">F724</f>
        <v>60</v>
      </c>
      <c r="K725" s="35"/>
    </row>
    <row r="726" spans="1:11" ht="22.5" x14ac:dyDescent="0.2">
      <c r="A726" s="46" t="s">
        <v>412</v>
      </c>
      <c r="B726" s="226">
        <v>12</v>
      </c>
      <c r="C726" s="59" t="s">
        <v>214</v>
      </c>
      <c r="D726" s="73" t="s">
        <v>468</v>
      </c>
      <c r="E726" s="226">
        <v>200</v>
      </c>
      <c r="F726" s="362">
        <f t="shared" si="231"/>
        <v>30</v>
      </c>
      <c r="K726" s="35"/>
    </row>
    <row r="727" spans="1:11" ht="22.5" x14ac:dyDescent="0.2">
      <c r="A727" s="46" t="s">
        <v>121</v>
      </c>
      <c r="B727" s="226">
        <v>12</v>
      </c>
      <c r="C727" s="59" t="s">
        <v>214</v>
      </c>
      <c r="D727" s="73" t="s">
        <v>468</v>
      </c>
      <c r="E727" s="226">
        <v>240</v>
      </c>
      <c r="F727" s="362">
        <f t="shared" si="231"/>
        <v>30</v>
      </c>
      <c r="K727" s="35"/>
    </row>
    <row r="728" spans="1:11" x14ac:dyDescent="0.2">
      <c r="A728" s="296" t="s">
        <v>432</v>
      </c>
      <c r="B728" s="226">
        <v>12</v>
      </c>
      <c r="C728" s="59" t="s">
        <v>214</v>
      </c>
      <c r="D728" s="73" t="s">
        <v>468</v>
      </c>
      <c r="E728" s="226">
        <v>244</v>
      </c>
      <c r="F728" s="362">
        <v>30</v>
      </c>
      <c r="K728" s="35"/>
    </row>
    <row r="729" spans="1:11" x14ac:dyDescent="0.2">
      <c r="A729" s="296" t="s">
        <v>680</v>
      </c>
      <c r="B729" s="226">
        <v>12</v>
      </c>
      <c r="C729" s="59" t="s">
        <v>214</v>
      </c>
      <c r="D729" s="73" t="s">
        <v>469</v>
      </c>
      <c r="E729" s="226"/>
      <c r="F729" s="362">
        <f t="shared" ref="F729" si="234">F730</f>
        <v>30</v>
      </c>
      <c r="K729" s="35"/>
    </row>
    <row r="730" spans="1:11" ht="22.5" x14ac:dyDescent="0.2">
      <c r="A730" s="46" t="s">
        <v>412</v>
      </c>
      <c r="B730" s="226">
        <v>12</v>
      </c>
      <c r="C730" s="59" t="s">
        <v>214</v>
      </c>
      <c r="D730" s="73" t="s">
        <v>469</v>
      </c>
      <c r="E730" s="226" t="s">
        <v>120</v>
      </c>
      <c r="F730" s="356">
        <f t="shared" ref="F730" si="235">SUM(F731)</f>
        <v>30</v>
      </c>
      <c r="K730" s="35"/>
    </row>
    <row r="731" spans="1:11" ht="22.5" x14ac:dyDescent="0.2">
      <c r="A731" s="46" t="s">
        <v>121</v>
      </c>
      <c r="B731" s="226">
        <v>12</v>
      </c>
      <c r="C731" s="59" t="s">
        <v>214</v>
      </c>
      <c r="D731" s="73" t="s">
        <v>469</v>
      </c>
      <c r="E731" s="226" t="s">
        <v>122</v>
      </c>
      <c r="F731" s="356">
        <f t="shared" ref="F731" si="236">F733+F732</f>
        <v>30</v>
      </c>
      <c r="K731" s="35"/>
    </row>
    <row r="732" spans="1:11" ht="22.5" x14ac:dyDescent="0.2">
      <c r="A732" s="296" t="s">
        <v>135</v>
      </c>
      <c r="B732" s="226">
        <v>12</v>
      </c>
      <c r="C732" s="59" t="s">
        <v>214</v>
      </c>
      <c r="D732" s="73" t="s">
        <v>469</v>
      </c>
      <c r="E732" s="226">
        <v>242</v>
      </c>
      <c r="F732" s="356"/>
      <c r="K732" s="35"/>
    </row>
    <row r="733" spans="1:11" x14ac:dyDescent="0.2">
      <c r="A733" s="296" t="s">
        <v>432</v>
      </c>
      <c r="B733" s="226">
        <v>12</v>
      </c>
      <c r="C733" s="59" t="s">
        <v>214</v>
      </c>
      <c r="D733" s="73" t="s">
        <v>469</v>
      </c>
      <c r="E733" s="226" t="s">
        <v>124</v>
      </c>
      <c r="F733" s="356">
        <v>30</v>
      </c>
      <c r="K733" s="35"/>
    </row>
    <row r="734" spans="1:11" s="135" customFormat="1" ht="21" x14ac:dyDescent="0.2">
      <c r="A734" s="294" t="s">
        <v>927</v>
      </c>
      <c r="B734" s="69" t="s">
        <v>273</v>
      </c>
      <c r="C734" s="69"/>
      <c r="D734" s="69"/>
      <c r="E734" s="67"/>
      <c r="F734" s="358">
        <f>F735</f>
        <v>1.2849299999999999</v>
      </c>
    </row>
    <row r="735" spans="1:11" ht="22.5" x14ac:dyDescent="0.2">
      <c r="A735" s="296" t="s">
        <v>928</v>
      </c>
      <c r="B735" s="59" t="s">
        <v>273</v>
      </c>
      <c r="C735" s="59" t="s">
        <v>98</v>
      </c>
      <c r="D735" s="59"/>
      <c r="E735" s="226"/>
      <c r="F735" s="356">
        <f>F736</f>
        <v>1.2849299999999999</v>
      </c>
      <c r="K735" s="35"/>
    </row>
    <row r="736" spans="1:11" x14ac:dyDescent="0.2">
      <c r="A736" s="296" t="s">
        <v>930</v>
      </c>
      <c r="B736" s="59" t="s">
        <v>273</v>
      </c>
      <c r="C736" s="59" t="s">
        <v>98</v>
      </c>
      <c r="D736" s="59" t="s">
        <v>929</v>
      </c>
      <c r="E736" s="226"/>
      <c r="F736" s="356">
        <f>F737</f>
        <v>1.2849299999999999</v>
      </c>
      <c r="K736" s="35"/>
    </row>
    <row r="737" spans="1:11" x14ac:dyDescent="0.2">
      <c r="A737" s="296" t="s">
        <v>931</v>
      </c>
      <c r="B737" s="59" t="s">
        <v>273</v>
      </c>
      <c r="C737" s="59" t="s">
        <v>98</v>
      </c>
      <c r="D737" s="59" t="s">
        <v>933</v>
      </c>
      <c r="E737" s="226">
        <v>700</v>
      </c>
      <c r="F737" s="356">
        <f>F738</f>
        <v>1.2849299999999999</v>
      </c>
      <c r="K737" s="35"/>
    </row>
    <row r="738" spans="1:11" x14ac:dyDescent="0.2">
      <c r="A738" s="296" t="s">
        <v>932</v>
      </c>
      <c r="B738" s="59" t="s">
        <v>273</v>
      </c>
      <c r="C738" s="59" t="s">
        <v>98</v>
      </c>
      <c r="D738" s="59" t="s">
        <v>933</v>
      </c>
      <c r="E738" s="226">
        <v>730</v>
      </c>
      <c r="F738" s="373">
        <f>'Пр 5 вед'!G476</f>
        <v>1.2849299999999999</v>
      </c>
      <c r="K738" s="35"/>
    </row>
    <row r="739" spans="1:11" s="42" customFormat="1" ht="31.5" x14ac:dyDescent="0.2">
      <c r="A739" s="294" t="s">
        <v>283</v>
      </c>
      <c r="B739" s="67" t="s">
        <v>284</v>
      </c>
      <c r="C739" s="69" t="s">
        <v>146</v>
      </c>
      <c r="D739" s="69" t="s">
        <v>147</v>
      </c>
      <c r="E739" s="67" t="s">
        <v>148</v>
      </c>
      <c r="F739" s="358">
        <f>F740+F750+F746</f>
        <v>23121.163350000003</v>
      </c>
    </row>
    <row r="740" spans="1:11" s="42" customFormat="1" ht="30" customHeight="1" x14ac:dyDescent="0.2">
      <c r="A740" s="44" t="s">
        <v>285</v>
      </c>
      <c r="B740" s="67" t="s">
        <v>284</v>
      </c>
      <c r="C740" s="69" t="s">
        <v>98</v>
      </c>
      <c r="D740" s="69" t="s">
        <v>147</v>
      </c>
      <c r="E740" s="67" t="s">
        <v>148</v>
      </c>
      <c r="F740" s="358">
        <f t="shared" ref="F740:F744" si="237">F741</f>
        <v>21648</v>
      </c>
    </row>
    <row r="741" spans="1:11" s="42" customFormat="1" ht="11.25" x14ac:dyDescent="0.2">
      <c r="A741" s="46" t="s">
        <v>286</v>
      </c>
      <c r="B741" s="226" t="s">
        <v>284</v>
      </c>
      <c r="C741" s="59" t="s">
        <v>98</v>
      </c>
      <c r="D741" s="59" t="s">
        <v>287</v>
      </c>
      <c r="E741" s="226" t="s">
        <v>148</v>
      </c>
      <c r="F741" s="356">
        <f t="shared" si="237"/>
        <v>21648</v>
      </c>
    </row>
    <row r="742" spans="1:11" s="42" customFormat="1" ht="22.5" x14ac:dyDescent="0.2">
      <c r="A742" s="46" t="s">
        <v>288</v>
      </c>
      <c r="B742" s="226" t="s">
        <v>284</v>
      </c>
      <c r="C742" s="59" t="s">
        <v>98</v>
      </c>
      <c r="D742" s="59" t="s">
        <v>289</v>
      </c>
      <c r="E742" s="226" t="s">
        <v>148</v>
      </c>
      <c r="F742" s="356">
        <f t="shared" si="237"/>
        <v>21648</v>
      </c>
    </row>
    <row r="743" spans="1:11" s="42" customFormat="1" ht="11.25" x14ac:dyDescent="0.2">
      <c r="A743" s="46" t="s">
        <v>276</v>
      </c>
      <c r="B743" s="226" t="s">
        <v>284</v>
      </c>
      <c r="C743" s="59" t="s">
        <v>98</v>
      </c>
      <c r="D743" s="59" t="s">
        <v>289</v>
      </c>
      <c r="E743" s="226" t="s">
        <v>281</v>
      </c>
      <c r="F743" s="356">
        <f t="shared" si="237"/>
        <v>21648</v>
      </c>
    </row>
    <row r="744" spans="1:11" s="42" customFormat="1" ht="11.25" x14ac:dyDescent="0.2">
      <c r="A744" s="46" t="s">
        <v>290</v>
      </c>
      <c r="B744" s="226" t="s">
        <v>284</v>
      </c>
      <c r="C744" s="59" t="s">
        <v>98</v>
      </c>
      <c r="D744" s="59" t="s">
        <v>289</v>
      </c>
      <c r="E744" s="226" t="s">
        <v>291</v>
      </c>
      <c r="F744" s="356">
        <f t="shared" si="237"/>
        <v>21648</v>
      </c>
    </row>
    <row r="745" spans="1:11" x14ac:dyDescent="0.2">
      <c r="A745" s="296" t="s">
        <v>292</v>
      </c>
      <c r="B745" s="226" t="s">
        <v>284</v>
      </c>
      <c r="C745" s="59" t="s">
        <v>98</v>
      </c>
      <c r="D745" s="59" t="s">
        <v>289</v>
      </c>
      <c r="E745" s="226" t="s">
        <v>293</v>
      </c>
      <c r="F745" s="356">
        <v>21648</v>
      </c>
      <c r="K745" s="35"/>
    </row>
    <row r="746" spans="1:11" x14ac:dyDescent="0.2">
      <c r="A746" s="44" t="s">
        <v>294</v>
      </c>
      <c r="B746" s="67" t="s">
        <v>284</v>
      </c>
      <c r="C746" s="69" t="s">
        <v>214</v>
      </c>
      <c r="D746" s="69"/>
      <c r="E746" s="67"/>
      <c r="F746" s="358">
        <f t="shared" ref="F746:F748" si="238">F747</f>
        <v>1394.9894400000001</v>
      </c>
      <c r="K746" s="35"/>
    </row>
    <row r="747" spans="1:11" x14ac:dyDescent="0.2">
      <c r="A747" s="46" t="s">
        <v>276</v>
      </c>
      <c r="B747" s="226" t="s">
        <v>284</v>
      </c>
      <c r="C747" s="59" t="s">
        <v>214</v>
      </c>
      <c r="D747" s="59" t="s">
        <v>287</v>
      </c>
      <c r="E747" s="226" t="s">
        <v>281</v>
      </c>
      <c r="F747" s="356">
        <f t="shared" si="238"/>
        <v>1394.9894400000001</v>
      </c>
      <c r="K747" s="35"/>
    </row>
    <row r="748" spans="1:11" x14ac:dyDescent="0.2">
      <c r="A748" s="46" t="s">
        <v>290</v>
      </c>
      <c r="B748" s="226" t="s">
        <v>284</v>
      </c>
      <c r="C748" s="59" t="s">
        <v>214</v>
      </c>
      <c r="D748" s="59" t="s">
        <v>295</v>
      </c>
      <c r="E748" s="226" t="s">
        <v>291</v>
      </c>
      <c r="F748" s="356">
        <f t="shared" si="238"/>
        <v>1394.9894400000001</v>
      </c>
      <c r="K748" s="35"/>
    </row>
    <row r="749" spans="1:11" x14ac:dyDescent="0.2">
      <c r="A749" s="296" t="s">
        <v>294</v>
      </c>
      <c r="B749" s="226" t="s">
        <v>284</v>
      </c>
      <c r="C749" s="59" t="s">
        <v>214</v>
      </c>
      <c r="D749" s="59" t="s">
        <v>295</v>
      </c>
      <c r="E749" s="226">
        <v>512</v>
      </c>
      <c r="F749" s="356">
        <f>1473.16335-78.17391</f>
        <v>1394.9894400000001</v>
      </c>
      <c r="K749" s="35"/>
    </row>
    <row r="750" spans="1:11" x14ac:dyDescent="0.2">
      <c r="A750" s="44" t="s">
        <v>296</v>
      </c>
      <c r="B750" s="67">
        <v>14</v>
      </c>
      <c r="C750" s="69" t="s">
        <v>152</v>
      </c>
      <c r="D750" s="69"/>
      <c r="E750" s="67"/>
      <c r="F750" s="358">
        <f>F751</f>
        <v>78.173910000000006</v>
      </c>
      <c r="K750" s="35"/>
    </row>
    <row r="751" spans="1:11" x14ac:dyDescent="0.2">
      <c r="A751" s="46" t="s">
        <v>276</v>
      </c>
      <c r="B751" s="226" t="s">
        <v>284</v>
      </c>
      <c r="C751" s="226" t="s">
        <v>152</v>
      </c>
      <c r="D751" s="59" t="s">
        <v>287</v>
      </c>
      <c r="E751" s="226" t="s">
        <v>148</v>
      </c>
      <c r="F751" s="356">
        <f t="shared" ref="F751:F753" si="239">+F752</f>
        <v>78.173910000000006</v>
      </c>
      <c r="K751" s="35"/>
    </row>
    <row r="752" spans="1:11" ht="45" x14ac:dyDescent="0.2">
      <c r="A752" s="46" t="s">
        <v>297</v>
      </c>
      <c r="B752" s="226" t="s">
        <v>284</v>
      </c>
      <c r="C752" s="226" t="s">
        <v>152</v>
      </c>
      <c r="D752" s="59" t="s">
        <v>298</v>
      </c>
      <c r="E752" s="226" t="s">
        <v>148</v>
      </c>
      <c r="F752" s="356">
        <f t="shared" si="239"/>
        <v>78.173910000000006</v>
      </c>
      <c r="K752" s="35"/>
    </row>
    <row r="753" spans="1:11" ht="33.75" x14ac:dyDescent="0.2">
      <c r="A753" s="227" t="s">
        <v>61</v>
      </c>
      <c r="B753" s="226" t="s">
        <v>284</v>
      </c>
      <c r="C753" s="226" t="s">
        <v>152</v>
      </c>
      <c r="D753" s="59" t="s">
        <v>298</v>
      </c>
      <c r="E753" s="226" t="s">
        <v>148</v>
      </c>
      <c r="F753" s="356">
        <f t="shared" si="239"/>
        <v>78.173910000000006</v>
      </c>
      <c r="K753" s="35"/>
    </row>
    <row r="754" spans="1:11" x14ac:dyDescent="0.2">
      <c r="A754" s="46" t="s">
        <v>276</v>
      </c>
      <c r="B754" s="226" t="s">
        <v>284</v>
      </c>
      <c r="C754" s="226" t="s">
        <v>152</v>
      </c>
      <c r="D754" s="59" t="s">
        <v>298</v>
      </c>
      <c r="E754" s="226" t="s">
        <v>281</v>
      </c>
      <c r="F754" s="356">
        <f t="shared" ref="F754" si="240">F755</f>
        <v>78.173910000000006</v>
      </c>
      <c r="K754" s="35"/>
    </row>
    <row r="755" spans="1:11" x14ac:dyDescent="0.2">
      <c r="A755" s="296" t="s">
        <v>75</v>
      </c>
      <c r="B755" s="226" t="s">
        <v>284</v>
      </c>
      <c r="C755" s="226" t="s">
        <v>152</v>
      </c>
      <c r="D755" s="59" t="s">
        <v>298</v>
      </c>
      <c r="E755" s="226">
        <v>540</v>
      </c>
      <c r="F755" s="356">
        <v>78.173910000000006</v>
      </c>
      <c r="K755" s="35"/>
    </row>
  </sheetData>
  <mergeCells count="10">
    <mergeCell ref="A1:D1"/>
    <mergeCell ref="A2:D2"/>
    <mergeCell ref="A3:D3"/>
    <mergeCell ref="A4:D4"/>
    <mergeCell ref="A5:D5"/>
    <mergeCell ref="D10:E10"/>
    <mergeCell ref="A6:D6"/>
    <mergeCell ref="A7:D7"/>
    <mergeCell ref="A8:D8"/>
    <mergeCell ref="A9:C9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L809"/>
  <sheetViews>
    <sheetView view="pageBreakPreview" topLeftCell="A13" zoomScaleNormal="100" zoomScaleSheetLayoutView="100" workbookViewId="0">
      <pane xSplit="6" ySplit="2" topLeftCell="G468" activePane="bottomRight" state="frozen"/>
      <selection activeCell="A13" sqref="A13"/>
      <selection pane="topRight" activeCell="G13" sqref="G13"/>
      <selection pane="bottomLeft" activeCell="A15" sqref="A15"/>
      <selection pane="bottomRight" activeCell="I477" sqref="I477"/>
    </sheetView>
  </sheetViews>
  <sheetFormatPr defaultRowHeight="12.75" x14ac:dyDescent="0.2"/>
  <cols>
    <col min="1" max="1" width="33" style="34" customWidth="1"/>
    <col min="2" max="2" width="4.7109375" style="39" customWidth="1"/>
    <col min="3" max="3" width="5.28515625" style="43" customWidth="1"/>
    <col min="4" max="4" width="3.7109375" style="39" customWidth="1"/>
    <col min="5" max="5" width="12" style="39" customWidth="1"/>
    <col min="6" max="6" width="5.42578125" style="43" customWidth="1"/>
    <col min="7" max="7" width="13.28515625" style="370" customWidth="1"/>
    <col min="8" max="10" width="17" style="35" customWidth="1"/>
    <col min="11" max="11" width="12.5703125" style="35" customWidth="1"/>
    <col min="12" max="12" width="14" style="35" customWidth="1"/>
    <col min="13" max="227" width="9.140625" style="35"/>
    <col min="228" max="228" width="57.140625" style="35" customWidth="1"/>
    <col min="229" max="229" width="4.7109375" style="35" customWidth="1"/>
    <col min="230" max="230" width="5.28515625" style="35" customWidth="1"/>
    <col min="231" max="231" width="3.7109375" style="35" customWidth="1"/>
    <col min="232" max="232" width="13.5703125" style="35" customWidth="1"/>
    <col min="233" max="233" width="7.42578125" style="35" bestFit="1" customWidth="1"/>
    <col min="234" max="234" width="10.28515625" style="35" bestFit="1" customWidth="1"/>
    <col min="235" max="235" width="8.28515625" style="35" customWidth="1"/>
    <col min="236" max="236" width="9.42578125" style="35" bestFit="1" customWidth="1"/>
    <col min="237" max="483" width="9.140625" style="35"/>
    <col min="484" max="484" width="57.140625" style="35" customWidth="1"/>
    <col min="485" max="485" width="4.7109375" style="35" customWidth="1"/>
    <col min="486" max="486" width="5.28515625" style="35" customWidth="1"/>
    <col min="487" max="487" width="3.7109375" style="35" customWidth="1"/>
    <col min="488" max="488" width="13.5703125" style="35" customWidth="1"/>
    <col min="489" max="489" width="7.42578125" style="35" bestFit="1" customWidth="1"/>
    <col min="490" max="490" width="10.28515625" style="35" bestFit="1" customWidth="1"/>
    <col min="491" max="491" width="8.28515625" style="35" customWidth="1"/>
    <col min="492" max="492" width="9.42578125" style="35" bestFit="1" customWidth="1"/>
    <col min="493" max="739" width="9.140625" style="35"/>
    <col min="740" max="740" width="57.140625" style="35" customWidth="1"/>
    <col min="741" max="741" width="4.7109375" style="35" customWidth="1"/>
    <col min="742" max="742" width="5.28515625" style="35" customWidth="1"/>
    <col min="743" max="743" width="3.7109375" style="35" customWidth="1"/>
    <col min="744" max="744" width="13.5703125" style="35" customWidth="1"/>
    <col min="745" max="745" width="7.42578125" style="35" bestFit="1" customWidth="1"/>
    <col min="746" max="746" width="10.28515625" style="35" bestFit="1" customWidth="1"/>
    <col min="747" max="747" width="8.28515625" style="35" customWidth="1"/>
    <col min="748" max="748" width="9.42578125" style="35" bestFit="1" customWidth="1"/>
    <col min="749" max="995" width="9.140625" style="35"/>
    <col min="996" max="996" width="57.140625" style="35" customWidth="1"/>
    <col min="997" max="997" width="4.7109375" style="35" customWidth="1"/>
    <col min="998" max="998" width="5.28515625" style="35" customWidth="1"/>
    <col min="999" max="999" width="3.7109375" style="35" customWidth="1"/>
    <col min="1000" max="1000" width="13.5703125" style="35" customWidth="1"/>
    <col min="1001" max="1001" width="7.42578125" style="35" bestFit="1" customWidth="1"/>
    <col min="1002" max="1002" width="10.28515625" style="35" bestFit="1" customWidth="1"/>
    <col min="1003" max="1003" width="8.28515625" style="35" customWidth="1"/>
    <col min="1004" max="1004" width="9.42578125" style="35" bestFit="1" customWidth="1"/>
    <col min="1005" max="1251" width="9.140625" style="35"/>
    <col min="1252" max="1252" width="57.140625" style="35" customWidth="1"/>
    <col min="1253" max="1253" width="4.7109375" style="35" customWidth="1"/>
    <col min="1254" max="1254" width="5.28515625" style="35" customWidth="1"/>
    <col min="1255" max="1255" width="3.7109375" style="35" customWidth="1"/>
    <col min="1256" max="1256" width="13.5703125" style="35" customWidth="1"/>
    <col min="1257" max="1257" width="7.42578125" style="35" bestFit="1" customWidth="1"/>
    <col min="1258" max="1258" width="10.28515625" style="35" bestFit="1" customWidth="1"/>
    <col min="1259" max="1259" width="8.28515625" style="35" customWidth="1"/>
    <col min="1260" max="1260" width="9.42578125" style="35" bestFit="1" customWidth="1"/>
    <col min="1261" max="1507" width="9.140625" style="35"/>
    <col min="1508" max="1508" width="57.140625" style="35" customWidth="1"/>
    <col min="1509" max="1509" width="4.7109375" style="35" customWidth="1"/>
    <col min="1510" max="1510" width="5.28515625" style="35" customWidth="1"/>
    <col min="1511" max="1511" width="3.7109375" style="35" customWidth="1"/>
    <col min="1512" max="1512" width="13.5703125" style="35" customWidth="1"/>
    <col min="1513" max="1513" width="7.42578125" style="35" bestFit="1" customWidth="1"/>
    <col min="1514" max="1514" width="10.28515625" style="35" bestFit="1" customWidth="1"/>
    <col min="1515" max="1515" width="8.28515625" style="35" customWidth="1"/>
    <col min="1516" max="1516" width="9.42578125" style="35" bestFit="1" customWidth="1"/>
    <col min="1517" max="1763" width="9.140625" style="35"/>
    <col min="1764" max="1764" width="57.140625" style="35" customWidth="1"/>
    <col min="1765" max="1765" width="4.7109375" style="35" customWidth="1"/>
    <col min="1766" max="1766" width="5.28515625" style="35" customWidth="1"/>
    <col min="1767" max="1767" width="3.7109375" style="35" customWidth="1"/>
    <col min="1768" max="1768" width="13.5703125" style="35" customWidth="1"/>
    <col min="1769" max="1769" width="7.42578125" style="35" bestFit="1" customWidth="1"/>
    <col min="1770" max="1770" width="10.28515625" style="35" bestFit="1" customWidth="1"/>
    <col min="1771" max="1771" width="8.28515625" style="35" customWidth="1"/>
    <col min="1772" max="1772" width="9.42578125" style="35" bestFit="1" customWidth="1"/>
    <col min="1773" max="2019" width="9.140625" style="35"/>
    <col min="2020" max="2020" width="57.140625" style="35" customWidth="1"/>
    <col min="2021" max="2021" width="4.7109375" style="35" customWidth="1"/>
    <col min="2022" max="2022" width="5.28515625" style="35" customWidth="1"/>
    <col min="2023" max="2023" width="3.7109375" style="35" customWidth="1"/>
    <col min="2024" max="2024" width="13.5703125" style="35" customWidth="1"/>
    <col min="2025" max="2025" width="7.42578125" style="35" bestFit="1" customWidth="1"/>
    <col min="2026" max="2026" width="10.28515625" style="35" bestFit="1" customWidth="1"/>
    <col min="2027" max="2027" width="8.28515625" style="35" customWidth="1"/>
    <col min="2028" max="2028" width="9.42578125" style="35" bestFit="1" customWidth="1"/>
    <col min="2029" max="2275" width="9.140625" style="35"/>
    <col min="2276" max="2276" width="57.140625" style="35" customWidth="1"/>
    <col min="2277" max="2277" width="4.7109375" style="35" customWidth="1"/>
    <col min="2278" max="2278" width="5.28515625" style="35" customWidth="1"/>
    <col min="2279" max="2279" width="3.7109375" style="35" customWidth="1"/>
    <col min="2280" max="2280" width="13.5703125" style="35" customWidth="1"/>
    <col min="2281" max="2281" width="7.42578125" style="35" bestFit="1" customWidth="1"/>
    <col min="2282" max="2282" width="10.28515625" style="35" bestFit="1" customWidth="1"/>
    <col min="2283" max="2283" width="8.28515625" style="35" customWidth="1"/>
    <col min="2284" max="2284" width="9.42578125" style="35" bestFit="1" customWidth="1"/>
    <col min="2285" max="2531" width="9.140625" style="35"/>
    <col min="2532" max="2532" width="57.140625" style="35" customWidth="1"/>
    <col min="2533" max="2533" width="4.7109375" style="35" customWidth="1"/>
    <col min="2534" max="2534" width="5.28515625" style="35" customWidth="1"/>
    <col min="2535" max="2535" width="3.7109375" style="35" customWidth="1"/>
    <col min="2536" max="2536" width="13.5703125" style="35" customWidth="1"/>
    <col min="2537" max="2537" width="7.42578125" style="35" bestFit="1" customWidth="1"/>
    <col min="2538" max="2538" width="10.28515625" style="35" bestFit="1" customWidth="1"/>
    <col min="2539" max="2539" width="8.28515625" style="35" customWidth="1"/>
    <col min="2540" max="2540" width="9.42578125" style="35" bestFit="1" customWidth="1"/>
    <col min="2541" max="2787" width="9.140625" style="35"/>
    <col min="2788" max="2788" width="57.140625" style="35" customWidth="1"/>
    <col min="2789" max="2789" width="4.7109375" style="35" customWidth="1"/>
    <col min="2790" max="2790" width="5.28515625" style="35" customWidth="1"/>
    <col min="2791" max="2791" width="3.7109375" style="35" customWidth="1"/>
    <col min="2792" max="2792" width="13.5703125" style="35" customWidth="1"/>
    <col min="2793" max="2793" width="7.42578125" style="35" bestFit="1" customWidth="1"/>
    <col min="2794" max="2794" width="10.28515625" style="35" bestFit="1" customWidth="1"/>
    <col min="2795" max="2795" width="8.28515625" style="35" customWidth="1"/>
    <col min="2796" max="2796" width="9.42578125" style="35" bestFit="1" customWidth="1"/>
    <col min="2797" max="3043" width="9.140625" style="35"/>
    <col min="3044" max="3044" width="57.140625" style="35" customWidth="1"/>
    <col min="3045" max="3045" width="4.7109375" style="35" customWidth="1"/>
    <col min="3046" max="3046" width="5.28515625" style="35" customWidth="1"/>
    <col min="3047" max="3047" width="3.7109375" style="35" customWidth="1"/>
    <col min="3048" max="3048" width="13.5703125" style="35" customWidth="1"/>
    <col min="3049" max="3049" width="7.42578125" style="35" bestFit="1" customWidth="1"/>
    <col min="3050" max="3050" width="10.28515625" style="35" bestFit="1" customWidth="1"/>
    <col min="3051" max="3051" width="8.28515625" style="35" customWidth="1"/>
    <col min="3052" max="3052" width="9.42578125" style="35" bestFit="1" customWidth="1"/>
    <col min="3053" max="3299" width="9.140625" style="35"/>
    <col min="3300" max="3300" width="57.140625" style="35" customWidth="1"/>
    <col min="3301" max="3301" width="4.7109375" style="35" customWidth="1"/>
    <col min="3302" max="3302" width="5.28515625" style="35" customWidth="1"/>
    <col min="3303" max="3303" width="3.7109375" style="35" customWidth="1"/>
    <col min="3304" max="3304" width="13.5703125" style="35" customWidth="1"/>
    <col min="3305" max="3305" width="7.42578125" style="35" bestFit="1" customWidth="1"/>
    <col min="3306" max="3306" width="10.28515625" style="35" bestFit="1" customWidth="1"/>
    <col min="3307" max="3307" width="8.28515625" style="35" customWidth="1"/>
    <col min="3308" max="3308" width="9.42578125" style="35" bestFit="1" customWidth="1"/>
    <col min="3309" max="3555" width="9.140625" style="35"/>
    <col min="3556" max="3556" width="57.140625" style="35" customWidth="1"/>
    <col min="3557" max="3557" width="4.7109375" style="35" customWidth="1"/>
    <col min="3558" max="3558" width="5.28515625" style="35" customWidth="1"/>
    <col min="3559" max="3559" width="3.7109375" style="35" customWidth="1"/>
    <col min="3560" max="3560" width="13.5703125" style="35" customWidth="1"/>
    <col min="3561" max="3561" width="7.42578125" style="35" bestFit="1" customWidth="1"/>
    <col min="3562" max="3562" width="10.28515625" style="35" bestFit="1" customWidth="1"/>
    <col min="3563" max="3563" width="8.28515625" style="35" customWidth="1"/>
    <col min="3564" max="3564" width="9.42578125" style="35" bestFit="1" customWidth="1"/>
    <col min="3565" max="3811" width="9.140625" style="35"/>
    <col min="3812" max="3812" width="57.140625" style="35" customWidth="1"/>
    <col min="3813" max="3813" width="4.7109375" style="35" customWidth="1"/>
    <col min="3814" max="3814" width="5.28515625" style="35" customWidth="1"/>
    <col min="3815" max="3815" width="3.7109375" style="35" customWidth="1"/>
    <col min="3816" max="3816" width="13.5703125" style="35" customWidth="1"/>
    <col min="3817" max="3817" width="7.42578125" style="35" bestFit="1" customWidth="1"/>
    <col min="3818" max="3818" width="10.28515625" style="35" bestFit="1" customWidth="1"/>
    <col min="3819" max="3819" width="8.28515625" style="35" customWidth="1"/>
    <col min="3820" max="3820" width="9.42578125" style="35" bestFit="1" customWidth="1"/>
    <col min="3821" max="4067" width="9.140625" style="35"/>
    <col min="4068" max="4068" width="57.140625" style="35" customWidth="1"/>
    <col min="4069" max="4069" width="4.7109375" style="35" customWidth="1"/>
    <col min="4070" max="4070" width="5.28515625" style="35" customWidth="1"/>
    <col min="4071" max="4071" width="3.7109375" style="35" customWidth="1"/>
    <col min="4072" max="4072" width="13.5703125" style="35" customWidth="1"/>
    <col min="4073" max="4073" width="7.42578125" style="35" bestFit="1" customWidth="1"/>
    <col min="4074" max="4074" width="10.28515625" style="35" bestFit="1" customWidth="1"/>
    <col min="4075" max="4075" width="8.28515625" style="35" customWidth="1"/>
    <col min="4076" max="4076" width="9.42578125" style="35" bestFit="1" customWidth="1"/>
    <col min="4077" max="4323" width="9.140625" style="35"/>
    <col min="4324" max="4324" width="57.140625" style="35" customWidth="1"/>
    <col min="4325" max="4325" width="4.7109375" style="35" customWidth="1"/>
    <col min="4326" max="4326" width="5.28515625" style="35" customWidth="1"/>
    <col min="4327" max="4327" width="3.7109375" style="35" customWidth="1"/>
    <col min="4328" max="4328" width="13.5703125" style="35" customWidth="1"/>
    <col min="4329" max="4329" width="7.42578125" style="35" bestFit="1" customWidth="1"/>
    <col min="4330" max="4330" width="10.28515625" style="35" bestFit="1" customWidth="1"/>
    <col min="4331" max="4331" width="8.28515625" style="35" customWidth="1"/>
    <col min="4332" max="4332" width="9.42578125" style="35" bestFit="1" customWidth="1"/>
    <col min="4333" max="4579" width="9.140625" style="35"/>
    <col min="4580" max="4580" width="57.140625" style="35" customWidth="1"/>
    <col min="4581" max="4581" width="4.7109375" style="35" customWidth="1"/>
    <col min="4582" max="4582" width="5.28515625" style="35" customWidth="1"/>
    <col min="4583" max="4583" width="3.7109375" style="35" customWidth="1"/>
    <col min="4584" max="4584" width="13.5703125" style="35" customWidth="1"/>
    <col min="4585" max="4585" width="7.42578125" style="35" bestFit="1" customWidth="1"/>
    <col min="4586" max="4586" width="10.28515625" style="35" bestFit="1" customWidth="1"/>
    <col min="4587" max="4587" width="8.28515625" style="35" customWidth="1"/>
    <col min="4588" max="4588" width="9.42578125" style="35" bestFit="1" customWidth="1"/>
    <col min="4589" max="4835" width="9.140625" style="35"/>
    <col min="4836" max="4836" width="57.140625" style="35" customWidth="1"/>
    <col min="4837" max="4837" width="4.7109375" style="35" customWidth="1"/>
    <col min="4838" max="4838" width="5.28515625" style="35" customWidth="1"/>
    <col min="4839" max="4839" width="3.7109375" style="35" customWidth="1"/>
    <col min="4840" max="4840" width="13.5703125" style="35" customWidth="1"/>
    <col min="4841" max="4841" width="7.42578125" style="35" bestFit="1" customWidth="1"/>
    <col min="4842" max="4842" width="10.28515625" style="35" bestFit="1" customWidth="1"/>
    <col min="4843" max="4843" width="8.28515625" style="35" customWidth="1"/>
    <col min="4844" max="4844" width="9.42578125" style="35" bestFit="1" customWidth="1"/>
    <col min="4845" max="5091" width="9.140625" style="35"/>
    <col min="5092" max="5092" width="57.140625" style="35" customWidth="1"/>
    <col min="5093" max="5093" width="4.7109375" style="35" customWidth="1"/>
    <col min="5094" max="5094" width="5.28515625" style="35" customWidth="1"/>
    <col min="5095" max="5095" width="3.7109375" style="35" customWidth="1"/>
    <col min="5096" max="5096" width="13.5703125" style="35" customWidth="1"/>
    <col min="5097" max="5097" width="7.42578125" style="35" bestFit="1" customWidth="1"/>
    <col min="5098" max="5098" width="10.28515625" style="35" bestFit="1" customWidth="1"/>
    <col min="5099" max="5099" width="8.28515625" style="35" customWidth="1"/>
    <col min="5100" max="5100" width="9.42578125" style="35" bestFit="1" customWidth="1"/>
    <col min="5101" max="5347" width="9.140625" style="35"/>
    <col min="5348" max="5348" width="57.140625" style="35" customWidth="1"/>
    <col min="5349" max="5349" width="4.7109375" style="35" customWidth="1"/>
    <col min="5350" max="5350" width="5.28515625" style="35" customWidth="1"/>
    <col min="5351" max="5351" width="3.7109375" style="35" customWidth="1"/>
    <col min="5352" max="5352" width="13.5703125" style="35" customWidth="1"/>
    <col min="5353" max="5353" width="7.42578125" style="35" bestFit="1" customWidth="1"/>
    <col min="5354" max="5354" width="10.28515625" style="35" bestFit="1" customWidth="1"/>
    <col min="5355" max="5355" width="8.28515625" style="35" customWidth="1"/>
    <col min="5356" max="5356" width="9.42578125" style="35" bestFit="1" customWidth="1"/>
    <col min="5357" max="5603" width="9.140625" style="35"/>
    <col min="5604" max="5604" width="57.140625" style="35" customWidth="1"/>
    <col min="5605" max="5605" width="4.7109375" style="35" customWidth="1"/>
    <col min="5606" max="5606" width="5.28515625" style="35" customWidth="1"/>
    <col min="5607" max="5607" width="3.7109375" style="35" customWidth="1"/>
    <col min="5608" max="5608" width="13.5703125" style="35" customWidth="1"/>
    <col min="5609" max="5609" width="7.42578125" style="35" bestFit="1" customWidth="1"/>
    <col min="5610" max="5610" width="10.28515625" style="35" bestFit="1" customWidth="1"/>
    <col min="5611" max="5611" width="8.28515625" style="35" customWidth="1"/>
    <col min="5612" max="5612" width="9.42578125" style="35" bestFit="1" customWidth="1"/>
    <col min="5613" max="5859" width="9.140625" style="35"/>
    <col min="5860" max="5860" width="57.140625" style="35" customWidth="1"/>
    <col min="5861" max="5861" width="4.7109375" style="35" customWidth="1"/>
    <col min="5862" max="5862" width="5.28515625" style="35" customWidth="1"/>
    <col min="5863" max="5863" width="3.7109375" style="35" customWidth="1"/>
    <col min="5864" max="5864" width="13.5703125" style="35" customWidth="1"/>
    <col min="5865" max="5865" width="7.42578125" style="35" bestFit="1" customWidth="1"/>
    <col min="5866" max="5866" width="10.28515625" style="35" bestFit="1" customWidth="1"/>
    <col min="5867" max="5867" width="8.28515625" style="35" customWidth="1"/>
    <col min="5868" max="5868" width="9.42578125" style="35" bestFit="1" customWidth="1"/>
    <col min="5869" max="6115" width="9.140625" style="35"/>
    <col min="6116" max="6116" width="57.140625" style="35" customWidth="1"/>
    <col min="6117" max="6117" width="4.7109375" style="35" customWidth="1"/>
    <col min="6118" max="6118" width="5.28515625" style="35" customWidth="1"/>
    <col min="6119" max="6119" width="3.7109375" style="35" customWidth="1"/>
    <col min="6120" max="6120" width="13.5703125" style="35" customWidth="1"/>
    <col min="6121" max="6121" width="7.42578125" style="35" bestFit="1" customWidth="1"/>
    <col min="6122" max="6122" width="10.28515625" style="35" bestFit="1" customWidth="1"/>
    <col min="6123" max="6123" width="8.28515625" style="35" customWidth="1"/>
    <col min="6124" max="6124" width="9.42578125" style="35" bestFit="1" customWidth="1"/>
    <col min="6125" max="6371" width="9.140625" style="35"/>
    <col min="6372" max="6372" width="57.140625" style="35" customWidth="1"/>
    <col min="6373" max="6373" width="4.7109375" style="35" customWidth="1"/>
    <col min="6374" max="6374" width="5.28515625" style="35" customWidth="1"/>
    <col min="6375" max="6375" width="3.7109375" style="35" customWidth="1"/>
    <col min="6376" max="6376" width="13.5703125" style="35" customWidth="1"/>
    <col min="6377" max="6377" width="7.42578125" style="35" bestFit="1" customWidth="1"/>
    <col min="6378" max="6378" width="10.28515625" style="35" bestFit="1" customWidth="1"/>
    <col min="6379" max="6379" width="8.28515625" style="35" customWidth="1"/>
    <col min="6380" max="6380" width="9.42578125" style="35" bestFit="1" customWidth="1"/>
    <col min="6381" max="6627" width="9.140625" style="35"/>
    <col min="6628" max="6628" width="57.140625" style="35" customWidth="1"/>
    <col min="6629" max="6629" width="4.7109375" style="35" customWidth="1"/>
    <col min="6630" max="6630" width="5.28515625" style="35" customWidth="1"/>
    <col min="6631" max="6631" width="3.7109375" style="35" customWidth="1"/>
    <col min="6632" max="6632" width="13.5703125" style="35" customWidth="1"/>
    <col min="6633" max="6633" width="7.42578125" style="35" bestFit="1" customWidth="1"/>
    <col min="6634" max="6634" width="10.28515625" style="35" bestFit="1" customWidth="1"/>
    <col min="6635" max="6635" width="8.28515625" style="35" customWidth="1"/>
    <col min="6636" max="6636" width="9.42578125" style="35" bestFit="1" customWidth="1"/>
    <col min="6637" max="6883" width="9.140625" style="35"/>
    <col min="6884" max="6884" width="57.140625" style="35" customWidth="1"/>
    <col min="6885" max="6885" width="4.7109375" style="35" customWidth="1"/>
    <col min="6886" max="6886" width="5.28515625" style="35" customWidth="1"/>
    <col min="6887" max="6887" width="3.7109375" style="35" customWidth="1"/>
    <col min="6888" max="6888" width="13.5703125" style="35" customWidth="1"/>
    <col min="6889" max="6889" width="7.42578125" style="35" bestFit="1" customWidth="1"/>
    <col min="6890" max="6890" width="10.28515625" style="35" bestFit="1" customWidth="1"/>
    <col min="6891" max="6891" width="8.28515625" style="35" customWidth="1"/>
    <col min="6892" max="6892" width="9.42578125" style="35" bestFit="1" customWidth="1"/>
    <col min="6893" max="7139" width="9.140625" style="35"/>
    <col min="7140" max="7140" width="57.140625" style="35" customWidth="1"/>
    <col min="7141" max="7141" width="4.7109375" style="35" customWidth="1"/>
    <col min="7142" max="7142" width="5.28515625" style="35" customWidth="1"/>
    <col min="7143" max="7143" width="3.7109375" style="35" customWidth="1"/>
    <col min="7144" max="7144" width="13.5703125" style="35" customWidth="1"/>
    <col min="7145" max="7145" width="7.42578125" style="35" bestFit="1" customWidth="1"/>
    <col min="7146" max="7146" width="10.28515625" style="35" bestFit="1" customWidth="1"/>
    <col min="7147" max="7147" width="8.28515625" style="35" customWidth="1"/>
    <col min="7148" max="7148" width="9.42578125" style="35" bestFit="1" customWidth="1"/>
    <col min="7149" max="7395" width="9.140625" style="35"/>
    <col min="7396" max="7396" width="57.140625" style="35" customWidth="1"/>
    <col min="7397" max="7397" width="4.7109375" style="35" customWidth="1"/>
    <col min="7398" max="7398" width="5.28515625" style="35" customWidth="1"/>
    <col min="7399" max="7399" width="3.7109375" style="35" customWidth="1"/>
    <col min="7400" max="7400" width="13.5703125" style="35" customWidth="1"/>
    <col min="7401" max="7401" width="7.42578125" style="35" bestFit="1" customWidth="1"/>
    <col min="7402" max="7402" width="10.28515625" style="35" bestFit="1" customWidth="1"/>
    <col min="7403" max="7403" width="8.28515625" style="35" customWidth="1"/>
    <col min="7404" max="7404" width="9.42578125" style="35" bestFit="1" customWidth="1"/>
    <col min="7405" max="7651" width="9.140625" style="35"/>
    <col min="7652" max="7652" width="57.140625" style="35" customWidth="1"/>
    <col min="7653" max="7653" width="4.7109375" style="35" customWidth="1"/>
    <col min="7654" max="7654" width="5.28515625" style="35" customWidth="1"/>
    <col min="7655" max="7655" width="3.7109375" style="35" customWidth="1"/>
    <col min="7656" max="7656" width="13.5703125" style="35" customWidth="1"/>
    <col min="7657" max="7657" width="7.42578125" style="35" bestFit="1" customWidth="1"/>
    <col min="7658" max="7658" width="10.28515625" style="35" bestFit="1" customWidth="1"/>
    <col min="7659" max="7659" width="8.28515625" style="35" customWidth="1"/>
    <col min="7660" max="7660" width="9.42578125" style="35" bestFit="1" customWidth="1"/>
    <col min="7661" max="7907" width="9.140625" style="35"/>
    <col min="7908" max="7908" width="57.140625" style="35" customWidth="1"/>
    <col min="7909" max="7909" width="4.7109375" style="35" customWidth="1"/>
    <col min="7910" max="7910" width="5.28515625" style="35" customWidth="1"/>
    <col min="7911" max="7911" width="3.7109375" style="35" customWidth="1"/>
    <col min="7912" max="7912" width="13.5703125" style="35" customWidth="1"/>
    <col min="7913" max="7913" width="7.42578125" style="35" bestFit="1" customWidth="1"/>
    <col min="7914" max="7914" width="10.28515625" style="35" bestFit="1" customWidth="1"/>
    <col min="7915" max="7915" width="8.28515625" style="35" customWidth="1"/>
    <col min="7916" max="7916" width="9.42578125" style="35" bestFit="1" customWidth="1"/>
    <col min="7917" max="8163" width="9.140625" style="35"/>
    <col min="8164" max="8164" width="57.140625" style="35" customWidth="1"/>
    <col min="8165" max="8165" width="4.7109375" style="35" customWidth="1"/>
    <col min="8166" max="8166" width="5.28515625" style="35" customWidth="1"/>
    <col min="8167" max="8167" width="3.7109375" style="35" customWidth="1"/>
    <col min="8168" max="8168" width="13.5703125" style="35" customWidth="1"/>
    <col min="8169" max="8169" width="7.42578125" style="35" bestFit="1" customWidth="1"/>
    <col min="8170" max="8170" width="10.28515625" style="35" bestFit="1" customWidth="1"/>
    <col min="8171" max="8171" width="8.28515625" style="35" customWidth="1"/>
    <col min="8172" max="8172" width="9.42578125" style="35" bestFit="1" customWidth="1"/>
    <col min="8173" max="8419" width="9.140625" style="35"/>
    <col min="8420" max="8420" width="57.140625" style="35" customWidth="1"/>
    <col min="8421" max="8421" width="4.7109375" style="35" customWidth="1"/>
    <col min="8422" max="8422" width="5.28515625" style="35" customWidth="1"/>
    <col min="8423" max="8423" width="3.7109375" style="35" customWidth="1"/>
    <col min="8424" max="8424" width="13.5703125" style="35" customWidth="1"/>
    <col min="8425" max="8425" width="7.42578125" style="35" bestFit="1" customWidth="1"/>
    <col min="8426" max="8426" width="10.28515625" style="35" bestFit="1" customWidth="1"/>
    <col min="8427" max="8427" width="8.28515625" style="35" customWidth="1"/>
    <col min="8428" max="8428" width="9.42578125" style="35" bestFit="1" customWidth="1"/>
    <col min="8429" max="8675" width="9.140625" style="35"/>
    <col min="8676" max="8676" width="57.140625" style="35" customWidth="1"/>
    <col min="8677" max="8677" width="4.7109375" style="35" customWidth="1"/>
    <col min="8678" max="8678" width="5.28515625" style="35" customWidth="1"/>
    <col min="8679" max="8679" width="3.7109375" style="35" customWidth="1"/>
    <col min="8680" max="8680" width="13.5703125" style="35" customWidth="1"/>
    <col min="8681" max="8681" width="7.42578125" style="35" bestFit="1" customWidth="1"/>
    <col min="8682" max="8682" width="10.28515625" style="35" bestFit="1" customWidth="1"/>
    <col min="8683" max="8683" width="8.28515625" style="35" customWidth="1"/>
    <col min="8684" max="8684" width="9.42578125" style="35" bestFit="1" customWidth="1"/>
    <col min="8685" max="8931" width="9.140625" style="35"/>
    <col min="8932" max="8932" width="57.140625" style="35" customWidth="1"/>
    <col min="8933" max="8933" width="4.7109375" style="35" customWidth="1"/>
    <col min="8934" max="8934" width="5.28515625" style="35" customWidth="1"/>
    <col min="8935" max="8935" width="3.7109375" style="35" customWidth="1"/>
    <col min="8936" max="8936" width="13.5703125" style="35" customWidth="1"/>
    <col min="8937" max="8937" width="7.42578125" style="35" bestFit="1" customWidth="1"/>
    <col min="8938" max="8938" width="10.28515625" style="35" bestFit="1" customWidth="1"/>
    <col min="8939" max="8939" width="8.28515625" style="35" customWidth="1"/>
    <col min="8940" max="8940" width="9.42578125" style="35" bestFit="1" customWidth="1"/>
    <col min="8941" max="9187" width="9.140625" style="35"/>
    <col min="9188" max="9188" width="57.140625" style="35" customWidth="1"/>
    <col min="9189" max="9189" width="4.7109375" style="35" customWidth="1"/>
    <col min="9190" max="9190" width="5.28515625" style="35" customWidth="1"/>
    <col min="9191" max="9191" width="3.7109375" style="35" customWidth="1"/>
    <col min="9192" max="9192" width="13.5703125" style="35" customWidth="1"/>
    <col min="9193" max="9193" width="7.42578125" style="35" bestFit="1" customWidth="1"/>
    <col min="9194" max="9194" width="10.28515625" style="35" bestFit="1" customWidth="1"/>
    <col min="9195" max="9195" width="8.28515625" style="35" customWidth="1"/>
    <col min="9196" max="9196" width="9.42578125" style="35" bestFit="1" customWidth="1"/>
    <col min="9197" max="9443" width="9.140625" style="35"/>
    <col min="9444" max="9444" width="57.140625" style="35" customWidth="1"/>
    <col min="9445" max="9445" width="4.7109375" style="35" customWidth="1"/>
    <col min="9446" max="9446" width="5.28515625" style="35" customWidth="1"/>
    <col min="9447" max="9447" width="3.7109375" style="35" customWidth="1"/>
    <col min="9448" max="9448" width="13.5703125" style="35" customWidth="1"/>
    <col min="9449" max="9449" width="7.42578125" style="35" bestFit="1" customWidth="1"/>
    <col min="9450" max="9450" width="10.28515625" style="35" bestFit="1" customWidth="1"/>
    <col min="9451" max="9451" width="8.28515625" style="35" customWidth="1"/>
    <col min="9452" max="9452" width="9.42578125" style="35" bestFit="1" customWidth="1"/>
    <col min="9453" max="9699" width="9.140625" style="35"/>
    <col min="9700" max="9700" width="57.140625" style="35" customWidth="1"/>
    <col min="9701" max="9701" width="4.7109375" style="35" customWidth="1"/>
    <col min="9702" max="9702" width="5.28515625" style="35" customWidth="1"/>
    <col min="9703" max="9703" width="3.7109375" style="35" customWidth="1"/>
    <col min="9704" max="9704" width="13.5703125" style="35" customWidth="1"/>
    <col min="9705" max="9705" width="7.42578125" style="35" bestFit="1" customWidth="1"/>
    <col min="9706" max="9706" width="10.28515625" style="35" bestFit="1" customWidth="1"/>
    <col min="9707" max="9707" width="8.28515625" style="35" customWidth="1"/>
    <col min="9708" max="9708" width="9.42578125" style="35" bestFit="1" customWidth="1"/>
    <col min="9709" max="9955" width="9.140625" style="35"/>
    <col min="9956" max="9956" width="57.140625" style="35" customWidth="1"/>
    <col min="9957" max="9957" width="4.7109375" style="35" customWidth="1"/>
    <col min="9958" max="9958" width="5.28515625" style="35" customWidth="1"/>
    <col min="9959" max="9959" width="3.7109375" style="35" customWidth="1"/>
    <col min="9960" max="9960" width="13.5703125" style="35" customWidth="1"/>
    <col min="9961" max="9961" width="7.42578125" style="35" bestFit="1" customWidth="1"/>
    <col min="9962" max="9962" width="10.28515625" style="35" bestFit="1" customWidth="1"/>
    <col min="9963" max="9963" width="8.28515625" style="35" customWidth="1"/>
    <col min="9964" max="9964" width="9.42578125" style="35" bestFit="1" customWidth="1"/>
    <col min="9965" max="10211" width="9.140625" style="35"/>
    <col min="10212" max="10212" width="57.140625" style="35" customWidth="1"/>
    <col min="10213" max="10213" width="4.7109375" style="35" customWidth="1"/>
    <col min="10214" max="10214" width="5.28515625" style="35" customWidth="1"/>
    <col min="10215" max="10215" width="3.7109375" style="35" customWidth="1"/>
    <col min="10216" max="10216" width="13.5703125" style="35" customWidth="1"/>
    <col min="10217" max="10217" width="7.42578125" style="35" bestFit="1" customWidth="1"/>
    <col min="10218" max="10218" width="10.28515625" style="35" bestFit="1" customWidth="1"/>
    <col min="10219" max="10219" width="8.28515625" style="35" customWidth="1"/>
    <col min="10220" max="10220" width="9.42578125" style="35" bestFit="1" customWidth="1"/>
    <col min="10221" max="10467" width="9.140625" style="35"/>
    <col min="10468" max="10468" width="57.140625" style="35" customWidth="1"/>
    <col min="10469" max="10469" width="4.7109375" style="35" customWidth="1"/>
    <col min="10470" max="10470" width="5.28515625" style="35" customWidth="1"/>
    <col min="10471" max="10471" width="3.7109375" style="35" customWidth="1"/>
    <col min="10472" max="10472" width="13.5703125" style="35" customWidth="1"/>
    <col min="10473" max="10473" width="7.42578125" style="35" bestFit="1" customWidth="1"/>
    <col min="10474" max="10474" width="10.28515625" style="35" bestFit="1" customWidth="1"/>
    <col min="10475" max="10475" width="8.28515625" style="35" customWidth="1"/>
    <col min="10476" max="10476" width="9.42578125" style="35" bestFit="1" customWidth="1"/>
    <col min="10477" max="10723" width="9.140625" style="35"/>
    <col min="10724" max="10724" width="57.140625" style="35" customWidth="1"/>
    <col min="10725" max="10725" width="4.7109375" style="35" customWidth="1"/>
    <col min="10726" max="10726" width="5.28515625" style="35" customWidth="1"/>
    <col min="10727" max="10727" width="3.7109375" style="35" customWidth="1"/>
    <col min="10728" max="10728" width="13.5703125" style="35" customWidth="1"/>
    <col min="10729" max="10729" width="7.42578125" style="35" bestFit="1" customWidth="1"/>
    <col min="10730" max="10730" width="10.28515625" style="35" bestFit="1" customWidth="1"/>
    <col min="10731" max="10731" width="8.28515625" style="35" customWidth="1"/>
    <col min="10732" max="10732" width="9.42578125" style="35" bestFit="1" customWidth="1"/>
    <col min="10733" max="10979" width="9.140625" style="35"/>
    <col min="10980" max="10980" width="57.140625" style="35" customWidth="1"/>
    <col min="10981" max="10981" width="4.7109375" style="35" customWidth="1"/>
    <col min="10982" max="10982" width="5.28515625" style="35" customWidth="1"/>
    <col min="10983" max="10983" width="3.7109375" style="35" customWidth="1"/>
    <col min="10984" max="10984" width="13.5703125" style="35" customWidth="1"/>
    <col min="10985" max="10985" width="7.42578125" style="35" bestFit="1" customWidth="1"/>
    <col min="10986" max="10986" width="10.28515625" style="35" bestFit="1" customWidth="1"/>
    <col min="10987" max="10987" width="8.28515625" style="35" customWidth="1"/>
    <col min="10988" max="10988" width="9.42578125" style="35" bestFit="1" customWidth="1"/>
    <col min="10989" max="11235" width="9.140625" style="35"/>
    <col min="11236" max="11236" width="57.140625" style="35" customWidth="1"/>
    <col min="11237" max="11237" width="4.7109375" style="35" customWidth="1"/>
    <col min="11238" max="11238" width="5.28515625" style="35" customWidth="1"/>
    <col min="11239" max="11239" width="3.7109375" style="35" customWidth="1"/>
    <col min="11240" max="11240" width="13.5703125" style="35" customWidth="1"/>
    <col min="11241" max="11241" width="7.42578125" style="35" bestFit="1" customWidth="1"/>
    <col min="11242" max="11242" width="10.28515625" style="35" bestFit="1" customWidth="1"/>
    <col min="11243" max="11243" width="8.28515625" style="35" customWidth="1"/>
    <col min="11244" max="11244" width="9.42578125" style="35" bestFit="1" customWidth="1"/>
    <col min="11245" max="11491" width="9.140625" style="35"/>
    <col min="11492" max="11492" width="57.140625" style="35" customWidth="1"/>
    <col min="11493" max="11493" width="4.7109375" style="35" customWidth="1"/>
    <col min="11494" max="11494" width="5.28515625" style="35" customWidth="1"/>
    <col min="11495" max="11495" width="3.7109375" style="35" customWidth="1"/>
    <col min="11496" max="11496" width="13.5703125" style="35" customWidth="1"/>
    <col min="11497" max="11497" width="7.42578125" style="35" bestFit="1" customWidth="1"/>
    <col min="11498" max="11498" width="10.28515625" style="35" bestFit="1" customWidth="1"/>
    <col min="11499" max="11499" width="8.28515625" style="35" customWidth="1"/>
    <col min="11500" max="11500" width="9.42578125" style="35" bestFit="1" customWidth="1"/>
    <col min="11501" max="11747" width="9.140625" style="35"/>
    <col min="11748" max="11748" width="57.140625" style="35" customWidth="1"/>
    <col min="11749" max="11749" width="4.7109375" style="35" customWidth="1"/>
    <col min="11750" max="11750" width="5.28515625" style="35" customWidth="1"/>
    <col min="11751" max="11751" width="3.7109375" style="35" customWidth="1"/>
    <col min="11752" max="11752" width="13.5703125" style="35" customWidth="1"/>
    <col min="11753" max="11753" width="7.42578125" style="35" bestFit="1" customWidth="1"/>
    <col min="11754" max="11754" width="10.28515625" style="35" bestFit="1" customWidth="1"/>
    <col min="11755" max="11755" width="8.28515625" style="35" customWidth="1"/>
    <col min="11756" max="11756" width="9.42578125" style="35" bestFit="1" customWidth="1"/>
    <col min="11757" max="12003" width="9.140625" style="35"/>
    <col min="12004" max="12004" width="57.140625" style="35" customWidth="1"/>
    <col min="12005" max="12005" width="4.7109375" style="35" customWidth="1"/>
    <col min="12006" max="12006" width="5.28515625" style="35" customWidth="1"/>
    <col min="12007" max="12007" width="3.7109375" style="35" customWidth="1"/>
    <col min="12008" max="12008" width="13.5703125" style="35" customWidth="1"/>
    <col min="12009" max="12009" width="7.42578125" style="35" bestFit="1" customWidth="1"/>
    <col min="12010" max="12010" width="10.28515625" style="35" bestFit="1" customWidth="1"/>
    <col min="12011" max="12011" width="8.28515625" style="35" customWidth="1"/>
    <col min="12012" max="12012" width="9.42578125" style="35" bestFit="1" customWidth="1"/>
    <col min="12013" max="12259" width="9.140625" style="35"/>
    <col min="12260" max="12260" width="57.140625" style="35" customWidth="1"/>
    <col min="12261" max="12261" width="4.7109375" style="35" customWidth="1"/>
    <col min="12262" max="12262" width="5.28515625" style="35" customWidth="1"/>
    <col min="12263" max="12263" width="3.7109375" style="35" customWidth="1"/>
    <col min="12264" max="12264" width="13.5703125" style="35" customWidth="1"/>
    <col min="12265" max="12265" width="7.42578125" style="35" bestFit="1" customWidth="1"/>
    <col min="12266" max="12266" width="10.28515625" style="35" bestFit="1" customWidth="1"/>
    <col min="12267" max="12267" width="8.28515625" style="35" customWidth="1"/>
    <col min="12268" max="12268" width="9.42578125" style="35" bestFit="1" customWidth="1"/>
    <col min="12269" max="12515" width="9.140625" style="35"/>
    <col min="12516" max="12516" width="57.140625" style="35" customWidth="1"/>
    <col min="12517" max="12517" width="4.7109375" style="35" customWidth="1"/>
    <col min="12518" max="12518" width="5.28515625" style="35" customWidth="1"/>
    <col min="12519" max="12519" width="3.7109375" style="35" customWidth="1"/>
    <col min="12520" max="12520" width="13.5703125" style="35" customWidth="1"/>
    <col min="12521" max="12521" width="7.42578125" style="35" bestFit="1" customWidth="1"/>
    <col min="12522" max="12522" width="10.28515625" style="35" bestFit="1" customWidth="1"/>
    <col min="12523" max="12523" width="8.28515625" style="35" customWidth="1"/>
    <col min="12524" max="12524" width="9.42578125" style="35" bestFit="1" customWidth="1"/>
    <col min="12525" max="12771" width="9.140625" style="35"/>
    <col min="12772" max="12772" width="57.140625" style="35" customWidth="1"/>
    <col min="12773" max="12773" width="4.7109375" style="35" customWidth="1"/>
    <col min="12774" max="12774" width="5.28515625" style="35" customWidth="1"/>
    <col min="12775" max="12775" width="3.7109375" style="35" customWidth="1"/>
    <col min="12776" max="12776" width="13.5703125" style="35" customWidth="1"/>
    <col min="12777" max="12777" width="7.42578125" style="35" bestFit="1" customWidth="1"/>
    <col min="12778" max="12778" width="10.28515625" style="35" bestFit="1" customWidth="1"/>
    <col min="12779" max="12779" width="8.28515625" style="35" customWidth="1"/>
    <col min="12780" max="12780" width="9.42578125" style="35" bestFit="1" customWidth="1"/>
    <col min="12781" max="13027" width="9.140625" style="35"/>
    <col min="13028" max="13028" width="57.140625" style="35" customWidth="1"/>
    <col min="13029" max="13029" width="4.7109375" style="35" customWidth="1"/>
    <col min="13030" max="13030" width="5.28515625" style="35" customWidth="1"/>
    <col min="13031" max="13031" width="3.7109375" style="35" customWidth="1"/>
    <col min="13032" max="13032" width="13.5703125" style="35" customWidth="1"/>
    <col min="13033" max="13033" width="7.42578125" style="35" bestFit="1" customWidth="1"/>
    <col min="13034" max="13034" width="10.28515625" style="35" bestFit="1" customWidth="1"/>
    <col min="13035" max="13035" width="8.28515625" style="35" customWidth="1"/>
    <col min="13036" max="13036" width="9.42578125" style="35" bestFit="1" customWidth="1"/>
    <col min="13037" max="13283" width="9.140625" style="35"/>
    <col min="13284" max="13284" width="57.140625" style="35" customWidth="1"/>
    <col min="13285" max="13285" width="4.7109375" style="35" customWidth="1"/>
    <col min="13286" max="13286" width="5.28515625" style="35" customWidth="1"/>
    <col min="13287" max="13287" width="3.7109375" style="35" customWidth="1"/>
    <col min="13288" max="13288" width="13.5703125" style="35" customWidth="1"/>
    <col min="13289" max="13289" width="7.42578125" style="35" bestFit="1" customWidth="1"/>
    <col min="13290" max="13290" width="10.28515625" style="35" bestFit="1" customWidth="1"/>
    <col min="13291" max="13291" width="8.28515625" style="35" customWidth="1"/>
    <col min="13292" max="13292" width="9.42578125" style="35" bestFit="1" customWidth="1"/>
    <col min="13293" max="13539" width="9.140625" style="35"/>
    <col min="13540" max="13540" width="57.140625" style="35" customWidth="1"/>
    <col min="13541" max="13541" width="4.7109375" style="35" customWidth="1"/>
    <col min="13542" max="13542" width="5.28515625" style="35" customWidth="1"/>
    <col min="13543" max="13543" width="3.7109375" style="35" customWidth="1"/>
    <col min="13544" max="13544" width="13.5703125" style="35" customWidth="1"/>
    <col min="13545" max="13545" width="7.42578125" style="35" bestFit="1" customWidth="1"/>
    <col min="13546" max="13546" width="10.28515625" style="35" bestFit="1" customWidth="1"/>
    <col min="13547" max="13547" width="8.28515625" style="35" customWidth="1"/>
    <col min="13548" max="13548" width="9.42578125" style="35" bestFit="1" customWidth="1"/>
    <col min="13549" max="13795" width="9.140625" style="35"/>
    <col min="13796" max="13796" width="57.140625" style="35" customWidth="1"/>
    <col min="13797" max="13797" width="4.7109375" style="35" customWidth="1"/>
    <col min="13798" max="13798" width="5.28515625" style="35" customWidth="1"/>
    <col min="13799" max="13799" width="3.7109375" style="35" customWidth="1"/>
    <col min="13800" max="13800" width="13.5703125" style="35" customWidth="1"/>
    <col min="13801" max="13801" width="7.42578125" style="35" bestFit="1" customWidth="1"/>
    <col min="13802" max="13802" width="10.28515625" style="35" bestFit="1" customWidth="1"/>
    <col min="13803" max="13803" width="8.28515625" style="35" customWidth="1"/>
    <col min="13804" max="13804" width="9.42578125" style="35" bestFit="1" customWidth="1"/>
    <col min="13805" max="14051" width="9.140625" style="35"/>
    <col min="14052" max="14052" width="57.140625" style="35" customWidth="1"/>
    <col min="14053" max="14053" width="4.7109375" style="35" customWidth="1"/>
    <col min="14054" max="14054" width="5.28515625" style="35" customWidth="1"/>
    <col min="14055" max="14055" width="3.7109375" style="35" customWidth="1"/>
    <col min="14056" max="14056" width="13.5703125" style="35" customWidth="1"/>
    <col min="14057" max="14057" width="7.42578125" style="35" bestFit="1" customWidth="1"/>
    <col min="14058" max="14058" width="10.28515625" style="35" bestFit="1" customWidth="1"/>
    <col min="14059" max="14059" width="8.28515625" style="35" customWidth="1"/>
    <col min="14060" max="14060" width="9.42578125" style="35" bestFit="1" customWidth="1"/>
    <col min="14061" max="14307" width="9.140625" style="35"/>
    <col min="14308" max="14308" width="57.140625" style="35" customWidth="1"/>
    <col min="14309" max="14309" width="4.7109375" style="35" customWidth="1"/>
    <col min="14310" max="14310" width="5.28515625" style="35" customWidth="1"/>
    <col min="14311" max="14311" width="3.7109375" style="35" customWidth="1"/>
    <col min="14312" max="14312" width="13.5703125" style="35" customWidth="1"/>
    <col min="14313" max="14313" width="7.42578125" style="35" bestFit="1" customWidth="1"/>
    <col min="14314" max="14314" width="10.28515625" style="35" bestFit="1" customWidth="1"/>
    <col min="14315" max="14315" width="8.28515625" style="35" customWidth="1"/>
    <col min="14316" max="14316" width="9.42578125" style="35" bestFit="1" customWidth="1"/>
    <col min="14317" max="14563" width="9.140625" style="35"/>
    <col min="14564" max="14564" width="57.140625" style="35" customWidth="1"/>
    <col min="14565" max="14565" width="4.7109375" style="35" customWidth="1"/>
    <col min="14566" max="14566" width="5.28515625" style="35" customWidth="1"/>
    <col min="14567" max="14567" width="3.7109375" style="35" customWidth="1"/>
    <col min="14568" max="14568" width="13.5703125" style="35" customWidth="1"/>
    <col min="14569" max="14569" width="7.42578125" style="35" bestFit="1" customWidth="1"/>
    <col min="14570" max="14570" width="10.28515625" style="35" bestFit="1" customWidth="1"/>
    <col min="14571" max="14571" width="8.28515625" style="35" customWidth="1"/>
    <col min="14572" max="14572" width="9.42578125" style="35" bestFit="1" customWidth="1"/>
    <col min="14573" max="14819" width="9.140625" style="35"/>
    <col min="14820" max="14820" width="57.140625" style="35" customWidth="1"/>
    <col min="14821" max="14821" width="4.7109375" style="35" customWidth="1"/>
    <col min="14822" max="14822" width="5.28515625" style="35" customWidth="1"/>
    <col min="14823" max="14823" width="3.7109375" style="35" customWidth="1"/>
    <col min="14824" max="14824" width="13.5703125" style="35" customWidth="1"/>
    <col min="14825" max="14825" width="7.42578125" style="35" bestFit="1" customWidth="1"/>
    <col min="14826" max="14826" width="10.28515625" style="35" bestFit="1" customWidth="1"/>
    <col min="14827" max="14827" width="8.28515625" style="35" customWidth="1"/>
    <col min="14828" max="14828" width="9.42578125" style="35" bestFit="1" customWidth="1"/>
    <col min="14829" max="15075" width="9.140625" style="35"/>
    <col min="15076" max="15076" width="57.140625" style="35" customWidth="1"/>
    <col min="15077" max="15077" width="4.7109375" style="35" customWidth="1"/>
    <col min="15078" max="15078" width="5.28515625" style="35" customWidth="1"/>
    <col min="15079" max="15079" width="3.7109375" style="35" customWidth="1"/>
    <col min="15080" max="15080" width="13.5703125" style="35" customWidth="1"/>
    <col min="15081" max="15081" width="7.42578125" style="35" bestFit="1" customWidth="1"/>
    <col min="15082" max="15082" width="10.28515625" style="35" bestFit="1" customWidth="1"/>
    <col min="15083" max="15083" width="8.28515625" style="35" customWidth="1"/>
    <col min="15084" max="15084" width="9.42578125" style="35" bestFit="1" customWidth="1"/>
    <col min="15085" max="15331" width="9.140625" style="35"/>
    <col min="15332" max="15332" width="57.140625" style="35" customWidth="1"/>
    <col min="15333" max="15333" width="4.7109375" style="35" customWidth="1"/>
    <col min="15334" max="15334" width="5.28515625" style="35" customWidth="1"/>
    <col min="15335" max="15335" width="3.7109375" style="35" customWidth="1"/>
    <col min="15336" max="15336" width="13.5703125" style="35" customWidth="1"/>
    <col min="15337" max="15337" width="7.42578125" style="35" bestFit="1" customWidth="1"/>
    <col min="15338" max="15338" width="10.28515625" style="35" bestFit="1" customWidth="1"/>
    <col min="15339" max="15339" width="8.28515625" style="35" customWidth="1"/>
    <col min="15340" max="15340" width="9.42578125" style="35" bestFit="1" customWidth="1"/>
    <col min="15341" max="15587" width="9.140625" style="35"/>
    <col min="15588" max="15588" width="57.140625" style="35" customWidth="1"/>
    <col min="15589" max="15589" width="4.7109375" style="35" customWidth="1"/>
    <col min="15590" max="15590" width="5.28515625" style="35" customWidth="1"/>
    <col min="15591" max="15591" width="3.7109375" style="35" customWidth="1"/>
    <col min="15592" max="15592" width="13.5703125" style="35" customWidth="1"/>
    <col min="15593" max="15593" width="7.42578125" style="35" bestFit="1" customWidth="1"/>
    <col min="15594" max="15594" width="10.28515625" style="35" bestFit="1" customWidth="1"/>
    <col min="15595" max="15595" width="8.28515625" style="35" customWidth="1"/>
    <col min="15596" max="15596" width="9.42578125" style="35" bestFit="1" customWidth="1"/>
    <col min="15597" max="15843" width="9.140625" style="35"/>
    <col min="15844" max="15844" width="57.140625" style="35" customWidth="1"/>
    <col min="15845" max="15845" width="4.7109375" style="35" customWidth="1"/>
    <col min="15846" max="15846" width="5.28515625" style="35" customWidth="1"/>
    <col min="15847" max="15847" width="3.7109375" style="35" customWidth="1"/>
    <col min="15848" max="15848" width="13.5703125" style="35" customWidth="1"/>
    <col min="15849" max="15849" width="7.42578125" style="35" bestFit="1" customWidth="1"/>
    <col min="15850" max="15850" width="10.28515625" style="35" bestFit="1" customWidth="1"/>
    <col min="15851" max="15851" width="8.28515625" style="35" customWidth="1"/>
    <col min="15852" max="15852" width="9.42578125" style="35" bestFit="1" customWidth="1"/>
    <col min="15853" max="16099" width="9.140625" style="35"/>
    <col min="16100" max="16100" width="57.140625" style="35" customWidth="1"/>
    <col min="16101" max="16101" width="4.7109375" style="35" customWidth="1"/>
    <col min="16102" max="16102" width="5.28515625" style="35" customWidth="1"/>
    <col min="16103" max="16103" width="3.7109375" style="35" customWidth="1"/>
    <col min="16104" max="16104" width="13.5703125" style="35" customWidth="1"/>
    <col min="16105" max="16105" width="7.42578125" style="35" bestFit="1" customWidth="1"/>
    <col min="16106" max="16106" width="10.28515625" style="35" bestFit="1" customWidth="1"/>
    <col min="16107" max="16107" width="8.28515625" style="35" customWidth="1"/>
    <col min="16108" max="16108" width="9.42578125" style="35" bestFit="1" customWidth="1"/>
    <col min="16109" max="16384" width="9.140625" style="35"/>
  </cols>
  <sheetData>
    <row r="1" spans="1:12" ht="12.75" customHeight="1" x14ac:dyDescent="0.2">
      <c r="B1" s="385" t="s">
        <v>947</v>
      </c>
      <c r="C1" s="385"/>
      <c r="D1" s="385"/>
      <c r="E1" s="385"/>
      <c r="F1" s="385"/>
      <c r="G1" s="385"/>
    </row>
    <row r="2" spans="1:12" ht="12.75" customHeight="1" x14ac:dyDescent="0.2">
      <c r="B2" s="385" t="s">
        <v>744</v>
      </c>
      <c r="C2" s="385"/>
      <c r="D2" s="385"/>
      <c r="E2" s="385"/>
      <c r="F2" s="385"/>
      <c r="G2" s="385"/>
    </row>
    <row r="3" spans="1:12" ht="12.75" customHeight="1" x14ac:dyDescent="0.2">
      <c r="B3" s="385" t="s">
        <v>84</v>
      </c>
      <c r="C3" s="385"/>
      <c r="D3" s="385"/>
      <c r="E3" s="385"/>
      <c r="F3" s="385"/>
      <c r="G3" s="385"/>
    </row>
    <row r="4" spans="1:12" ht="12.75" customHeight="1" x14ac:dyDescent="0.2">
      <c r="B4" s="385" t="s">
        <v>85</v>
      </c>
      <c r="C4" s="385"/>
      <c r="D4" s="385"/>
      <c r="E4" s="385"/>
      <c r="F4" s="385"/>
      <c r="G4" s="385"/>
    </row>
    <row r="5" spans="1:12" ht="12.75" customHeight="1" x14ac:dyDescent="0.2">
      <c r="B5" s="385" t="s">
        <v>879</v>
      </c>
      <c r="C5" s="385"/>
      <c r="D5" s="385"/>
      <c r="E5" s="385"/>
      <c r="F5" s="385"/>
      <c r="G5" s="385"/>
    </row>
    <row r="6" spans="1:12" ht="12.75" customHeight="1" x14ac:dyDescent="0.2">
      <c r="B6" s="385" t="s">
        <v>880</v>
      </c>
      <c r="C6" s="385"/>
      <c r="D6" s="385"/>
      <c r="E6" s="385"/>
      <c r="F6" s="385"/>
      <c r="G6" s="385"/>
    </row>
    <row r="7" spans="1:12" ht="12.75" customHeight="1" x14ac:dyDescent="0.2">
      <c r="B7" s="385" t="s">
        <v>85</v>
      </c>
      <c r="C7" s="385"/>
      <c r="D7" s="385"/>
      <c r="E7" s="385"/>
      <c r="F7" s="385"/>
      <c r="G7" s="385"/>
    </row>
    <row r="8" spans="1:12" ht="12.75" customHeight="1" x14ac:dyDescent="0.2">
      <c r="B8" s="385" t="s">
        <v>890</v>
      </c>
      <c r="C8" s="385"/>
      <c r="D8" s="385"/>
      <c r="E8" s="385"/>
      <c r="F8" s="385"/>
      <c r="G8" s="385"/>
    </row>
    <row r="9" spans="1:12" x14ac:dyDescent="0.2">
      <c r="B9" s="386"/>
      <c r="C9" s="386"/>
      <c r="D9" s="386"/>
      <c r="E9" s="386"/>
      <c r="F9" s="386"/>
      <c r="G9" s="386"/>
    </row>
    <row r="10" spans="1:12" x14ac:dyDescent="0.2">
      <c r="C10" s="40"/>
      <c r="D10" s="41"/>
      <c r="E10" s="41"/>
      <c r="F10" s="40"/>
      <c r="G10" s="355"/>
    </row>
    <row r="11" spans="1:12" ht="12.75" customHeight="1" x14ac:dyDescent="0.2">
      <c r="A11" s="387" t="s">
        <v>936</v>
      </c>
      <c r="B11" s="387"/>
      <c r="C11" s="387"/>
      <c r="D11" s="387"/>
      <c r="E11" s="387"/>
      <c r="F11" s="387"/>
      <c r="G11" s="387"/>
    </row>
    <row r="12" spans="1:12" x14ac:dyDescent="0.2">
      <c r="A12" s="36"/>
      <c r="G12" s="355" t="s">
        <v>86</v>
      </c>
    </row>
    <row r="13" spans="1:12" ht="40.5" customHeight="1" x14ac:dyDescent="0.2">
      <c r="A13" s="46" t="s">
        <v>87</v>
      </c>
      <c r="B13" s="47" t="s">
        <v>88</v>
      </c>
      <c r="C13" s="48" t="s">
        <v>89</v>
      </c>
      <c r="D13" s="47" t="s">
        <v>90</v>
      </c>
      <c r="E13" s="47" t="s">
        <v>91</v>
      </c>
      <c r="F13" s="48" t="s">
        <v>92</v>
      </c>
      <c r="G13" s="356" t="s">
        <v>568</v>
      </c>
    </row>
    <row r="14" spans="1:12" ht="18.75" customHeight="1" x14ac:dyDescent="0.2">
      <c r="A14" s="44" t="s">
        <v>93</v>
      </c>
      <c r="B14" s="65"/>
      <c r="C14" s="91"/>
      <c r="D14" s="65"/>
      <c r="E14" s="65"/>
      <c r="F14" s="91"/>
      <c r="G14" s="357">
        <f>G15+G102+G195+G358+G430+G494+G750+G776</f>
        <v>883513.9</v>
      </c>
      <c r="H14" s="288">
        <f>51130+470+831913.9</f>
        <v>883513.9</v>
      </c>
      <c r="I14" s="354">
        <f>G14-H14</f>
        <v>0</v>
      </c>
      <c r="J14" s="288"/>
      <c r="K14" s="288"/>
      <c r="L14" s="241"/>
    </row>
    <row r="15" spans="1:12" ht="32.25" customHeight="1" x14ac:dyDescent="0.2">
      <c r="A15" s="44" t="s">
        <v>526</v>
      </c>
      <c r="B15" s="75" t="s">
        <v>94</v>
      </c>
      <c r="C15" s="80"/>
      <c r="D15" s="75"/>
      <c r="E15" s="75"/>
      <c r="F15" s="80"/>
      <c r="G15" s="358">
        <f>G16+G29+G90</f>
        <v>83046.879600000015</v>
      </c>
    </row>
    <row r="16" spans="1:12" ht="14.25" customHeight="1" x14ac:dyDescent="0.2">
      <c r="A16" s="44" t="s">
        <v>202</v>
      </c>
      <c r="B16" s="75" t="s">
        <v>94</v>
      </c>
      <c r="C16" s="69" t="s">
        <v>203</v>
      </c>
      <c r="D16" s="69"/>
      <c r="E16" s="75"/>
      <c r="F16" s="80"/>
      <c r="G16" s="358">
        <f t="shared" ref="G16:G17" si="0">G17</f>
        <v>17506.142500000002</v>
      </c>
    </row>
    <row r="17" spans="1:7" ht="14.25" customHeight="1" x14ac:dyDescent="0.2">
      <c r="A17" s="294" t="s">
        <v>340</v>
      </c>
      <c r="B17" s="75" t="s">
        <v>94</v>
      </c>
      <c r="C17" s="67" t="s">
        <v>203</v>
      </c>
      <c r="D17" s="69" t="s">
        <v>152</v>
      </c>
      <c r="E17" s="69"/>
      <c r="F17" s="67"/>
      <c r="G17" s="358">
        <f t="shared" si="0"/>
        <v>17506.142500000002</v>
      </c>
    </row>
    <row r="18" spans="1:7" ht="27" customHeight="1" x14ac:dyDescent="0.2">
      <c r="A18" s="44" t="s">
        <v>436</v>
      </c>
      <c r="B18" s="75" t="s">
        <v>94</v>
      </c>
      <c r="C18" s="67" t="s">
        <v>203</v>
      </c>
      <c r="D18" s="69" t="s">
        <v>152</v>
      </c>
      <c r="E18" s="69" t="s">
        <v>99</v>
      </c>
      <c r="F18" s="67" t="s">
        <v>28</v>
      </c>
      <c r="G18" s="358">
        <f t="shared" ref="G18" si="1">G19+G24</f>
        <v>17506.142500000002</v>
      </c>
    </row>
    <row r="19" spans="1:7" ht="14.25" customHeight="1" x14ac:dyDescent="0.2">
      <c r="A19" s="93" t="s">
        <v>684</v>
      </c>
      <c r="B19" s="77" t="s">
        <v>94</v>
      </c>
      <c r="C19" s="71" t="s">
        <v>203</v>
      </c>
      <c r="D19" s="73" t="s">
        <v>152</v>
      </c>
      <c r="E19" s="73" t="s">
        <v>685</v>
      </c>
      <c r="F19" s="71" t="s">
        <v>148</v>
      </c>
      <c r="G19" s="359">
        <f t="shared" ref="G19:G22" si="2">G20</f>
        <v>17414.942500000001</v>
      </c>
    </row>
    <row r="20" spans="1:7" ht="23.25" customHeight="1" x14ac:dyDescent="0.2">
      <c r="A20" s="49" t="s">
        <v>687</v>
      </c>
      <c r="B20" s="74" t="s">
        <v>94</v>
      </c>
      <c r="C20" s="226" t="s">
        <v>203</v>
      </c>
      <c r="D20" s="59" t="s">
        <v>152</v>
      </c>
      <c r="E20" s="59" t="s">
        <v>686</v>
      </c>
      <c r="F20" s="226" t="s">
        <v>148</v>
      </c>
      <c r="G20" s="356">
        <f t="shared" si="2"/>
        <v>17414.942500000001</v>
      </c>
    </row>
    <row r="21" spans="1:7" ht="24.75" customHeight="1" x14ac:dyDescent="0.2">
      <c r="A21" s="46" t="s">
        <v>102</v>
      </c>
      <c r="B21" s="74" t="s">
        <v>94</v>
      </c>
      <c r="C21" s="226" t="s">
        <v>203</v>
      </c>
      <c r="D21" s="59" t="s">
        <v>152</v>
      </c>
      <c r="E21" s="59" t="s">
        <v>686</v>
      </c>
      <c r="F21" s="226">
        <v>600</v>
      </c>
      <c r="G21" s="356">
        <f t="shared" si="2"/>
        <v>17414.942500000001</v>
      </c>
    </row>
    <row r="22" spans="1:7" ht="14.25" customHeight="1" x14ac:dyDescent="0.2">
      <c r="A22" s="46" t="s">
        <v>104</v>
      </c>
      <c r="B22" s="74" t="s">
        <v>94</v>
      </c>
      <c r="C22" s="226" t="s">
        <v>203</v>
      </c>
      <c r="D22" s="59" t="s">
        <v>152</v>
      </c>
      <c r="E22" s="59" t="s">
        <v>686</v>
      </c>
      <c r="F22" s="226">
        <v>610</v>
      </c>
      <c r="G22" s="356">
        <f t="shared" si="2"/>
        <v>17414.942500000001</v>
      </c>
    </row>
    <row r="23" spans="1:7" ht="33" customHeight="1" x14ac:dyDescent="0.2">
      <c r="A23" s="46" t="s">
        <v>106</v>
      </c>
      <c r="B23" s="74" t="s">
        <v>94</v>
      </c>
      <c r="C23" s="226" t="s">
        <v>203</v>
      </c>
      <c r="D23" s="59" t="s">
        <v>152</v>
      </c>
      <c r="E23" s="59" t="s">
        <v>686</v>
      </c>
      <c r="F23" s="226">
        <v>611</v>
      </c>
      <c r="G23" s="356">
        <v>17414.942500000001</v>
      </c>
    </row>
    <row r="24" spans="1:7" ht="48.75" customHeight="1" x14ac:dyDescent="0.2">
      <c r="A24" s="46" t="s">
        <v>750</v>
      </c>
      <c r="B24" s="74" t="s">
        <v>94</v>
      </c>
      <c r="C24" s="226" t="s">
        <v>203</v>
      </c>
      <c r="D24" s="59" t="s">
        <v>152</v>
      </c>
      <c r="E24" s="59" t="s">
        <v>460</v>
      </c>
      <c r="F24" s="226"/>
      <c r="G24" s="356">
        <f t="shared" ref="G24:G25" si="3">G25</f>
        <v>91.2</v>
      </c>
    </row>
    <row r="25" spans="1:7" ht="32.25" customHeight="1" x14ac:dyDescent="0.2">
      <c r="A25" s="46" t="s">
        <v>421</v>
      </c>
      <c r="B25" s="74" t="s">
        <v>94</v>
      </c>
      <c r="C25" s="226" t="s">
        <v>203</v>
      </c>
      <c r="D25" s="59" t="s">
        <v>152</v>
      </c>
      <c r="E25" s="59" t="s">
        <v>751</v>
      </c>
      <c r="F25" s="226"/>
      <c r="G25" s="356">
        <f t="shared" si="3"/>
        <v>91.2</v>
      </c>
    </row>
    <row r="26" spans="1:7" ht="21" customHeight="1" x14ac:dyDescent="0.2">
      <c r="A26" s="46" t="s">
        <v>102</v>
      </c>
      <c r="B26" s="74" t="s">
        <v>94</v>
      </c>
      <c r="C26" s="226" t="s">
        <v>203</v>
      </c>
      <c r="D26" s="59" t="s">
        <v>152</v>
      </c>
      <c r="E26" s="59" t="s">
        <v>751</v>
      </c>
      <c r="F26" s="226">
        <v>600</v>
      </c>
      <c r="G26" s="356">
        <f t="shared" ref="G26" si="4">G28</f>
        <v>91.2</v>
      </c>
    </row>
    <row r="27" spans="1:7" ht="17.25" customHeight="1" x14ac:dyDescent="0.2">
      <c r="A27" s="46" t="s">
        <v>104</v>
      </c>
      <c r="B27" s="74" t="s">
        <v>94</v>
      </c>
      <c r="C27" s="226" t="s">
        <v>203</v>
      </c>
      <c r="D27" s="59" t="s">
        <v>152</v>
      </c>
      <c r="E27" s="59" t="s">
        <v>751</v>
      </c>
      <c r="F27" s="226">
        <v>610</v>
      </c>
      <c r="G27" s="356">
        <f t="shared" ref="G27" si="5">G28</f>
        <v>91.2</v>
      </c>
    </row>
    <row r="28" spans="1:7" ht="28.5" customHeight="1" x14ac:dyDescent="0.2">
      <c r="A28" s="46" t="s">
        <v>106</v>
      </c>
      <c r="B28" s="74" t="s">
        <v>94</v>
      </c>
      <c r="C28" s="226" t="s">
        <v>203</v>
      </c>
      <c r="D28" s="59" t="s">
        <v>152</v>
      </c>
      <c r="E28" s="59" t="s">
        <v>751</v>
      </c>
      <c r="F28" s="226">
        <v>611</v>
      </c>
      <c r="G28" s="356">
        <v>91.2</v>
      </c>
    </row>
    <row r="29" spans="1:7" x14ac:dyDescent="0.2">
      <c r="A29" s="295" t="s">
        <v>95</v>
      </c>
      <c r="B29" s="75" t="s">
        <v>94</v>
      </c>
      <c r="C29" s="69" t="s">
        <v>96</v>
      </c>
      <c r="D29" s="75"/>
      <c r="E29" s="75"/>
      <c r="F29" s="80"/>
      <c r="G29" s="358">
        <f>G30+G64</f>
        <v>65480.737100000006</v>
      </c>
    </row>
    <row r="30" spans="1:7" x14ac:dyDescent="0.2">
      <c r="A30" s="44" t="s">
        <v>97</v>
      </c>
      <c r="B30" s="75" t="s">
        <v>94</v>
      </c>
      <c r="C30" s="69" t="s">
        <v>96</v>
      </c>
      <c r="D30" s="69" t="s">
        <v>98</v>
      </c>
      <c r="E30" s="69"/>
      <c r="F30" s="67"/>
      <c r="G30" s="358">
        <f>G31+G55</f>
        <v>44076.668100000003</v>
      </c>
    </row>
    <row r="31" spans="1:7" ht="12" customHeight="1" x14ac:dyDescent="0.2">
      <c r="A31" s="44" t="s">
        <v>436</v>
      </c>
      <c r="B31" s="75" t="s">
        <v>94</v>
      </c>
      <c r="C31" s="69" t="s">
        <v>96</v>
      </c>
      <c r="D31" s="69" t="s">
        <v>98</v>
      </c>
      <c r="E31" s="69" t="s">
        <v>99</v>
      </c>
      <c r="F31" s="67"/>
      <c r="G31" s="358">
        <f>G32+G41+G50</f>
        <v>43891.8681</v>
      </c>
    </row>
    <row r="32" spans="1:7" ht="22.5" x14ac:dyDescent="0.2">
      <c r="A32" s="93" t="s">
        <v>100</v>
      </c>
      <c r="B32" s="77" t="s">
        <v>94</v>
      </c>
      <c r="C32" s="73" t="s">
        <v>96</v>
      </c>
      <c r="D32" s="73" t="s">
        <v>98</v>
      </c>
      <c r="E32" s="73" t="s">
        <v>101</v>
      </c>
      <c r="F32" s="71"/>
      <c r="G32" s="359">
        <f>G33+G37</f>
        <v>23560.050999999999</v>
      </c>
    </row>
    <row r="33" spans="1:7" ht="45" x14ac:dyDescent="0.2">
      <c r="A33" s="132" t="s">
        <v>445</v>
      </c>
      <c r="B33" s="74" t="s">
        <v>94</v>
      </c>
      <c r="C33" s="59" t="s">
        <v>96</v>
      </c>
      <c r="D33" s="59" t="s">
        <v>98</v>
      </c>
      <c r="E33" s="59" t="s">
        <v>509</v>
      </c>
      <c r="F33" s="226"/>
      <c r="G33" s="356">
        <f t="shared" ref="G33:G35" si="6">G34</f>
        <v>12560.050999999999</v>
      </c>
    </row>
    <row r="34" spans="1:7" ht="33.75" x14ac:dyDescent="0.2">
      <c r="A34" s="46" t="s">
        <v>102</v>
      </c>
      <c r="B34" s="74" t="s">
        <v>94</v>
      </c>
      <c r="C34" s="226" t="s">
        <v>96</v>
      </c>
      <c r="D34" s="59" t="s">
        <v>98</v>
      </c>
      <c r="E34" s="59" t="s">
        <v>509</v>
      </c>
      <c r="F34" s="226" t="s">
        <v>103</v>
      </c>
      <c r="G34" s="356">
        <f t="shared" si="6"/>
        <v>12560.050999999999</v>
      </c>
    </row>
    <row r="35" spans="1:7" x14ac:dyDescent="0.2">
      <c r="A35" s="46" t="s">
        <v>104</v>
      </c>
      <c r="B35" s="74" t="s">
        <v>94</v>
      </c>
      <c r="C35" s="226" t="s">
        <v>96</v>
      </c>
      <c r="D35" s="59" t="s">
        <v>98</v>
      </c>
      <c r="E35" s="59" t="s">
        <v>509</v>
      </c>
      <c r="F35" s="226" t="s">
        <v>105</v>
      </c>
      <c r="G35" s="356">
        <f t="shared" si="6"/>
        <v>12560.050999999999</v>
      </c>
    </row>
    <row r="36" spans="1:7" ht="56.25" x14ac:dyDescent="0.2">
      <c r="A36" s="46" t="s">
        <v>106</v>
      </c>
      <c r="B36" s="74" t="s">
        <v>94</v>
      </c>
      <c r="C36" s="226" t="s">
        <v>96</v>
      </c>
      <c r="D36" s="59" t="s">
        <v>98</v>
      </c>
      <c r="E36" s="59" t="s">
        <v>509</v>
      </c>
      <c r="F36" s="226" t="s">
        <v>107</v>
      </c>
      <c r="G36" s="356">
        <f>12635.951-75.9</f>
        <v>12560.050999999999</v>
      </c>
    </row>
    <row r="37" spans="1:7" ht="45" x14ac:dyDescent="0.2">
      <c r="A37" s="46" t="s">
        <v>926</v>
      </c>
      <c r="B37" s="74" t="s">
        <v>94</v>
      </c>
      <c r="C37" s="59" t="s">
        <v>96</v>
      </c>
      <c r="D37" s="59" t="s">
        <v>98</v>
      </c>
      <c r="E37" s="59" t="s">
        <v>925</v>
      </c>
      <c r="F37" s="226"/>
      <c r="G37" s="356">
        <f>G38</f>
        <v>11000</v>
      </c>
    </row>
    <row r="38" spans="1:7" ht="33.75" x14ac:dyDescent="0.2">
      <c r="A38" s="46" t="s">
        <v>102</v>
      </c>
      <c r="B38" s="74" t="s">
        <v>94</v>
      </c>
      <c r="C38" s="59" t="s">
        <v>96</v>
      </c>
      <c r="D38" s="59" t="s">
        <v>98</v>
      </c>
      <c r="E38" s="59" t="s">
        <v>925</v>
      </c>
      <c r="F38" s="226">
        <v>600</v>
      </c>
      <c r="G38" s="356">
        <f t="shared" ref="G38:G39" si="7">G39</f>
        <v>11000</v>
      </c>
    </row>
    <row r="39" spans="1:7" x14ac:dyDescent="0.2">
      <c r="A39" s="46" t="s">
        <v>104</v>
      </c>
      <c r="B39" s="74" t="s">
        <v>94</v>
      </c>
      <c r="C39" s="59" t="s">
        <v>96</v>
      </c>
      <c r="D39" s="59" t="s">
        <v>98</v>
      </c>
      <c r="E39" s="59" t="s">
        <v>925</v>
      </c>
      <c r="F39" s="226">
        <v>610</v>
      </c>
      <c r="G39" s="356">
        <f t="shared" si="7"/>
        <v>11000</v>
      </c>
    </row>
    <row r="40" spans="1:7" ht="22.5" x14ac:dyDescent="0.2">
      <c r="A40" s="46" t="s">
        <v>518</v>
      </c>
      <c r="B40" s="74" t="s">
        <v>94</v>
      </c>
      <c r="C40" s="59" t="s">
        <v>96</v>
      </c>
      <c r="D40" s="59" t="s">
        <v>98</v>
      </c>
      <c r="E40" s="59" t="s">
        <v>925</v>
      </c>
      <c r="F40" s="226">
        <v>612</v>
      </c>
      <c r="G40" s="356">
        <v>11000</v>
      </c>
    </row>
    <row r="41" spans="1:7" ht="33.75" x14ac:dyDescent="0.2">
      <c r="A41" s="46" t="s">
        <v>108</v>
      </c>
      <c r="B41" s="74" t="s">
        <v>94</v>
      </c>
      <c r="C41" s="59" t="s">
        <v>96</v>
      </c>
      <c r="D41" s="59" t="s">
        <v>98</v>
      </c>
      <c r="E41" s="59" t="s">
        <v>109</v>
      </c>
      <c r="F41" s="226"/>
      <c r="G41" s="356">
        <f>G42</f>
        <v>19939.8171</v>
      </c>
    </row>
    <row r="42" spans="1:7" ht="39" customHeight="1" x14ac:dyDescent="0.2">
      <c r="A42" s="49" t="s">
        <v>446</v>
      </c>
      <c r="B42" s="74" t="s">
        <v>94</v>
      </c>
      <c r="C42" s="59" t="s">
        <v>96</v>
      </c>
      <c r="D42" s="59" t="s">
        <v>98</v>
      </c>
      <c r="E42" s="59" t="s">
        <v>110</v>
      </c>
      <c r="F42" s="226"/>
      <c r="G42" s="356">
        <f t="shared" ref="G42" si="8">G43+G47</f>
        <v>19939.8171</v>
      </c>
    </row>
    <row r="43" spans="1:7" ht="67.5" x14ac:dyDescent="0.2">
      <c r="A43" s="46" t="s">
        <v>111</v>
      </c>
      <c r="B43" s="74" t="s">
        <v>94</v>
      </c>
      <c r="C43" s="59" t="s">
        <v>96</v>
      </c>
      <c r="D43" s="59" t="s">
        <v>98</v>
      </c>
      <c r="E43" s="59" t="s">
        <v>110</v>
      </c>
      <c r="F43" s="226" t="s">
        <v>112</v>
      </c>
      <c r="G43" s="356">
        <f t="shared" ref="G43" si="9">G44</f>
        <v>2505</v>
      </c>
    </row>
    <row r="44" spans="1:7" ht="22.5" x14ac:dyDescent="0.2">
      <c r="A44" s="46" t="s">
        <v>113</v>
      </c>
      <c r="B44" s="74" t="s">
        <v>94</v>
      </c>
      <c r="C44" s="59" t="s">
        <v>96</v>
      </c>
      <c r="D44" s="59" t="s">
        <v>98</v>
      </c>
      <c r="E44" s="59" t="s">
        <v>110</v>
      </c>
      <c r="F44" s="226">
        <v>110</v>
      </c>
      <c r="G44" s="356">
        <f t="shared" ref="G44" si="10">G45+G46</f>
        <v>2505</v>
      </c>
    </row>
    <row r="45" spans="1:7" x14ac:dyDescent="0.2">
      <c r="A45" s="46" t="s">
        <v>114</v>
      </c>
      <c r="B45" s="74" t="s">
        <v>94</v>
      </c>
      <c r="C45" s="59" t="s">
        <v>96</v>
      </c>
      <c r="D45" s="59" t="s">
        <v>98</v>
      </c>
      <c r="E45" s="59" t="s">
        <v>110</v>
      </c>
      <c r="F45" s="226">
        <v>111</v>
      </c>
      <c r="G45" s="356">
        <v>1924</v>
      </c>
    </row>
    <row r="46" spans="1:7" ht="45" x14ac:dyDescent="0.2">
      <c r="A46" s="132" t="s">
        <v>115</v>
      </c>
      <c r="B46" s="74" t="s">
        <v>94</v>
      </c>
      <c r="C46" s="59" t="s">
        <v>96</v>
      </c>
      <c r="D46" s="59" t="s">
        <v>98</v>
      </c>
      <c r="E46" s="59" t="s">
        <v>110</v>
      </c>
      <c r="F46" s="226">
        <v>119</v>
      </c>
      <c r="G46" s="356">
        <v>581</v>
      </c>
    </row>
    <row r="47" spans="1:7" ht="33.75" x14ac:dyDescent="0.2">
      <c r="A47" s="46" t="s">
        <v>102</v>
      </c>
      <c r="B47" s="74" t="s">
        <v>94</v>
      </c>
      <c r="C47" s="226" t="s">
        <v>96</v>
      </c>
      <c r="D47" s="59" t="s">
        <v>98</v>
      </c>
      <c r="E47" s="59" t="s">
        <v>110</v>
      </c>
      <c r="F47" s="226" t="s">
        <v>103</v>
      </c>
      <c r="G47" s="356">
        <f t="shared" ref="G47:G48" si="11">G48</f>
        <v>17434.8171</v>
      </c>
    </row>
    <row r="48" spans="1:7" x14ac:dyDescent="0.2">
      <c r="A48" s="46" t="s">
        <v>104</v>
      </c>
      <c r="B48" s="74" t="s">
        <v>94</v>
      </c>
      <c r="C48" s="226" t="s">
        <v>96</v>
      </c>
      <c r="D48" s="59" t="s">
        <v>98</v>
      </c>
      <c r="E48" s="59" t="s">
        <v>110</v>
      </c>
      <c r="F48" s="226" t="s">
        <v>105</v>
      </c>
      <c r="G48" s="356">
        <f t="shared" si="11"/>
        <v>17434.8171</v>
      </c>
    </row>
    <row r="49" spans="1:7" ht="56.25" x14ac:dyDescent="0.2">
      <c r="A49" s="46" t="s">
        <v>106</v>
      </c>
      <c r="B49" s="74" t="s">
        <v>94</v>
      </c>
      <c r="C49" s="226" t="s">
        <v>96</v>
      </c>
      <c r="D49" s="59" t="s">
        <v>98</v>
      </c>
      <c r="E49" s="59" t="s">
        <v>110</v>
      </c>
      <c r="F49" s="226" t="s">
        <v>107</v>
      </c>
      <c r="G49" s="356">
        <f>17527.2171-92.4</f>
        <v>17434.8171</v>
      </c>
    </row>
    <row r="50" spans="1:7" ht="22.5" x14ac:dyDescent="0.2">
      <c r="A50" s="46" t="s">
        <v>116</v>
      </c>
      <c r="B50" s="74" t="s">
        <v>94</v>
      </c>
      <c r="C50" s="59" t="s">
        <v>96</v>
      </c>
      <c r="D50" s="59" t="s">
        <v>98</v>
      </c>
      <c r="E50" s="59" t="s">
        <v>117</v>
      </c>
      <c r="F50" s="226"/>
      <c r="G50" s="356">
        <f t="shared" ref="G50" si="12">G51</f>
        <v>392</v>
      </c>
    </row>
    <row r="51" spans="1:7" ht="33.75" x14ac:dyDescent="0.2">
      <c r="A51" s="46" t="s">
        <v>118</v>
      </c>
      <c r="B51" s="74" t="s">
        <v>94</v>
      </c>
      <c r="C51" s="59" t="s">
        <v>96</v>
      </c>
      <c r="D51" s="59" t="s">
        <v>98</v>
      </c>
      <c r="E51" s="59" t="s">
        <v>119</v>
      </c>
      <c r="F51" s="226"/>
      <c r="G51" s="356">
        <f>G52</f>
        <v>392</v>
      </c>
    </row>
    <row r="52" spans="1:7" ht="22.5" x14ac:dyDescent="0.2">
      <c r="A52" s="46" t="s">
        <v>412</v>
      </c>
      <c r="B52" s="74" t="s">
        <v>94</v>
      </c>
      <c r="C52" s="59" t="s">
        <v>96</v>
      </c>
      <c r="D52" s="59" t="s">
        <v>98</v>
      </c>
      <c r="E52" s="59" t="s">
        <v>119</v>
      </c>
      <c r="F52" s="226" t="s">
        <v>120</v>
      </c>
      <c r="G52" s="356">
        <f t="shared" ref="G52:G53" si="13">G53</f>
        <v>392</v>
      </c>
    </row>
    <row r="53" spans="1:7" ht="33.75" x14ac:dyDescent="0.2">
      <c r="A53" s="46" t="s">
        <v>121</v>
      </c>
      <c r="B53" s="74" t="s">
        <v>94</v>
      </c>
      <c r="C53" s="59" t="s">
        <v>96</v>
      </c>
      <c r="D53" s="59" t="s">
        <v>98</v>
      </c>
      <c r="E53" s="59" t="s">
        <v>119</v>
      </c>
      <c r="F53" s="226" t="s">
        <v>122</v>
      </c>
      <c r="G53" s="356">
        <f t="shared" si="13"/>
        <v>392</v>
      </c>
    </row>
    <row r="54" spans="1:7" x14ac:dyDescent="0.2">
      <c r="A54" s="296" t="s">
        <v>432</v>
      </c>
      <c r="B54" s="74" t="s">
        <v>94</v>
      </c>
      <c r="C54" s="136" t="s">
        <v>96</v>
      </c>
      <c r="D54" s="59" t="s">
        <v>98</v>
      </c>
      <c r="E54" s="59" t="s">
        <v>119</v>
      </c>
      <c r="F54" s="226" t="s">
        <v>124</v>
      </c>
      <c r="G54" s="356">
        <v>392</v>
      </c>
    </row>
    <row r="55" spans="1:7" ht="56.25" x14ac:dyDescent="0.2">
      <c r="A55" s="132" t="s">
        <v>459</v>
      </c>
      <c r="B55" s="73" t="s">
        <v>94</v>
      </c>
      <c r="C55" s="73" t="s">
        <v>96</v>
      </c>
      <c r="D55" s="73" t="s">
        <v>98</v>
      </c>
      <c r="E55" s="92" t="s">
        <v>460</v>
      </c>
      <c r="F55" s="71"/>
      <c r="G55" s="359">
        <f t="shared" ref="G55" si="14">G56+G60</f>
        <v>184.8</v>
      </c>
    </row>
    <row r="56" spans="1:7" ht="22.5" x14ac:dyDescent="0.2">
      <c r="A56" s="296" t="s">
        <v>126</v>
      </c>
      <c r="B56" s="74" t="s">
        <v>94</v>
      </c>
      <c r="C56" s="59" t="s">
        <v>96</v>
      </c>
      <c r="D56" s="59" t="s">
        <v>98</v>
      </c>
      <c r="E56" s="59" t="s">
        <v>461</v>
      </c>
      <c r="F56" s="226"/>
      <c r="G56" s="356">
        <f t="shared" ref="G56:G58" si="15">G57</f>
        <v>16.5</v>
      </c>
    </row>
    <row r="57" spans="1:7" ht="67.5" x14ac:dyDescent="0.2">
      <c r="A57" s="46" t="s">
        <v>111</v>
      </c>
      <c r="B57" s="74" t="s">
        <v>94</v>
      </c>
      <c r="C57" s="59" t="s">
        <v>96</v>
      </c>
      <c r="D57" s="59" t="s">
        <v>98</v>
      </c>
      <c r="E57" s="59" t="s">
        <v>461</v>
      </c>
      <c r="F57" s="226">
        <v>100</v>
      </c>
      <c r="G57" s="356">
        <f t="shared" si="15"/>
        <v>16.5</v>
      </c>
    </row>
    <row r="58" spans="1:7" ht="22.5" x14ac:dyDescent="0.2">
      <c r="A58" s="46" t="s">
        <v>113</v>
      </c>
      <c r="B58" s="74" t="s">
        <v>94</v>
      </c>
      <c r="C58" s="59" t="s">
        <v>96</v>
      </c>
      <c r="D58" s="59" t="s">
        <v>98</v>
      </c>
      <c r="E58" s="59" t="s">
        <v>461</v>
      </c>
      <c r="F58" s="226">
        <v>110</v>
      </c>
      <c r="G58" s="356">
        <f t="shared" si="15"/>
        <v>16.5</v>
      </c>
    </row>
    <row r="59" spans="1:7" ht="22.5" x14ac:dyDescent="0.2">
      <c r="A59" s="296" t="s">
        <v>405</v>
      </c>
      <c r="B59" s="74" t="s">
        <v>94</v>
      </c>
      <c r="C59" s="59" t="s">
        <v>96</v>
      </c>
      <c r="D59" s="59" t="s">
        <v>98</v>
      </c>
      <c r="E59" s="59" t="s">
        <v>461</v>
      </c>
      <c r="F59" s="226">
        <v>112</v>
      </c>
      <c r="G59" s="356">
        <v>16.5</v>
      </c>
    </row>
    <row r="60" spans="1:7" ht="22.5" x14ac:dyDescent="0.2">
      <c r="A60" s="296" t="s">
        <v>126</v>
      </c>
      <c r="B60" s="74" t="s">
        <v>94</v>
      </c>
      <c r="C60" s="59" t="s">
        <v>96</v>
      </c>
      <c r="D60" s="59" t="s">
        <v>98</v>
      </c>
      <c r="E60" s="59" t="s">
        <v>461</v>
      </c>
      <c r="F60" s="226"/>
      <c r="G60" s="356">
        <f t="shared" ref="G60:G62" si="16">G61</f>
        <v>168.3</v>
      </c>
    </row>
    <row r="61" spans="1:7" ht="33.75" x14ac:dyDescent="0.2">
      <c r="A61" s="46" t="s">
        <v>102</v>
      </c>
      <c r="B61" s="74" t="s">
        <v>94</v>
      </c>
      <c r="C61" s="59" t="s">
        <v>96</v>
      </c>
      <c r="D61" s="59" t="s">
        <v>98</v>
      </c>
      <c r="E61" s="59" t="s">
        <v>461</v>
      </c>
      <c r="F61" s="226">
        <v>600</v>
      </c>
      <c r="G61" s="356">
        <f t="shared" si="16"/>
        <v>168.3</v>
      </c>
    </row>
    <row r="62" spans="1:7" x14ac:dyDescent="0.2">
      <c r="A62" s="46" t="s">
        <v>104</v>
      </c>
      <c r="B62" s="74" t="s">
        <v>94</v>
      </c>
      <c r="C62" s="59" t="s">
        <v>96</v>
      </c>
      <c r="D62" s="59" t="s">
        <v>98</v>
      </c>
      <c r="E62" s="59" t="s">
        <v>461</v>
      </c>
      <c r="F62" s="226">
        <v>610</v>
      </c>
      <c r="G62" s="356">
        <f t="shared" si="16"/>
        <v>168.3</v>
      </c>
    </row>
    <row r="63" spans="1:7" ht="56.25" x14ac:dyDescent="0.2">
      <c r="A63" s="46" t="s">
        <v>106</v>
      </c>
      <c r="B63" s="74" t="s">
        <v>94</v>
      </c>
      <c r="C63" s="59" t="s">
        <v>96</v>
      </c>
      <c r="D63" s="59" t="s">
        <v>98</v>
      </c>
      <c r="E63" s="59" t="s">
        <v>461</v>
      </c>
      <c r="F63" s="226">
        <v>611</v>
      </c>
      <c r="G63" s="356">
        <v>168.3</v>
      </c>
    </row>
    <row r="64" spans="1:7" ht="21" x14ac:dyDescent="0.2">
      <c r="A64" s="44" t="s">
        <v>127</v>
      </c>
      <c r="B64" s="75" t="s">
        <v>94</v>
      </c>
      <c r="C64" s="67" t="s">
        <v>96</v>
      </c>
      <c r="D64" s="69" t="s">
        <v>128</v>
      </c>
      <c r="E64" s="69"/>
      <c r="F64" s="67"/>
      <c r="G64" s="358">
        <f>G69+G65</f>
        <v>21404.069000000003</v>
      </c>
    </row>
    <row r="65" spans="1:7" ht="45" x14ac:dyDescent="0.2">
      <c r="A65" s="46" t="s">
        <v>753</v>
      </c>
      <c r="B65" s="74" t="s">
        <v>94</v>
      </c>
      <c r="C65" s="226" t="s">
        <v>96</v>
      </c>
      <c r="D65" s="59" t="s">
        <v>128</v>
      </c>
      <c r="E65" s="59" t="s">
        <v>935</v>
      </c>
      <c r="F65" s="226"/>
      <c r="G65" s="356">
        <f>G66</f>
        <v>1756.3</v>
      </c>
    </row>
    <row r="66" spans="1:7" ht="33.75" x14ac:dyDescent="0.2">
      <c r="A66" s="46" t="s">
        <v>102</v>
      </c>
      <c r="B66" s="74" t="s">
        <v>94</v>
      </c>
      <c r="C66" s="226" t="s">
        <v>96</v>
      </c>
      <c r="D66" s="59" t="s">
        <v>128</v>
      </c>
      <c r="E66" s="59" t="s">
        <v>935</v>
      </c>
      <c r="F66" s="226">
        <v>600</v>
      </c>
      <c r="G66" s="356">
        <f t="shared" ref="G66:G67" si="17">G67</f>
        <v>1756.3</v>
      </c>
    </row>
    <row r="67" spans="1:7" x14ac:dyDescent="0.2">
      <c r="A67" s="46" t="s">
        <v>104</v>
      </c>
      <c r="B67" s="74" t="s">
        <v>94</v>
      </c>
      <c r="C67" s="226" t="s">
        <v>96</v>
      </c>
      <c r="D67" s="59" t="s">
        <v>128</v>
      </c>
      <c r="E67" s="59" t="s">
        <v>935</v>
      </c>
      <c r="F67" s="226">
        <v>610</v>
      </c>
      <c r="G67" s="356">
        <f t="shared" si="17"/>
        <v>1756.3</v>
      </c>
    </row>
    <row r="68" spans="1:7" ht="56.25" x14ac:dyDescent="0.2">
      <c r="A68" s="46" t="s">
        <v>106</v>
      </c>
      <c r="B68" s="74" t="s">
        <v>94</v>
      </c>
      <c r="C68" s="226" t="s">
        <v>96</v>
      </c>
      <c r="D68" s="59" t="s">
        <v>128</v>
      </c>
      <c r="E68" s="59" t="s">
        <v>935</v>
      </c>
      <c r="F68" s="226">
        <v>611</v>
      </c>
      <c r="G68" s="356">
        <v>1756.3</v>
      </c>
    </row>
    <row r="69" spans="1:7" ht="22.5" x14ac:dyDescent="0.2">
      <c r="A69" s="46" t="s">
        <v>116</v>
      </c>
      <c r="B69" s="74" t="s">
        <v>94</v>
      </c>
      <c r="C69" s="59" t="s">
        <v>96</v>
      </c>
      <c r="D69" s="59" t="s">
        <v>128</v>
      </c>
      <c r="E69" s="59" t="s">
        <v>117</v>
      </c>
      <c r="F69" s="226"/>
      <c r="G69" s="356">
        <f>G70+G75</f>
        <v>19647.769000000004</v>
      </c>
    </row>
    <row r="70" spans="1:7" ht="33.75" x14ac:dyDescent="0.2">
      <c r="A70" s="93" t="s">
        <v>129</v>
      </c>
      <c r="B70" s="77" t="s">
        <v>94</v>
      </c>
      <c r="C70" s="71" t="s">
        <v>96</v>
      </c>
      <c r="D70" s="73" t="s">
        <v>128</v>
      </c>
      <c r="E70" s="73" t="s">
        <v>130</v>
      </c>
      <c r="F70" s="71"/>
      <c r="G70" s="359">
        <f t="shared" ref="G70:G71" si="18">G71</f>
        <v>904.9</v>
      </c>
    </row>
    <row r="71" spans="1:7" ht="67.5" x14ac:dyDescent="0.2">
      <c r="A71" s="46" t="s">
        <v>111</v>
      </c>
      <c r="B71" s="74" t="s">
        <v>94</v>
      </c>
      <c r="C71" s="226" t="s">
        <v>96</v>
      </c>
      <c r="D71" s="59" t="s">
        <v>128</v>
      </c>
      <c r="E71" s="59" t="s">
        <v>131</v>
      </c>
      <c r="F71" s="226">
        <v>100</v>
      </c>
      <c r="G71" s="356">
        <f t="shared" si="18"/>
        <v>904.9</v>
      </c>
    </row>
    <row r="72" spans="1:7" ht="22.5" x14ac:dyDescent="0.2">
      <c r="A72" s="46" t="s">
        <v>132</v>
      </c>
      <c r="B72" s="74" t="s">
        <v>94</v>
      </c>
      <c r="C72" s="226" t="s">
        <v>96</v>
      </c>
      <c r="D72" s="59" t="s">
        <v>128</v>
      </c>
      <c r="E72" s="59" t="s">
        <v>131</v>
      </c>
      <c r="F72" s="226">
        <v>120</v>
      </c>
      <c r="G72" s="356">
        <f t="shared" ref="G72" si="19">G73+G74</f>
        <v>904.9</v>
      </c>
    </row>
    <row r="73" spans="1:7" ht="22.5" x14ac:dyDescent="0.2">
      <c r="A73" s="132" t="s">
        <v>133</v>
      </c>
      <c r="B73" s="74" t="s">
        <v>94</v>
      </c>
      <c r="C73" s="226" t="s">
        <v>96</v>
      </c>
      <c r="D73" s="59" t="s">
        <v>128</v>
      </c>
      <c r="E73" s="59" t="s">
        <v>131</v>
      </c>
      <c r="F73" s="226">
        <v>121</v>
      </c>
      <c r="G73" s="356">
        <v>695</v>
      </c>
    </row>
    <row r="74" spans="1:7" ht="45" x14ac:dyDescent="0.2">
      <c r="A74" s="132" t="s">
        <v>134</v>
      </c>
      <c r="B74" s="74" t="s">
        <v>94</v>
      </c>
      <c r="C74" s="226" t="s">
        <v>96</v>
      </c>
      <c r="D74" s="59" t="s">
        <v>128</v>
      </c>
      <c r="E74" s="59" t="s">
        <v>131</v>
      </c>
      <c r="F74" s="226">
        <v>129</v>
      </c>
      <c r="G74" s="356">
        <v>209.9</v>
      </c>
    </row>
    <row r="75" spans="1:7" ht="45" x14ac:dyDescent="0.2">
      <c r="A75" s="93" t="s">
        <v>118</v>
      </c>
      <c r="B75" s="77" t="s">
        <v>94</v>
      </c>
      <c r="C75" s="71" t="s">
        <v>96</v>
      </c>
      <c r="D75" s="73" t="s">
        <v>128</v>
      </c>
      <c r="E75" s="73" t="s">
        <v>141</v>
      </c>
      <c r="F75" s="71"/>
      <c r="G75" s="359">
        <f t="shared" ref="G75" si="20">G76+G80+G85</f>
        <v>18742.869000000002</v>
      </c>
    </row>
    <row r="76" spans="1:7" ht="67.5" x14ac:dyDescent="0.2">
      <c r="A76" s="46" t="s">
        <v>111</v>
      </c>
      <c r="B76" s="74" t="s">
        <v>94</v>
      </c>
      <c r="C76" s="226" t="s">
        <v>96</v>
      </c>
      <c r="D76" s="59" t="s">
        <v>128</v>
      </c>
      <c r="E76" s="59" t="s">
        <v>142</v>
      </c>
      <c r="F76" s="226">
        <v>100</v>
      </c>
      <c r="G76" s="356">
        <f t="shared" ref="G76" si="21">G77</f>
        <v>18264.400000000001</v>
      </c>
    </row>
    <row r="77" spans="1:7" ht="22.5" x14ac:dyDescent="0.2">
      <c r="A77" s="46" t="s">
        <v>113</v>
      </c>
      <c r="B77" s="74" t="s">
        <v>94</v>
      </c>
      <c r="C77" s="226" t="s">
        <v>96</v>
      </c>
      <c r="D77" s="59" t="s">
        <v>128</v>
      </c>
      <c r="E77" s="59" t="s">
        <v>142</v>
      </c>
      <c r="F77" s="226">
        <v>110</v>
      </c>
      <c r="G77" s="356">
        <f t="shared" ref="G77" si="22">G78+G79</f>
        <v>18264.400000000001</v>
      </c>
    </row>
    <row r="78" spans="1:7" x14ac:dyDescent="0.2">
      <c r="A78" s="46" t="s">
        <v>114</v>
      </c>
      <c r="B78" s="74" t="s">
        <v>94</v>
      </c>
      <c r="C78" s="226" t="s">
        <v>96</v>
      </c>
      <c r="D78" s="59" t="s">
        <v>128</v>
      </c>
      <c r="E78" s="59" t="s">
        <v>142</v>
      </c>
      <c r="F78" s="226">
        <v>111</v>
      </c>
      <c r="G78" s="356">
        <v>14028</v>
      </c>
    </row>
    <row r="79" spans="1:7" ht="12.75" customHeight="1" x14ac:dyDescent="0.2">
      <c r="A79" s="132" t="s">
        <v>115</v>
      </c>
      <c r="B79" s="74" t="s">
        <v>94</v>
      </c>
      <c r="C79" s="226" t="s">
        <v>96</v>
      </c>
      <c r="D79" s="59" t="s">
        <v>128</v>
      </c>
      <c r="E79" s="59" t="s">
        <v>142</v>
      </c>
      <c r="F79" s="226">
        <v>119</v>
      </c>
      <c r="G79" s="356">
        <v>4236.3999999999996</v>
      </c>
    </row>
    <row r="80" spans="1:7" ht="33" customHeight="1" x14ac:dyDescent="0.2">
      <c r="A80" s="46" t="s">
        <v>412</v>
      </c>
      <c r="B80" s="74" t="s">
        <v>94</v>
      </c>
      <c r="C80" s="226" t="s">
        <v>96</v>
      </c>
      <c r="D80" s="59" t="s">
        <v>128</v>
      </c>
      <c r="E80" s="59" t="s">
        <v>143</v>
      </c>
      <c r="F80" s="226" t="s">
        <v>120</v>
      </c>
      <c r="G80" s="356">
        <f t="shared" ref="G80" si="23">SUM(G81)</f>
        <v>429.46899999999999</v>
      </c>
    </row>
    <row r="81" spans="1:7" ht="33.75" x14ac:dyDescent="0.2">
      <c r="A81" s="46" t="s">
        <v>121</v>
      </c>
      <c r="B81" s="74" t="s">
        <v>94</v>
      </c>
      <c r="C81" s="226" t="s">
        <v>96</v>
      </c>
      <c r="D81" s="59" t="s">
        <v>128</v>
      </c>
      <c r="E81" s="59" t="s">
        <v>143</v>
      </c>
      <c r="F81" s="226" t="s">
        <v>122</v>
      </c>
      <c r="G81" s="356">
        <f>G84+G82+G83</f>
        <v>429.46899999999999</v>
      </c>
    </row>
    <row r="82" spans="1:7" ht="33.75" x14ac:dyDescent="0.2">
      <c r="A82" s="296" t="s">
        <v>135</v>
      </c>
      <c r="B82" s="74" t="s">
        <v>94</v>
      </c>
      <c r="C82" s="226" t="s">
        <v>96</v>
      </c>
      <c r="D82" s="59" t="s">
        <v>128</v>
      </c>
      <c r="E82" s="59" t="s">
        <v>143</v>
      </c>
      <c r="F82" s="226">
        <v>242</v>
      </c>
      <c r="G82" s="356">
        <f>82+70</f>
        <v>152</v>
      </c>
    </row>
    <row r="83" spans="1:7" ht="33.75" x14ac:dyDescent="0.2">
      <c r="A83" s="296" t="s">
        <v>745</v>
      </c>
      <c r="B83" s="74" t="s">
        <v>94</v>
      </c>
      <c r="C83" s="226" t="s">
        <v>96</v>
      </c>
      <c r="D83" s="59" t="s">
        <v>128</v>
      </c>
      <c r="E83" s="59" t="s">
        <v>143</v>
      </c>
      <c r="F83" s="226">
        <v>243</v>
      </c>
      <c r="G83" s="356"/>
    </row>
    <row r="84" spans="1:7" x14ac:dyDescent="0.2">
      <c r="A84" s="296" t="s">
        <v>432</v>
      </c>
      <c r="B84" s="74" t="s">
        <v>94</v>
      </c>
      <c r="C84" s="226" t="s">
        <v>96</v>
      </c>
      <c r="D84" s="59" t="s">
        <v>128</v>
      </c>
      <c r="E84" s="59" t="s">
        <v>143</v>
      </c>
      <c r="F84" s="226" t="s">
        <v>124</v>
      </c>
      <c r="G84" s="356">
        <f>326.469-49</f>
        <v>277.46899999999999</v>
      </c>
    </row>
    <row r="85" spans="1:7" x14ac:dyDescent="0.2">
      <c r="A85" s="298" t="s">
        <v>136</v>
      </c>
      <c r="B85" s="74" t="s">
        <v>94</v>
      </c>
      <c r="C85" s="226" t="s">
        <v>96</v>
      </c>
      <c r="D85" s="59" t="s">
        <v>128</v>
      </c>
      <c r="E85" s="59" t="s">
        <v>143</v>
      </c>
      <c r="F85" s="48" t="s">
        <v>196</v>
      </c>
      <c r="G85" s="321">
        <f t="shared" ref="G85" si="24">G86</f>
        <v>49</v>
      </c>
    </row>
    <row r="86" spans="1:7" x14ac:dyDescent="0.2">
      <c r="A86" s="298" t="s">
        <v>137</v>
      </c>
      <c r="B86" s="74" t="s">
        <v>94</v>
      </c>
      <c r="C86" s="226" t="s">
        <v>96</v>
      </c>
      <c r="D86" s="59" t="s">
        <v>128</v>
      </c>
      <c r="E86" s="59" t="s">
        <v>143</v>
      </c>
      <c r="F86" s="48" t="s">
        <v>138</v>
      </c>
      <c r="G86" s="321">
        <f t="shared" ref="G86" si="25">G87+G89+G88</f>
        <v>49</v>
      </c>
    </row>
    <row r="87" spans="1:7" ht="22.5" x14ac:dyDescent="0.2">
      <c r="A87" s="297" t="s">
        <v>139</v>
      </c>
      <c r="B87" s="74" t="s">
        <v>94</v>
      </c>
      <c r="C87" s="226" t="s">
        <v>96</v>
      </c>
      <c r="D87" s="59" t="s">
        <v>128</v>
      </c>
      <c r="E87" s="59" t="s">
        <v>143</v>
      </c>
      <c r="F87" s="48" t="s">
        <v>140</v>
      </c>
      <c r="G87" s="321"/>
    </row>
    <row r="88" spans="1:7" x14ac:dyDescent="0.2">
      <c r="A88" s="298" t="s">
        <v>197</v>
      </c>
      <c r="B88" s="74" t="s">
        <v>94</v>
      </c>
      <c r="C88" s="226" t="s">
        <v>96</v>
      </c>
      <c r="D88" s="59" t="s">
        <v>128</v>
      </c>
      <c r="E88" s="59" t="s">
        <v>143</v>
      </c>
      <c r="F88" s="48">
        <v>852</v>
      </c>
      <c r="G88" s="321">
        <v>3</v>
      </c>
    </row>
    <row r="89" spans="1:7" ht="12.75" customHeight="1" x14ac:dyDescent="0.2">
      <c r="A89" s="298" t="s">
        <v>404</v>
      </c>
      <c r="B89" s="74" t="s">
        <v>94</v>
      </c>
      <c r="C89" s="226" t="s">
        <v>96</v>
      </c>
      <c r="D89" s="59" t="s">
        <v>128</v>
      </c>
      <c r="E89" s="59" t="s">
        <v>143</v>
      </c>
      <c r="F89" s="48">
        <v>853</v>
      </c>
      <c r="G89" s="321">
        <v>46</v>
      </c>
    </row>
    <row r="90" spans="1:7" ht="12.75" customHeight="1" x14ac:dyDescent="0.2">
      <c r="A90" s="44" t="s">
        <v>357</v>
      </c>
      <c r="B90" s="75" t="s">
        <v>94</v>
      </c>
      <c r="C90" s="67">
        <v>12</v>
      </c>
      <c r="D90" s="69"/>
      <c r="E90" s="69"/>
      <c r="F90" s="67"/>
      <c r="G90" s="360">
        <f t="shared" ref="G90:G95" si="26">G91</f>
        <v>60</v>
      </c>
    </row>
    <row r="91" spans="1:7" ht="22.5" customHeight="1" x14ac:dyDescent="0.2">
      <c r="A91" s="44" t="s">
        <v>358</v>
      </c>
      <c r="B91" s="75" t="s">
        <v>94</v>
      </c>
      <c r="C91" s="67">
        <v>12</v>
      </c>
      <c r="D91" s="69" t="s">
        <v>214</v>
      </c>
      <c r="E91" s="69"/>
      <c r="F91" s="67"/>
      <c r="G91" s="360">
        <f t="shared" si="26"/>
        <v>60</v>
      </c>
    </row>
    <row r="92" spans="1:7" s="107" customFormat="1" ht="22.5" customHeight="1" x14ac:dyDescent="0.2">
      <c r="A92" s="93" t="s">
        <v>463</v>
      </c>
      <c r="B92" s="77" t="s">
        <v>94</v>
      </c>
      <c r="C92" s="71">
        <v>12</v>
      </c>
      <c r="D92" s="73" t="s">
        <v>214</v>
      </c>
      <c r="E92" s="73" t="s">
        <v>468</v>
      </c>
      <c r="F92" s="71"/>
      <c r="G92" s="361">
        <f t="shared" ref="G92" si="27">G94+G98</f>
        <v>60</v>
      </c>
    </row>
    <row r="93" spans="1:7" ht="23.25" customHeight="1" x14ac:dyDescent="0.2">
      <c r="A93" s="46" t="s">
        <v>679</v>
      </c>
      <c r="B93" s="75" t="s">
        <v>94</v>
      </c>
      <c r="C93" s="67">
        <v>12</v>
      </c>
      <c r="D93" s="69" t="s">
        <v>214</v>
      </c>
      <c r="E93" s="73" t="s">
        <v>468</v>
      </c>
      <c r="F93" s="67"/>
      <c r="G93" s="360">
        <f t="shared" ref="G93" si="28">G92</f>
        <v>60</v>
      </c>
    </row>
    <row r="94" spans="1:7" ht="22.5" x14ac:dyDescent="0.2">
      <c r="A94" s="46" t="s">
        <v>412</v>
      </c>
      <c r="B94" s="74" t="s">
        <v>94</v>
      </c>
      <c r="C94" s="226">
        <v>12</v>
      </c>
      <c r="D94" s="59" t="s">
        <v>214</v>
      </c>
      <c r="E94" s="73" t="s">
        <v>468</v>
      </c>
      <c r="F94" s="226">
        <v>200</v>
      </c>
      <c r="G94" s="362">
        <f t="shared" si="26"/>
        <v>30</v>
      </c>
    </row>
    <row r="95" spans="1:7" ht="33.75" x14ac:dyDescent="0.2">
      <c r="A95" s="46" t="s">
        <v>121</v>
      </c>
      <c r="B95" s="74" t="s">
        <v>94</v>
      </c>
      <c r="C95" s="226">
        <v>12</v>
      </c>
      <c r="D95" s="59" t="s">
        <v>214</v>
      </c>
      <c r="E95" s="73" t="s">
        <v>468</v>
      </c>
      <c r="F95" s="226">
        <v>240</v>
      </c>
      <c r="G95" s="362">
        <f t="shared" si="26"/>
        <v>30</v>
      </c>
    </row>
    <row r="96" spans="1:7" x14ac:dyDescent="0.2">
      <c r="A96" s="296" t="s">
        <v>432</v>
      </c>
      <c r="B96" s="74" t="s">
        <v>94</v>
      </c>
      <c r="C96" s="226">
        <v>12</v>
      </c>
      <c r="D96" s="59" t="s">
        <v>214</v>
      </c>
      <c r="E96" s="73" t="s">
        <v>468</v>
      </c>
      <c r="F96" s="226">
        <v>244</v>
      </c>
      <c r="G96" s="362">
        <v>30</v>
      </c>
    </row>
    <row r="97" spans="1:7" ht="22.5" x14ac:dyDescent="0.2">
      <c r="A97" s="296" t="s">
        <v>680</v>
      </c>
      <c r="B97" s="74" t="s">
        <v>94</v>
      </c>
      <c r="C97" s="226">
        <v>12</v>
      </c>
      <c r="D97" s="59" t="s">
        <v>214</v>
      </c>
      <c r="E97" s="73" t="s">
        <v>469</v>
      </c>
      <c r="F97" s="226"/>
      <c r="G97" s="362">
        <f t="shared" ref="G97" si="29">G98</f>
        <v>30</v>
      </c>
    </row>
    <row r="98" spans="1:7" ht="22.5" x14ac:dyDescent="0.2">
      <c r="A98" s="46" t="s">
        <v>412</v>
      </c>
      <c r="B98" s="74" t="s">
        <v>94</v>
      </c>
      <c r="C98" s="226">
        <v>12</v>
      </c>
      <c r="D98" s="59" t="s">
        <v>214</v>
      </c>
      <c r="E98" s="73" t="s">
        <v>469</v>
      </c>
      <c r="F98" s="226" t="s">
        <v>120</v>
      </c>
      <c r="G98" s="356">
        <f t="shared" ref="G98" si="30">SUM(G99)</f>
        <v>30</v>
      </c>
    </row>
    <row r="99" spans="1:7" ht="33.75" x14ac:dyDescent="0.2">
      <c r="A99" s="46" t="s">
        <v>121</v>
      </c>
      <c r="B99" s="74" t="s">
        <v>94</v>
      </c>
      <c r="C99" s="226">
        <v>12</v>
      </c>
      <c r="D99" s="59" t="s">
        <v>214</v>
      </c>
      <c r="E99" s="73" t="s">
        <v>469</v>
      </c>
      <c r="F99" s="226" t="s">
        <v>122</v>
      </c>
      <c r="G99" s="356">
        <f t="shared" ref="G99" si="31">G101+G100</f>
        <v>30</v>
      </c>
    </row>
    <row r="100" spans="1:7" ht="33.75" x14ac:dyDescent="0.2">
      <c r="A100" s="296" t="s">
        <v>135</v>
      </c>
      <c r="B100" s="74" t="s">
        <v>94</v>
      </c>
      <c r="C100" s="226">
        <v>12</v>
      </c>
      <c r="D100" s="59" t="s">
        <v>214</v>
      </c>
      <c r="E100" s="73" t="s">
        <v>469</v>
      </c>
      <c r="F100" s="226">
        <v>242</v>
      </c>
      <c r="G100" s="356"/>
    </row>
    <row r="101" spans="1:7" x14ac:dyDescent="0.2">
      <c r="A101" s="296" t="s">
        <v>432</v>
      </c>
      <c r="B101" s="74" t="s">
        <v>94</v>
      </c>
      <c r="C101" s="226">
        <v>12</v>
      </c>
      <c r="D101" s="59" t="s">
        <v>214</v>
      </c>
      <c r="E101" s="73" t="s">
        <v>469</v>
      </c>
      <c r="F101" s="226" t="s">
        <v>124</v>
      </c>
      <c r="G101" s="356">
        <v>30</v>
      </c>
    </row>
    <row r="102" spans="1:7" ht="42" x14ac:dyDescent="0.2">
      <c r="A102" s="44" t="s">
        <v>144</v>
      </c>
      <c r="B102" s="69" t="s">
        <v>145</v>
      </c>
      <c r="C102" s="67" t="s">
        <v>146</v>
      </c>
      <c r="D102" s="69" t="s">
        <v>146</v>
      </c>
      <c r="E102" s="69" t="s">
        <v>147</v>
      </c>
      <c r="F102" s="67" t="s">
        <v>148</v>
      </c>
      <c r="G102" s="358">
        <f t="shared" ref="G102" si="32">G103</f>
        <v>254314.00000000003</v>
      </c>
    </row>
    <row r="103" spans="1:7" ht="13.5" customHeight="1" x14ac:dyDescent="0.2">
      <c r="A103" s="44" t="s">
        <v>149</v>
      </c>
      <c r="B103" s="64" t="s">
        <v>145</v>
      </c>
      <c r="C103" s="66" t="s">
        <v>150</v>
      </c>
      <c r="D103" s="64" t="s">
        <v>146</v>
      </c>
      <c r="E103" s="64" t="s">
        <v>147</v>
      </c>
      <c r="F103" s="66" t="s">
        <v>148</v>
      </c>
      <c r="G103" s="357">
        <f>G104+G152+G165</f>
        <v>254314.00000000003</v>
      </c>
    </row>
    <row r="104" spans="1:7" ht="32.25" customHeight="1" x14ac:dyDescent="0.2">
      <c r="A104" s="44" t="s">
        <v>151</v>
      </c>
      <c r="B104" s="64" t="s">
        <v>145</v>
      </c>
      <c r="C104" s="66" t="s">
        <v>150</v>
      </c>
      <c r="D104" s="64" t="s">
        <v>152</v>
      </c>
      <c r="E104" s="64"/>
      <c r="F104" s="66"/>
      <c r="G104" s="357">
        <f t="shared" ref="G104" si="33">G105</f>
        <v>26906.1</v>
      </c>
    </row>
    <row r="105" spans="1:7" ht="31.5" x14ac:dyDescent="0.2">
      <c r="A105" s="44" t="s">
        <v>447</v>
      </c>
      <c r="B105" s="64" t="s">
        <v>145</v>
      </c>
      <c r="C105" s="66">
        <v>10</v>
      </c>
      <c r="D105" s="64" t="s">
        <v>152</v>
      </c>
      <c r="E105" s="64" t="s">
        <v>153</v>
      </c>
      <c r="F105" s="66"/>
      <c r="G105" s="357">
        <f t="shared" ref="G105" si="34">G106+G130</f>
        <v>26906.1</v>
      </c>
    </row>
    <row r="106" spans="1:7" ht="45" x14ac:dyDescent="0.2">
      <c r="A106" s="46" t="s">
        <v>154</v>
      </c>
      <c r="B106" s="51" t="s">
        <v>145</v>
      </c>
      <c r="C106" s="51" t="s">
        <v>150</v>
      </c>
      <c r="D106" s="51" t="s">
        <v>152</v>
      </c>
      <c r="E106" s="51" t="s">
        <v>155</v>
      </c>
      <c r="F106" s="53"/>
      <c r="G106" s="363">
        <f t="shared" ref="G106" si="35">G107+G112+G120+G125</f>
        <v>18420.599999999999</v>
      </c>
    </row>
    <row r="107" spans="1:7" s="54" customFormat="1" ht="33.75" x14ac:dyDescent="0.2">
      <c r="A107" s="46" t="s">
        <v>156</v>
      </c>
      <c r="B107" s="51" t="s">
        <v>145</v>
      </c>
      <c r="C107" s="51" t="s">
        <v>150</v>
      </c>
      <c r="D107" s="51" t="s">
        <v>152</v>
      </c>
      <c r="E107" s="51" t="s">
        <v>157</v>
      </c>
      <c r="F107" s="53"/>
      <c r="G107" s="363">
        <f t="shared" ref="G107:G110" si="36">G108</f>
        <v>7769.3</v>
      </c>
    </row>
    <row r="108" spans="1:7" s="54" customFormat="1" ht="11.25" x14ac:dyDescent="0.2">
      <c r="A108" s="297" t="s">
        <v>158</v>
      </c>
      <c r="B108" s="51" t="s">
        <v>145</v>
      </c>
      <c r="C108" s="51" t="s">
        <v>150</v>
      </c>
      <c r="D108" s="51" t="s">
        <v>152</v>
      </c>
      <c r="E108" s="51" t="s">
        <v>159</v>
      </c>
      <c r="F108" s="53"/>
      <c r="G108" s="363">
        <f t="shared" si="36"/>
        <v>7769.3</v>
      </c>
    </row>
    <row r="109" spans="1:7" s="54" customFormat="1" ht="22.5" x14ac:dyDescent="0.2">
      <c r="A109" s="297" t="s">
        <v>160</v>
      </c>
      <c r="B109" s="51" t="s">
        <v>145</v>
      </c>
      <c r="C109" s="51" t="s">
        <v>150</v>
      </c>
      <c r="D109" s="51" t="s">
        <v>152</v>
      </c>
      <c r="E109" s="51" t="s">
        <v>159</v>
      </c>
      <c r="F109" s="51" t="s">
        <v>161</v>
      </c>
      <c r="G109" s="363">
        <f t="shared" si="36"/>
        <v>7769.3</v>
      </c>
    </row>
    <row r="110" spans="1:7" s="54" customFormat="1" ht="22.5" x14ac:dyDescent="0.2">
      <c r="A110" s="297" t="s">
        <v>162</v>
      </c>
      <c r="B110" s="51" t="s">
        <v>145</v>
      </c>
      <c r="C110" s="51" t="s">
        <v>150</v>
      </c>
      <c r="D110" s="51" t="s">
        <v>152</v>
      </c>
      <c r="E110" s="51" t="s">
        <v>159</v>
      </c>
      <c r="F110" s="53">
        <v>310</v>
      </c>
      <c r="G110" s="363">
        <f t="shared" si="36"/>
        <v>7769.3</v>
      </c>
    </row>
    <row r="111" spans="1:7" s="54" customFormat="1" ht="45" x14ac:dyDescent="0.2">
      <c r="A111" s="298" t="s">
        <v>409</v>
      </c>
      <c r="B111" s="51" t="s">
        <v>145</v>
      </c>
      <c r="C111" s="51" t="s">
        <v>150</v>
      </c>
      <c r="D111" s="51" t="s">
        <v>152</v>
      </c>
      <c r="E111" s="51" t="s">
        <v>159</v>
      </c>
      <c r="F111" s="53">
        <v>313</v>
      </c>
      <c r="G111" s="363">
        <v>7769.3</v>
      </c>
    </row>
    <row r="112" spans="1:7" s="54" customFormat="1" ht="33.75" x14ac:dyDescent="0.2">
      <c r="A112" s="46" t="s">
        <v>165</v>
      </c>
      <c r="B112" s="47" t="s">
        <v>145</v>
      </c>
      <c r="C112" s="48">
        <v>10</v>
      </c>
      <c r="D112" s="47" t="s">
        <v>152</v>
      </c>
      <c r="E112" s="47" t="s">
        <v>166</v>
      </c>
      <c r="F112" s="48" t="s">
        <v>148</v>
      </c>
      <c r="G112" s="321">
        <f t="shared" ref="G112" si="37">G113</f>
        <v>10371.799999999999</v>
      </c>
    </row>
    <row r="113" spans="1:7" s="54" customFormat="1" ht="33.75" x14ac:dyDescent="0.2">
      <c r="A113" s="46" t="s">
        <v>66</v>
      </c>
      <c r="B113" s="47" t="s">
        <v>145</v>
      </c>
      <c r="C113" s="48" t="s">
        <v>150</v>
      </c>
      <c r="D113" s="47" t="s">
        <v>152</v>
      </c>
      <c r="E113" s="47" t="s">
        <v>167</v>
      </c>
      <c r="F113" s="48"/>
      <c r="G113" s="321">
        <f t="shared" ref="G113" si="38">G114+G117</f>
        <v>10371.799999999999</v>
      </c>
    </row>
    <row r="114" spans="1:7" ht="22.5" x14ac:dyDescent="0.2">
      <c r="A114" s="46" t="s">
        <v>412</v>
      </c>
      <c r="B114" s="47" t="s">
        <v>145</v>
      </c>
      <c r="C114" s="48" t="s">
        <v>150</v>
      </c>
      <c r="D114" s="47" t="s">
        <v>152</v>
      </c>
      <c r="E114" s="47" t="s">
        <v>167</v>
      </c>
      <c r="F114" s="48" t="s">
        <v>120</v>
      </c>
      <c r="G114" s="321">
        <f t="shared" ref="G114" si="39">SUM(G115)</f>
        <v>0</v>
      </c>
    </row>
    <row r="115" spans="1:7" s="54" customFormat="1" ht="33.75" x14ac:dyDescent="0.2">
      <c r="A115" s="46" t="s">
        <v>121</v>
      </c>
      <c r="B115" s="47" t="s">
        <v>145</v>
      </c>
      <c r="C115" s="48" t="s">
        <v>150</v>
      </c>
      <c r="D115" s="47" t="s">
        <v>152</v>
      </c>
      <c r="E115" s="47" t="s">
        <v>167</v>
      </c>
      <c r="F115" s="48" t="s">
        <v>122</v>
      </c>
      <c r="G115" s="321">
        <f t="shared" ref="G115" si="40">G116</f>
        <v>0</v>
      </c>
    </row>
    <row r="116" spans="1:7" s="54" customFormat="1" ht="11.25" x14ac:dyDescent="0.2">
      <c r="A116" s="296" t="s">
        <v>432</v>
      </c>
      <c r="B116" s="47" t="s">
        <v>145</v>
      </c>
      <c r="C116" s="48" t="s">
        <v>150</v>
      </c>
      <c r="D116" s="47" t="s">
        <v>152</v>
      </c>
      <c r="E116" s="47" t="s">
        <v>167</v>
      </c>
      <c r="F116" s="48" t="s">
        <v>124</v>
      </c>
      <c r="G116" s="321"/>
    </row>
    <row r="117" spans="1:7" s="54" customFormat="1" ht="22.5" x14ac:dyDescent="0.2">
      <c r="A117" s="297" t="s">
        <v>160</v>
      </c>
      <c r="B117" s="47" t="s">
        <v>145</v>
      </c>
      <c r="C117" s="48" t="s">
        <v>150</v>
      </c>
      <c r="D117" s="47" t="s">
        <v>152</v>
      </c>
      <c r="E117" s="47" t="s">
        <v>167</v>
      </c>
      <c r="F117" s="48">
        <v>300</v>
      </c>
      <c r="G117" s="321">
        <f t="shared" ref="G117:G118" si="41">G118</f>
        <v>10371.799999999999</v>
      </c>
    </row>
    <row r="118" spans="1:7" ht="22.5" x14ac:dyDescent="0.2">
      <c r="A118" s="297" t="s">
        <v>162</v>
      </c>
      <c r="B118" s="47" t="s">
        <v>145</v>
      </c>
      <c r="C118" s="48" t="s">
        <v>150</v>
      </c>
      <c r="D118" s="47" t="s">
        <v>152</v>
      </c>
      <c r="E118" s="47" t="s">
        <v>167</v>
      </c>
      <c r="F118" s="48">
        <v>310</v>
      </c>
      <c r="G118" s="321">
        <f t="shared" si="41"/>
        <v>10371.799999999999</v>
      </c>
    </row>
    <row r="119" spans="1:7" ht="33.75" x14ac:dyDescent="0.2">
      <c r="A119" s="298" t="s">
        <v>163</v>
      </c>
      <c r="B119" s="47" t="s">
        <v>145</v>
      </c>
      <c r="C119" s="48">
        <v>10</v>
      </c>
      <c r="D119" s="47" t="s">
        <v>152</v>
      </c>
      <c r="E119" s="47" t="s">
        <v>167</v>
      </c>
      <c r="F119" s="48">
        <v>313</v>
      </c>
      <c r="G119" s="321">
        <v>10371.799999999999</v>
      </c>
    </row>
    <row r="120" spans="1:7" ht="33.75" x14ac:dyDescent="0.2">
      <c r="A120" s="297" t="s">
        <v>168</v>
      </c>
      <c r="B120" s="51" t="s">
        <v>145</v>
      </c>
      <c r="C120" s="51" t="s">
        <v>150</v>
      </c>
      <c r="D120" s="51" t="s">
        <v>152</v>
      </c>
      <c r="E120" s="51" t="s">
        <v>169</v>
      </c>
      <c r="F120" s="51"/>
      <c r="G120" s="363">
        <f t="shared" ref="G120" si="42">G122</f>
        <v>179</v>
      </c>
    </row>
    <row r="121" spans="1:7" ht="45" x14ac:dyDescent="0.2">
      <c r="A121" s="297" t="s">
        <v>420</v>
      </c>
      <c r="B121" s="51" t="s">
        <v>145</v>
      </c>
      <c r="C121" s="51" t="s">
        <v>150</v>
      </c>
      <c r="D121" s="51" t="s">
        <v>152</v>
      </c>
      <c r="E121" s="51" t="s">
        <v>170</v>
      </c>
      <c r="F121" s="51"/>
      <c r="G121" s="363">
        <f t="shared" ref="G121:G123" si="43">G122</f>
        <v>179</v>
      </c>
    </row>
    <row r="122" spans="1:7" ht="22.5" x14ac:dyDescent="0.2">
      <c r="A122" s="297" t="s">
        <v>160</v>
      </c>
      <c r="B122" s="51" t="s">
        <v>145</v>
      </c>
      <c r="C122" s="51" t="s">
        <v>150</v>
      </c>
      <c r="D122" s="51" t="s">
        <v>152</v>
      </c>
      <c r="E122" s="51" t="s">
        <v>170</v>
      </c>
      <c r="F122" s="51" t="s">
        <v>161</v>
      </c>
      <c r="G122" s="363">
        <f t="shared" si="43"/>
        <v>179</v>
      </c>
    </row>
    <row r="123" spans="1:7" ht="22.5" x14ac:dyDescent="0.2">
      <c r="A123" s="297" t="s">
        <v>162</v>
      </c>
      <c r="B123" s="51" t="s">
        <v>145</v>
      </c>
      <c r="C123" s="51" t="s">
        <v>150</v>
      </c>
      <c r="D123" s="51" t="s">
        <v>152</v>
      </c>
      <c r="E123" s="51" t="s">
        <v>170</v>
      </c>
      <c r="F123" s="53">
        <v>310</v>
      </c>
      <c r="G123" s="363">
        <f t="shared" si="43"/>
        <v>179</v>
      </c>
    </row>
    <row r="124" spans="1:7" ht="33.75" x14ac:dyDescent="0.2">
      <c r="A124" s="298" t="s">
        <v>163</v>
      </c>
      <c r="B124" s="51" t="s">
        <v>145</v>
      </c>
      <c r="C124" s="51" t="s">
        <v>150</v>
      </c>
      <c r="D124" s="51" t="s">
        <v>152</v>
      </c>
      <c r="E124" s="51" t="s">
        <v>170</v>
      </c>
      <c r="F124" s="53">
        <v>313</v>
      </c>
      <c r="G124" s="363">
        <v>179</v>
      </c>
    </row>
    <row r="125" spans="1:7" ht="33.75" x14ac:dyDescent="0.2">
      <c r="A125" s="298" t="s">
        <v>467</v>
      </c>
      <c r="B125" s="51" t="s">
        <v>145</v>
      </c>
      <c r="C125" s="51" t="s">
        <v>150</v>
      </c>
      <c r="D125" s="51" t="s">
        <v>152</v>
      </c>
      <c r="E125" s="47" t="s">
        <v>462</v>
      </c>
      <c r="F125" s="53"/>
      <c r="G125" s="363">
        <f t="shared" ref="G125:G126" si="44">G126</f>
        <v>100.5</v>
      </c>
    </row>
    <row r="126" spans="1:7" ht="45" x14ac:dyDescent="0.2">
      <c r="A126" s="298" t="s">
        <v>458</v>
      </c>
      <c r="B126" s="51" t="s">
        <v>145</v>
      </c>
      <c r="C126" s="51" t="s">
        <v>150</v>
      </c>
      <c r="D126" s="51" t="s">
        <v>152</v>
      </c>
      <c r="E126" s="47" t="s">
        <v>466</v>
      </c>
      <c r="F126" s="53"/>
      <c r="G126" s="363">
        <f t="shared" si="44"/>
        <v>100.5</v>
      </c>
    </row>
    <row r="127" spans="1:7" s="54" customFormat="1" ht="22.5" x14ac:dyDescent="0.2">
      <c r="A127" s="297" t="s">
        <v>160</v>
      </c>
      <c r="B127" s="51" t="s">
        <v>145</v>
      </c>
      <c r="C127" s="51" t="s">
        <v>150</v>
      </c>
      <c r="D127" s="51" t="s">
        <v>152</v>
      </c>
      <c r="E127" s="47" t="s">
        <v>466</v>
      </c>
      <c r="F127" s="51" t="s">
        <v>161</v>
      </c>
      <c r="G127" s="363">
        <f t="shared" ref="G127" si="45">G129</f>
        <v>100.5</v>
      </c>
    </row>
    <row r="128" spans="1:7" s="54" customFormat="1" ht="22.5" x14ac:dyDescent="0.2">
      <c r="A128" s="297" t="s">
        <v>162</v>
      </c>
      <c r="B128" s="51" t="s">
        <v>145</v>
      </c>
      <c r="C128" s="51" t="s">
        <v>150</v>
      </c>
      <c r="D128" s="51" t="s">
        <v>152</v>
      </c>
      <c r="E128" s="47" t="s">
        <v>466</v>
      </c>
      <c r="F128" s="53">
        <v>310</v>
      </c>
      <c r="G128" s="363">
        <f t="shared" ref="G128" si="46">G129</f>
        <v>100.5</v>
      </c>
    </row>
    <row r="129" spans="1:7" ht="33.75" x14ac:dyDescent="0.2">
      <c r="A129" s="298" t="s">
        <v>163</v>
      </c>
      <c r="B129" s="51" t="s">
        <v>145</v>
      </c>
      <c r="C129" s="51" t="s">
        <v>150</v>
      </c>
      <c r="D129" s="51" t="s">
        <v>152</v>
      </c>
      <c r="E129" s="47" t="s">
        <v>466</v>
      </c>
      <c r="F129" s="53">
        <v>313</v>
      </c>
      <c r="G129" s="363">
        <v>100.5</v>
      </c>
    </row>
    <row r="130" spans="1:7" ht="45" x14ac:dyDescent="0.2">
      <c r="A130" s="46" t="s">
        <v>171</v>
      </c>
      <c r="B130" s="47" t="s">
        <v>145</v>
      </c>
      <c r="C130" s="48">
        <v>10</v>
      </c>
      <c r="D130" s="47" t="s">
        <v>152</v>
      </c>
      <c r="E130" s="47" t="s">
        <v>172</v>
      </c>
      <c r="F130" s="48"/>
      <c r="G130" s="321">
        <f t="shared" ref="G130" si="47">G131+G139+G144</f>
        <v>8485.5</v>
      </c>
    </row>
    <row r="131" spans="1:7" s="54" customFormat="1" ht="33.75" x14ac:dyDescent="0.2">
      <c r="A131" s="297" t="s">
        <v>173</v>
      </c>
      <c r="B131" s="51" t="s">
        <v>145</v>
      </c>
      <c r="C131" s="51" t="s">
        <v>150</v>
      </c>
      <c r="D131" s="51" t="s">
        <v>152</v>
      </c>
      <c r="E131" s="51" t="s">
        <v>174</v>
      </c>
      <c r="F131" s="51"/>
      <c r="G131" s="363">
        <f t="shared" ref="G131" si="48">G132</f>
        <v>5133.6000000000004</v>
      </c>
    </row>
    <row r="132" spans="1:7" s="54" customFormat="1" ht="33.75" x14ac:dyDescent="0.2">
      <c r="A132" s="297" t="s">
        <v>71</v>
      </c>
      <c r="B132" s="51" t="s">
        <v>145</v>
      </c>
      <c r="C132" s="51" t="s">
        <v>150</v>
      </c>
      <c r="D132" s="51" t="s">
        <v>152</v>
      </c>
      <c r="E132" s="51" t="s">
        <v>175</v>
      </c>
      <c r="F132" s="51"/>
      <c r="G132" s="363">
        <f t="shared" ref="G132" si="49">G133+G136</f>
        <v>5133.6000000000004</v>
      </c>
    </row>
    <row r="133" spans="1:7" s="54" customFormat="1" ht="22.5" x14ac:dyDescent="0.2">
      <c r="A133" s="46" t="s">
        <v>412</v>
      </c>
      <c r="B133" s="47" t="s">
        <v>145</v>
      </c>
      <c r="C133" s="48" t="s">
        <v>150</v>
      </c>
      <c r="D133" s="47" t="s">
        <v>152</v>
      </c>
      <c r="E133" s="51" t="s">
        <v>175</v>
      </c>
      <c r="F133" s="48" t="s">
        <v>120</v>
      </c>
      <c r="G133" s="321">
        <f t="shared" ref="G133" si="50">SUM(G134)</f>
        <v>93.6</v>
      </c>
    </row>
    <row r="134" spans="1:7" s="54" customFormat="1" ht="33.75" x14ac:dyDescent="0.2">
      <c r="A134" s="46" t="s">
        <v>121</v>
      </c>
      <c r="B134" s="47" t="s">
        <v>145</v>
      </c>
      <c r="C134" s="48" t="s">
        <v>150</v>
      </c>
      <c r="D134" s="47" t="s">
        <v>152</v>
      </c>
      <c r="E134" s="51" t="s">
        <v>175</v>
      </c>
      <c r="F134" s="48" t="s">
        <v>122</v>
      </c>
      <c r="G134" s="321">
        <f t="shared" ref="G134" si="51">G135</f>
        <v>93.6</v>
      </c>
    </row>
    <row r="135" spans="1:7" s="54" customFormat="1" ht="11.25" x14ac:dyDescent="0.2">
      <c r="A135" s="296" t="s">
        <v>432</v>
      </c>
      <c r="B135" s="47" t="s">
        <v>145</v>
      </c>
      <c r="C135" s="48" t="s">
        <v>150</v>
      </c>
      <c r="D135" s="47" t="s">
        <v>152</v>
      </c>
      <c r="E135" s="51" t="s">
        <v>175</v>
      </c>
      <c r="F135" s="48" t="s">
        <v>124</v>
      </c>
      <c r="G135" s="321">
        <v>93.6</v>
      </c>
    </row>
    <row r="136" spans="1:7" ht="22.5" x14ac:dyDescent="0.2">
      <c r="A136" s="297" t="s">
        <v>160</v>
      </c>
      <c r="B136" s="51" t="s">
        <v>145</v>
      </c>
      <c r="C136" s="51" t="s">
        <v>150</v>
      </c>
      <c r="D136" s="51" t="s">
        <v>152</v>
      </c>
      <c r="E136" s="51" t="s">
        <v>175</v>
      </c>
      <c r="F136" s="51" t="s">
        <v>161</v>
      </c>
      <c r="G136" s="363">
        <f t="shared" ref="G136:G137" si="52">G137</f>
        <v>5040</v>
      </c>
    </row>
    <row r="137" spans="1:7" s="54" customFormat="1" ht="22.5" x14ac:dyDescent="0.2">
      <c r="A137" s="297" t="s">
        <v>162</v>
      </c>
      <c r="B137" s="51" t="s">
        <v>145</v>
      </c>
      <c r="C137" s="51" t="s">
        <v>150</v>
      </c>
      <c r="D137" s="51" t="s">
        <v>152</v>
      </c>
      <c r="E137" s="51" t="s">
        <v>175</v>
      </c>
      <c r="F137" s="53">
        <v>310</v>
      </c>
      <c r="G137" s="363">
        <f t="shared" si="52"/>
        <v>5040</v>
      </c>
    </row>
    <row r="138" spans="1:7" s="54" customFormat="1" ht="33.75" x14ac:dyDescent="0.2">
      <c r="A138" s="298" t="s">
        <v>163</v>
      </c>
      <c r="B138" s="51" t="s">
        <v>145</v>
      </c>
      <c r="C138" s="51" t="s">
        <v>150</v>
      </c>
      <c r="D138" s="51" t="s">
        <v>152</v>
      </c>
      <c r="E138" s="51" t="s">
        <v>175</v>
      </c>
      <c r="F138" s="53">
        <v>313</v>
      </c>
      <c r="G138" s="363">
        <v>5040</v>
      </c>
    </row>
    <row r="139" spans="1:7" ht="45" x14ac:dyDescent="0.2">
      <c r="A139" s="297" t="s">
        <v>176</v>
      </c>
      <c r="B139" s="51" t="s">
        <v>145</v>
      </c>
      <c r="C139" s="51" t="s">
        <v>150</v>
      </c>
      <c r="D139" s="51" t="s">
        <v>152</v>
      </c>
      <c r="E139" s="51" t="s">
        <v>177</v>
      </c>
      <c r="F139" s="51"/>
      <c r="G139" s="363">
        <f t="shared" ref="G139:G142" si="53">G140</f>
        <v>38</v>
      </c>
    </row>
    <row r="140" spans="1:7" ht="45" x14ac:dyDescent="0.2">
      <c r="A140" s="297" t="s">
        <v>64</v>
      </c>
      <c r="B140" s="51" t="s">
        <v>145</v>
      </c>
      <c r="C140" s="51" t="s">
        <v>150</v>
      </c>
      <c r="D140" s="51" t="s">
        <v>152</v>
      </c>
      <c r="E140" s="51" t="s">
        <v>178</v>
      </c>
      <c r="F140" s="51"/>
      <c r="G140" s="363">
        <f t="shared" si="53"/>
        <v>38</v>
      </c>
    </row>
    <row r="141" spans="1:7" ht="22.5" x14ac:dyDescent="0.2">
      <c r="A141" s="297" t="s">
        <v>160</v>
      </c>
      <c r="B141" s="51" t="s">
        <v>145</v>
      </c>
      <c r="C141" s="51" t="s">
        <v>150</v>
      </c>
      <c r="D141" s="51" t="s">
        <v>152</v>
      </c>
      <c r="E141" s="51" t="s">
        <v>178</v>
      </c>
      <c r="F141" s="51" t="s">
        <v>161</v>
      </c>
      <c r="G141" s="363">
        <f t="shared" si="53"/>
        <v>38</v>
      </c>
    </row>
    <row r="142" spans="1:7" s="54" customFormat="1" ht="30" customHeight="1" x14ac:dyDescent="0.2">
      <c r="A142" s="297" t="s">
        <v>162</v>
      </c>
      <c r="B142" s="51" t="s">
        <v>145</v>
      </c>
      <c r="C142" s="51" t="s">
        <v>150</v>
      </c>
      <c r="D142" s="51" t="s">
        <v>152</v>
      </c>
      <c r="E142" s="51" t="s">
        <v>178</v>
      </c>
      <c r="F142" s="53">
        <v>310</v>
      </c>
      <c r="G142" s="363">
        <f t="shared" si="53"/>
        <v>38</v>
      </c>
    </row>
    <row r="143" spans="1:7" s="54" customFormat="1" ht="21.75" customHeight="1" x14ac:dyDescent="0.2">
      <c r="A143" s="298" t="s">
        <v>163</v>
      </c>
      <c r="B143" s="51" t="s">
        <v>145</v>
      </c>
      <c r="C143" s="51" t="s">
        <v>150</v>
      </c>
      <c r="D143" s="51" t="s">
        <v>152</v>
      </c>
      <c r="E143" s="51" t="s">
        <v>178</v>
      </c>
      <c r="F143" s="53">
        <v>313</v>
      </c>
      <c r="G143" s="363">
        <v>38</v>
      </c>
    </row>
    <row r="144" spans="1:7" s="54" customFormat="1" ht="33.75" x14ac:dyDescent="0.2">
      <c r="A144" s="46" t="s">
        <v>179</v>
      </c>
      <c r="B144" s="51" t="s">
        <v>145</v>
      </c>
      <c r="C144" s="51" t="s">
        <v>150</v>
      </c>
      <c r="D144" s="51" t="s">
        <v>152</v>
      </c>
      <c r="E144" s="51" t="s">
        <v>180</v>
      </c>
      <c r="F144" s="53"/>
      <c r="G144" s="363">
        <f t="shared" ref="G144" si="54">G145</f>
        <v>3313.9</v>
      </c>
    </row>
    <row r="145" spans="1:7" s="55" customFormat="1" ht="33.75" x14ac:dyDescent="0.2">
      <c r="A145" s="132" t="s">
        <v>63</v>
      </c>
      <c r="B145" s="51" t="s">
        <v>145</v>
      </c>
      <c r="C145" s="51" t="s">
        <v>150</v>
      </c>
      <c r="D145" s="51" t="s">
        <v>152</v>
      </c>
      <c r="E145" s="47" t="s">
        <v>181</v>
      </c>
      <c r="F145" s="48"/>
      <c r="G145" s="321">
        <f t="shared" ref="G145" si="55">G149+G146</f>
        <v>3313.9</v>
      </c>
    </row>
    <row r="146" spans="1:7" s="55" customFormat="1" ht="22.5" x14ac:dyDescent="0.2">
      <c r="A146" s="46" t="s">
        <v>412</v>
      </c>
      <c r="B146" s="47" t="s">
        <v>145</v>
      </c>
      <c r="C146" s="48" t="s">
        <v>150</v>
      </c>
      <c r="D146" s="47" t="s">
        <v>152</v>
      </c>
      <c r="E146" s="47" t="s">
        <v>181</v>
      </c>
      <c r="F146" s="48" t="s">
        <v>120</v>
      </c>
      <c r="G146" s="321">
        <f t="shared" ref="G146" si="56">SUM(G147)</f>
        <v>61.5</v>
      </c>
    </row>
    <row r="147" spans="1:7" s="54" customFormat="1" ht="33.75" x14ac:dyDescent="0.2">
      <c r="A147" s="46" t="s">
        <v>121</v>
      </c>
      <c r="B147" s="47" t="s">
        <v>145</v>
      </c>
      <c r="C147" s="48" t="s">
        <v>150</v>
      </c>
      <c r="D147" s="47" t="s">
        <v>152</v>
      </c>
      <c r="E147" s="47" t="s">
        <v>181</v>
      </c>
      <c r="F147" s="48" t="s">
        <v>122</v>
      </c>
      <c r="G147" s="321">
        <f t="shared" ref="G147" si="57">G148</f>
        <v>61.5</v>
      </c>
    </row>
    <row r="148" spans="1:7" s="54" customFormat="1" ht="11.25" x14ac:dyDescent="0.2">
      <c r="A148" s="296" t="s">
        <v>432</v>
      </c>
      <c r="B148" s="47" t="s">
        <v>145</v>
      </c>
      <c r="C148" s="48" t="s">
        <v>150</v>
      </c>
      <c r="D148" s="47" t="s">
        <v>152</v>
      </c>
      <c r="E148" s="47" t="s">
        <v>181</v>
      </c>
      <c r="F148" s="48" t="s">
        <v>124</v>
      </c>
      <c r="G148" s="321">
        <v>61.5</v>
      </c>
    </row>
    <row r="149" spans="1:7" s="54" customFormat="1" ht="22.5" x14ac:dyDescent="0.2">
      <c r="A149" s="297" t="s">
        <v>160</v>
      </c>
      <c r="B149" s="51" t="s">
        <v>145</v>
      </c>
      <c r="C149" s="51" t="s">
        <v>150</v>
      </c>
      <c r="D149" s="51" t="s">
        <v>152</v>
      </c>
      <c r="E149" s="47" t="s">
        <v>181</v>
      </c>
      <c r="F149" s="51" t="s">
        <v>161</v>
      </c>
      <c r="G149" s="363">
        <f t="shared" ref="G149:G150" si="58">G150</f>
        <v>3252.4</v>
      </c>
    </row>
    <row r="150" spans="1:7" s="54" customFormat="1" ht="45" x14ac:dyDescent="0.2">
      <c r="A150" s="46" t="s">
        <v>409</v>
      </c>
      <c r="B150" s="51" t="s">
        <v>145</v>
      </c>
      <c r="C150" s="51" t="s">
        <v>150</v>
      </c>
      <c r="D150" s="51" t="s">
        <v>152</v>
      </c>
      <c r="E150" s="47" t="s">
        <v>181</v>
      </c>
      <c r="F150" s="53">
        <v>320</v>
      </c>
      <c r="G150" s="363">
        <f t="shared" si="58"/>
        <v>3252.4</v>
      </c>
    </row>
    <row r="151" spans="1:7" s="54" customFormat="1" ht="32.25" customHeight="1" x14ac:dyDescent="0.2">
      <c r="A151" s="298" t="s">
        <v>516</v>
      </c>
      <c r="B151" s="51" t="s">
        <v>145</v>
      </c>
      <c r="C151" s="51" t="s">
        <v>150</v>
      </c>
      <c r="D151" s="51" t="s">
        <v>152</v>
      </c>
      <c r="E151" s="47" t="s">
        <v>181</v>
      </c>
      <c r="F151" s="53">
        <v>321</v>
      </c>
      <c r="G151" s="363">
        <v>3252.4</v>
      </c>
    </row>
    <row r="152" spans="1:7" s="54" customFormat="1" ht="11.25" x14ac:dyDescent="0.2">
      <c r="A152" s="299" t="s">
        <v>230</v>
      </c>
      <c r="B152" s="89" t="s">
        <v>145</v>
      </c>
      <c r="C152" s="89" t="s">
        <v>150</v>
      </c>
      <c r="D152" s="89" t="s">
        <v>128</v>
      </c>
      <c r="E152" s="64"/>
      <c r="F152" s="90"/>
      <c r="G152" s="364">
        <f>G157+G161+G153</f>
        <v>222174.90000000002</v>
      </c>
    </row>
    <row r="153" spans="1:7" s="54" customFormat="1" ht="33.75" x14ac:dyDescent="0.2">
      <c r="A153" s="298" t="s">
        <v>708</v>
      </c>
      <c r="B153" s="51" t="s">
        <v>145</v>
      </c>
      <c r="C153" s="51" t="s">
        <v>150</v>
      </c>
      <c r="D153" s="51" t="s">
        <v>128</v>
      </c>
      <c r="E153" s="51" t="s">
        <v>731</v>
      </c>
      <c r="F153" s="53"/>
      <c r="G153" s="363">
        <f t="shared" ref="G153" si="59">G154</f>
        <v>161616.20000000001</v>
      </c>
    </row>
    <row r="154" spans="1:7" s="54" customFormat="1" ht="22.5" x14ac:dyDescent="0.2">
      <c r="A154" s="297" t="s">
        <v>160</v>
      </c>
      <c r="B154" s="51" t="s">
        <v>145</v>
      </c>
      <c r="C154" s="51" t="s">
        <v>150</v>
      </c>
      <c r="D154" s="51" t="s">
        <v>128</v>
      </c>
      <c r="E154" s="51" t="s">
        <v>731</v>
      </c>
      <c r="F154" s="51" t="s">
        <v>161</v>
      </c>
      <c r="G154" s="363">
        <f t="shared" ref="G154" si="60">G156</f>
        <v>161616.20000000001</v>
      </c>
    </row>
    <row r="155" spans="1:7" s="54" customFormat="1" ht="22.5" x14ac:dyDescent="0.2">
      <c r="A155" s="297" t="s">
        <v>162</v>
      </c>
      <c r="B155" s="51" t="s">
        <v>145</v>
      </c>
      <c r="C155" s="51" t="s">
        <v>150</v>
      </c>
      <c r="D155" s="51" t="s">
        <v>128</v>
      </c>
      <c r="E155" s="51" t="s">
        <v>731</v>
      </c>
      <c r="F155" s="53">
        <v>310</v>
      </c>
      <c r="G155" s="363">
        <f t="shared" ref="G155" si="61">G156</f>
        <v>161616.20000000001</v>
      </c>
    </row>
    <row r="156" spans="1:7" s="54" customFormat="1" ht="33.75" x14ac:dyDescent="0.2">
      <c r="A156" s="298" t="s">
        <v>163</v>
      </c>
      <c r="B156" s="51" t="s">
        <v>145</v>
      </c>
      <c r="C156" s="51" t="s">
        <v>150</v>
      </c>
      <c r="D156" s="51" t="s">
        <v>128</v>
      </c>
      <c r="E156" s="51" t="s">
        <v>731</v>
      </c>
      <c r="F156" s="53">
        <v>313</v>
      </c>
      <c r="G156" s="363">
        <v>161616.20000000001</v>
      </c>
    </row>
    <row r="157" spans="1:7" s="54" customFormat="1" ht="45" x14ac:dyDescent="0.2">
      <c r="A157" s="298" t="s">
        <v>706</v>
      </c>
      <c r="B157" s="51" t="s">
        <v>145</v>
      </c>
      <c r="C157" s="51" t="s">
        <v>150</v>
      </c>
      <c r="D157" s="51" t="s">
        <v>128</v>
      </c>
      <c r="E157" s="51" t="s">
        <v>730</v>
      </c>
      <c r="F157" s="53"/>
      <c r="G157" s="363">
        <f t="shared" ref="G157" si="62">G158</f>
        <v>30161.1</v>
      </c>
    </row>
    <row r="158" spans="1:7" s="54" customFormat="1" ht="22.5" x14ac:dyDescent="0.2">
      <c r="A158" s="297" t="s">
        <v>160</v>
      </c>
      <c r="B158" s="51" t="s">
        <v>145</v>
      </c>
      <c r="C158" s="51" t="s">
        <v>150</v>
      </c>
      <c r="D158" s="51" t="s">
        <v>128</v>
      </c>
      <c r="E158" s="51" t="s">
        <v>730</v>
      </c>
      <c r="F158" s="51" t="s">
        <v>161</v>
      </c>
      <c r="G158" s="363">
        <f t="shared" ref="G158" si="63">G160</f>
        <v>30161.1</v>
      </c>
    </row>
    <row r="159" spans="1:7" s="54" customFormat="1" ht="22.5" x14ac:dyDescent="0.2">
      <c r="A159" s="297" t="s">
        <v>162</v>
      </c>
      <c r="B159" s="51" t="s">
        <v>145</v>
      </c>
      <c r="C159" s="51" t="s">
        <v>150</v>
      </c>
      <c r="D159" s="51" t="s">
        <v>128</v>
      </c>
      <c r="E159" s="51" t="s">
        <v>730</v>
      </c>
      <c r="F159" s="53">
        <v>310</v>
      </c>
      <c r="G159" s="363">
        <f t="shared" ref="G159" si="64">G160</f>
        <v>30161.1</v>
      </c>
    </row>
    <row r="160" spans="1:7" s="54" customFormat="1" ht="33.75" x14ac:dyDescent="0.2">
      <c r="A160" s="298" t="s">
        <v>163</v>
      </c>
      <c r="B160" s="51" t="s">
        <v>145</v>
      </c>
      <c r="C160" s="51" t="s">
        <v>150</v>
      </c>
      <c r="D160" s="51" t="s">
        <v>128</v>
      </c>
      <c r="E160" s="51" t="s">
        <v>730</v>
      </c>
      <c r="F160" s="53">
        <v>313</v>
      </c>
      <c r="G160" s="363">
        <v>30161.1</v>
      </c>
    </row>
    <row r="161" spans="1:7" s="54" customFormat="1" ht="67.5" x14ac:dyDescent="0.2">
      <c r="A161" s="298" t="s">
        <v>457</v>
      </c>
      <c r="B161" s="51" t="s">
        <v>145</v>
      </c>
      <c r="C161" s="51" t="s">
        <v>150</v>
      </c>
      <c r="D161" s="51" t="s">
        <v>128</v>
      </c>
      <c r="E161" s="51" t="s">
        <v>532</v>
      </c>
      <c r="F161" s="53"/>
      <c r="G161" s="363">
        <f t="shared" ref="G161" si="65">G162</f>
        <v>30397.599999999999</v>
      </c>
    </row>
    <row r="162" spans="1:7" s="54" customFormat="1" ht="22.5" x14ac:dyDescent="0.2">
      <c r="A162" s="297" t="s">
        <v>160</v>
      </c>
      <c r="B162" s="51" t="s">
        <v>145</v>
      </c>
      <c r="C162" s="51" t="s">
        <v>150</v>
      </c>
      <c r="D162" s="51" t="s">
        <v>128</v>
      </c>
      <c r="E162" s="51" t="s">
        <v>532</v>
      </c>
      <c r="F162" s="51" t="s">
        <v>161</v>
      </c>
      <c r="G162" s="363">
        <f t="shared" ref="G162" si="66">G164</f>
        <v>30397.599999999999</v>
      </c>
    </row>
    <row r="163" spans="1:7" s="54" customFormat="1" ht="22.5" x14ac:dyDescent="0.2">
      <c r="A163" s="297" t="s">
        <v>162</v>
      </c>
      <c r="B163" s="51" t="s">
        <v>145</v>
      </c>
      <c r="C163" s="51" t="s">
        <v>150</v>
      </c>
      <c r="D163" s="51" t="s">
        <v>128</v>
      </c>
      <c r="E163" s="51" t="s">
        <v>532</v>
      </c>
      <c r="F163" s="53">
        <v>310</v>
      </c>
      <c r="G163" s="363">
        <f t="shared" ref="G163" si="67">G164</f>
        <v>30397.599999999999</v>
      </c>
    </row>
    <row r="164" spans="1:7" s="54" customFormat="1" ht="33.75" x14ac:dyDescent="0.2">
      <c r="A164" s="298" t="s">
        <v>163</v>
      </c>
      <c r="B164" s="51" t="s">
        <v>145</v>
      </c>
      <c r="C164" s="51" t="s">
        <v>150</v>
      </c>
      <c r="D164" s="51" t="s">
        <v>128</v>
      </c>
      <c r="E164" s="51" t="s">
        <v>532</v>
      </c>
      <c r="F164" s="53">
        <v>313</v>
      </c>
      <c r="G164" s="363">
        <v>30397.599999999999</v>
      </c>
    </row>
    <row r="165" spans="1:7" s="54" customFormat="1" ht="21" x14ac:dyDescent="0.2">
      <c r="A165" s="44" t="s">
        <v>182</v>
      </c>
      <c r="B165" s="64" t="s">
        <v>145</v>
      </c>
      <c r="C165" s="66" t="s">
        <v>150</v>
      </c>
      <c r="D165" s="64" t="s">
        <v>183</v>
      </c>
      <c r="E165" s="64" t="s">
        <v>147</v>
      </c>
      <c r="F165" s="66" t="s">
        <v>148</v>
      </c>
      <c r="G165" s="357">
        <f t="shared" ref="G165" si="68">G166+G174</f>
        <v>5233</v>
      </c>
    </row>
    <row r="166" spans="1:7" s="54" customFormat="1" ht="33.75" x14ac:dyDescent="0.2">
      <c r="A166" s="46" t="s">
        <v>437</v>
      </c>
      <c r="B166" s="47" t="s">
        <v>145</v>
      </c>
      <c r="C166" s="48">
        <v>10</v>
      </c>
      <c r="D166" s="47" t="s">
        <v>183</v>
      </c>
      <c r="E166" s="47" t="s">
        <v>153</v>
      </c>
      <c r="F166" s="48"/>
      <c r="G166" s="321">
        <f t="shared" ref="G166:G170" si="69">G167</f>
        <v>1064.4000000000001</v>
      </c>
    </row>
    <row r="167" spans="1:7" s="54" customFormat="1" ht="45" x14ac:dyDescent="0.2">
      <c r="A167" s="46" t="s">
        <v>154</v>
      </c>
      <c r="B167" s="47" t="s">
        <v>145</v>
      </c>
      <c r="C167" s="48" t="s">
        <v>150</v>
      </c>
      <c r="D167" s="47" t="s">
        <v>183</v>
      </c>
      <c r="E167" s="47" t="s">
        <v>155</v>
      </c>
      <c r="F167" s="48"/>
      <c r="G167" s="321">
        <f t="shared" si="69"/>
        <v>1064.4000000000001</v>
      </c>
    </row>
    <row r="168" spans="1:7" s="54" customFormat="1" ht="67.5" x14ac:dyDescent="0.2">
      <c r="A168" s="46" t="s">
        <v>184</v>
      </c>
      <c r="B168" s="47" t="s">
        <v>145</v>
      </c>
      <c r="C168" s="48" t="s">
        <v>150</v>
      </c>
      <c r="D168" s="47" t="s">
        <v>183</v>
      </c>
      <c r="E168" s="47" t="s">
        <v>185</v>
      </c>
      <c r="F168" s="48" t="s">
        <v>148</v>
      </c>
      <c r="G168" s="321">
        <f t="shared" si="69"/>
        <v>1064.4000000000001</v>
      </c>
    </row>
    <row r="169" spans="1:7" s="54" customFormat="1" ht="33.75" x14ac:dyDescent="0.2">
      <c r="A169" s="46" t="s">
        <v>417</v>
      </c>
      <c r="B169" s="47" t="s">
        <v>145</v>
      </c>
      <c r="C169" s="48" t="s">
        <v>150</v>
      </c>
      <c r="D169" s="47" t="s">
        <v>183</v>
      </c>
      <c r="E169" s="47" t="s">
        <v>186</v>
      </c>
      <c r="F169" s="48" t="s">
        <v>148</v>
      </c>
      <c r="G169" s="321">
        <f t="shared" si="69"/>
        <v>1064.4000000000001</v>
      </c>
    </row>
    <row r="170" spans="1:7" s="54" customFormat="1" ht="22.5" x14ac:dyDescent="0.2">
      <c r="A170" s="46" t="s">
        <v>412</v>
      </c>
      <c r="B170" s="47" t="s">
        <v>145</v>
      </c>
      <c r="C170" s="48" t="s">
        <v>150</v>
      </c>
      <c r="D170" s="47" t="s">
        <v>183</v>
      </c>
      <c r="E170" s="47" t="s">
        <v>186</v>
      </c>
      <c r="F170" s="48" t="s">
        <v>120</v>
      </c>
      <c r="G170" s="321">
        <f t="shared" si="69"/>
        <v>1064.4000000000001</v>
      </c>
    </row>
    <row r="171" spans="1:7" ht="33.75" x14ac:dyDescent="0.2">
      <c r="A171" s="46" t="s">
        <v>121</v>
      </c>
      <c r="B171" s="47" t="s">
        <v>145</v>
      </c>
      <c r="C171" s="48" t="s">
        <v>150</v>
      </c>
      <c r="D171" s="47" t="s">
        <v>183</v>
      </c>
      <c r="E171" s="47" t="s">
        <v>186</v>
      </c>
      <c r="F171" s="48" t="s">
        <v>122</v>
      </c>
      <c r="G171" s="321">
        <f t="shared" ref="G171" si="70">G173+G172</f>
        <v>1064.4000000000001</v>
      </c>
    </row>
    <row r="172" spans="1:7" ht="33.75" x14ac:dyDescent="0.2">
      <c r="A172" s="296" t="s">
        <v>135</v>
      </c>
      <c r="B172" s="47" t="s">
        <v>145</v>
      </c>
      <c r="C172" s="48" t="s">
        <v>150</v>
      </c>
      <c r="D172" s="47" t="s">
        <v>183</v>
      </c>
      <c r="E172" s="47" t="s">
        <v>186</v>
      </c>
      <c r="F172" s="48">
        <v>242</v>
      </c>
      <c r="G172" s="321">
        <v>56.4</v>
      </c>
    </row>
    <row r="173" spans="1:7" x14ac:dyDescent="0.2">
      <c r="A173" s="296" t="s">
        <v>432</v>
      </c>
      <c r="B173" s="47" t="s">
        <v>145</v>
      </c>
      <c r="C173" s="48" t="s">
        <v>150</v>
      </c>
      <c r="D173" s="47" t="s">
        <v>183</v>
      </c>
      <c r="E173" s="47" t="s">
        <v>186</v>
      </c>
      <c r="F173" s="48" t="s">
        <v>124</v>
      </c>
      <c r="G173" s="321">
        <v>1008</v>
      </c>
    </row>
    <row r="174" spans="1:7" ht="22.5" x14ac:dyDescent="0.2">
      <c r="A174" s="46" t="s">
        <v>187</v>
      </c>
      <c r="B174" s="47" t="s">
        <v>145</v>
      </c>
      <c r="C174" s="48" t="s">
        <v>150</v>
      </c>
      <c r="D174" s="47" t="s">
        <v>183</v>
      </c>
      <c r="E174" s="47" t="s">
        <v>188</v>
      </c>
      <c r="F174" s="48"/>
      <c r="G174" s="321">
        <f>G175+G191</f>
        <v>4168.6000000000004</v>
      </c>
    </row>
    <row r="175" spans="1:7" ht="33.75" x14ac:dyDescent="0.2">
      <c r="A175" s="46" t="s">
        <v>189</v>
      </c>
      <c r="B175" s="47" t="s">
        <v>145</v>
      </c>
      <c r="C175" s="48" t="s">
        <v>150</v>
      </c>
      <c r="D175" s="47" t="s">
        <v>183</v>
      </c>
      <c r="E175" s="47" t="s">
        <v>190</v>
      </c>
      <c r="F175" s="48" t="s">
        <v>148</v>
      </c>
      <c r="G175" s="321">
        <f>G176+G181+G185</f>
        <v>4128.6000000000004</v>
      </c>
    </row>
    <row r="176" spans="1:7" ht="33.75" x14ac:dyDescent="0.2">
      <c r="A176" s="132" t="s">
        <v>191</v>
      </c>
      <c r="B176" s="47" t="s">
        <v>145</v>
      </c>
      <c r="C176" s="48">
        <v>10</v>
      </c>
      <c r="D176" s="47" t="s">
        <v>183</v>
      </c>
      <c r="E176" s="47" t="s">
        <v>192</v>
      </c>
      <c r="F176" s="48" t="s">
        <v>148</v>
      </c>
      <c r="G176" s="321">
        <f t="shared" ref="G176:G177" si="71">G177</f>
        <v>3791.3</v>
      </c>
    </row>
    <row r="177" spans="1:7" ht="67.5" x14ac:dyDescent="0.2">
      <c r="A177" s="46" t="s">
        <v>111</v>
      </c>
      <c r="B177" s="47" t="s">
        <v>145</v>
      </c>
      <c r="C177" s="48">
        <v>10</v>
      </c>
      <c r="D177" s="47" t="s">
        <v>183</v>
      </c>
      <c r="E177" s="47" t="s">
        <v>192</v>
      </c>
      <c r="F177" s="48" t="s">
        <v>112</v>
      </c>
      <c r="G177" s="321">
        <f t="shared" si="71"/>
        <v>3791.3</v>
      </c>
    </row>
    <row r="178" spans="1:7" ht="20.25" customHeight="1" x14ac:dyDescent="0.2">
      <c r="A178" s="46" t="s">
        <v>132</v>
      </c>
      <c r="B178" s="47" t="s">
        <v>145</v>
      </c>
      <c r="C178" s="48">
        <v>10</v>
      </c>
      <c r="D178" s="47" t="s">
        <v>183</v>
      </c>
      <c r="E178" s="47" t="s">
        <v>192</v>
      </c>
      <c r="F178" s="48" t="s">
        <v>193</v>
      </c>
      <c r="G178" s="321">
        <f t="shared" ref="G178" si="72">G179+G180</f>
        <v>3791.3</v>
      </c>
    </row>
    <row r="179" spans="1:7" ht="22.5" x14ac:dyDescent="0.2">
      <c r="A179" s="132" t="s">
        <v>133</v>
      </c>
      <c r="B179" s="47" t="s">
        <v>145</v>
      </c>
      <c r="C179" s="48">
        <v>10</v>
      </c>
      <c r="D179" s="47" t="s">
        <v>183</v>
      </c>
      <c r="E179" s="47" t="s">
        <v>192</v>
      </c>
      <c r="F179" s="48" t="s">
        <v>194</v>
      </c>
      <c r="G179" s="321">
        <v>2912</v>
      </c>
    </row>
    <row r="180" spans="1:7" ht="45" x14ac:dyDescent="0.2">
      <c r="A180" s="132" t="s">
        <v>134</v>
      </c>
      <c r="B180" s="47" t="s">
        <v>145</v>
      </c>
      <c r="C180" s="48">
        <v>10</v>
      </c>
      <c r="D180" s="47" t="s">
        <v>183</v>
      </c>
      <c r="E180" s="47" t="s">
        <v>192</v>
      </c>
      <c r="F180" s="48">
        <v>129</v>
      </c>
      <c r="G180" s="321">
        <v>879.3</v>
      </c>
    </row>
    <row r="181" spans="1:7" ht="22.5" x14ac:dyDescent="0.2">
      <c r="A181" s="46" t="s">
        <v>412</v>
      </c>
      <c r="B181" s="47" t="s">
        <v>145</v>
      </c>
      <c r="C181" s="48">
        <v>10</v>
      </c>
      <c r="D181" s="47" t="s">
        <v>183</v>
      </c>
      <c r="E181" s="47" t="s">
        <v>195</v>
      </c>
      <c r="F181" s="48" t="s">
        <v>120</v>
      </c>
      <c r="G181" s="321">
        <f t="shared" ref="G181" si="73">G182</f>
        <v>321.3</v>
      </c>
    </row>
    <row r="182" spans="1:7" ht="33.75" x14ac:dyDescent="0.2">
      <c r="A182" s="46" t="s">
        <v>121</v>
      </c>
      <c r="B182" s="47" t="s">
        <v>145</v>
      </c>
      <c r="C182" s="48">
        <v>10</v>
      </c>
      <c r="D182" s="47" t="s">
        <v>183</v>
      </c>
      <c r="E182" s="47" t="s">
        <v>195</v>
      </c>
      <c r="F182" s="48" t="s">
        <v>122</v>
      </c>
      <c r="G182" s="321">
        <f t="shared" ref="G182" si="74">G184+G183</f>
        <v>321.3</v>
      </c>
    </row>
    <row r="183" spans="1:7" ht="33.75" x14ac:dyDescent="0.2">
      <c r="A183" s="296" t="s">
        <v>135</v>
      </c>
      <c r="B183" s="47" t="s">
        <v>145</v>
      </c>
      <c r="C183" s="48">
        <v>10</v>
      </c>
      <c r="D183" s="47" t="s">
        <v>183</v>
      </c>
      <c r="E183" s="47" t="s">
        <v>195</v>
      </c>
      <c r="F183" s="48">
        <v>242</v>
      </c>
      <c r="G183" s="321">
        <v>135.5</v>
      </c>
    </row>
    <row r="184" spans="1:7" x14ac:dyDescent="0.2">
      <c r="A184" s="296" t="s">
        <v>432</v>
      </c>
      <c r="B184" s="47" t="s">
        <v>145</v>
      </c>
      <c r="C184" s="48">
        <v>10</v>
      </c>
      <c r="D184" s="47" t="s">
        <v>183</v>
      </c>
      <c r="E184" s="47" t="s">
        <v>195</v>
      </c>
      <c r="F184" s="48" t="s">
        <v>124</v>
      </c>
      <c r="G184" s="321">
        <v>185.8</v>
      </c>
    </row>
    <row r="185" spans="1:7" ht="38.25" customHeight="1" x14ac:dyDescent="0.2">
      <c r="A185" s="298" t="s">
        <v>136</v>
      </c>
      <c r="B185" s="47" t="s">
        <v>145</v>
      </c>
      <c r="C185" s="48">
        <v>10</v>
      </c>
      <c r="D185" s="47" t="s">
        <v>183</v>
      </c>
      <c r="E185" s="47" t="s">
        <v>195</v>
      </c>
      <c r="F185" s="48" t="s">
        <v>196</v>
      </c>
      <c r="G185" s="321">
        <f t="shared" ref="G185" si="75">G188</f>
        <v>16</v>
      </c>
    </row>
    <row r="186" spans="1:7" x14ac:dyDescent="0.2">
      <c r="A186" s="298" t="s">
        <v>746</v>
      </c>
      <c r="B186" s="47" t="s">
        <v>145</v>
      </c>
      <c r="C186" s="48">
        <v>10</v>
      </c>
      <c r="D186" s="47" t="s">
        <v>183</v>
      </c>
      <c r="E186" s="47" t="s">
        <v>195</v>
      </c>
      <c r="F186" s="48">
        <v>830</v>
      </c>
      <c r="G186" s="321"/>
    </row>
    <row r="187" spans="1:7" ht="33.75" x14ac:dyDescent="0.2">
      <c r="A187" s="298" t="s">
        <v>747</v>
      </c>
      <c r="B187" s="47" t="s">
        <v>145</v>
      </c>
      <c r="C187" s="48">
        <v>10</v>
      </c>
      <c r="D187" s="47" t="s">
        <v>183</v>
      </c>
      <c r="E187" s="47" t="s">
        <v>195</v>
      </c>
      <c r="F187" s="48">
        <v>831</v>
      </c>
      <c r="G187" s="321"/>
    </row>
    <row r="188" spans="1:7" x14ac:dyDescent="0.2">
      <c r="A188" s="298" t="s">
        <v>137</v>
      </c>
      <c r="B188" s="47" t="s">
        <v>145</v>
      </c>
      <c r="C188" s="48">
        <v>10</v>
      </c>
      <c r="D188" s="47" t="s">
        <v>183</v>
      </c>
      <c r="E188" s="47" t="s">
        <v>195</v>
      </c>
      <c r="F188" s="48" t="s">
        <v>138</v>
      </c>
      <c r="G188" s="321">
        <f t="shared" ref="G188" si="76">G189+G190</f>
        <v>16</v>
      </c>
    </row>
    <row r="189" spans="1:7" ht="22.5" x14ac:dyDescent="0.2">
      <c r="A189" s="297" t="s">
        <v>139</v>
      </c>
      <c r="B189" s="47" t="s">
        <v>145</v>
      </c>
      <c r="C189" s="48">
        <v>10</v>
      </c>
      <c r="D189" s="47" t="s">
        <v>183</v>
      </c>
      <c r="E189" s="47" t="s">
        <v>195</v>
      </c>
      <c r="F189" s="48" t="s">
        <v>140</v>
      </c>
      <c r="G189" s="321">
        <v>4</v>
      </c>
    </row>
    <row r="190" spans="1:7" x14ac:dyDescent="0.2">
      <c r="A190" s="298" t="s">
        <v>404</v>
      </c>
      <c r="B190" s="47" t="s">
        <v>145</v>
      </c>
      <c r="C190" s="48">
        <v>10</v>
      </c>
      <c r="D190" s="47" t="s">
        <v>183</v>
      </c>
      <c r="E190" s="47" t="s">
        <v>195</v>
      </c>
      <c r="F190" s="48">
        <v>853</v>
      </c>
      <c r="G190" s="321">
        <v>12</v>
      </c>
    </row>
    <row r="191" spans="1:7" ht="55.5" customHeight="1" x14ac:dyDescent="0.2">
      <c r="A191" s="46" t="s">
        <v>198</v>
      </c>
      <c r="B191" s="47" t="s">
        <v>145</v>
      </c>
      <c r="C191" s="48">
        <v>10</v>
      </c>
      <c r="D191" s="47" t="s">
        <v>183</v>
      </c>
      <c r="E191" s="47" t="s">
        <v>199</v>
      </c>
      <c r="F191" s="48"/>
      <c r="G191" s="321">
        <f>G192</f>
        <v>40</v>
      </c>
    </row>
    <row r="192" spans="1:7" ht="22.5" x14ac:dyDescent="0.2">
      <c r="A192" s="46" t="s">
        <v>412</v>
      </c>
      <c r="B192" s="47" t="s">
        <v>145</v>
      </c>
      <c r="C192" s="48">
        <v>10</v>
      </c>
      <c r="D192" s="47" t="s">
        <v>183</v>
      </c>
      <c r="E192" s="47" t="s">
        <v>199</v>
      </c>
      <c r="F192" s="48" t="s">
        <v>120</v>
      </c>
      <c r="G192" s="321">
        <f t="shared" ref="G192:G193" si="77">G193</f>
        <v>40</v>
      </c>
    </row>
    <row r="193" spans="1:7" ht="33.75" x14ac:dyDescent="0.2">
      <c r="A193" s="46" t="s">
        <v>121</v>
      </c>
      <c r="B193" s="47" t="s">
        <v>145</v>
      </c>
      <c r="C193" s="48">
        <v>10</v>
      </c>
      <c r="D193" s="47" t="s">
        <v>183</v>
      </c>
      <c r="E193" s="47" t="s">
        <v>199</v>
      </c>
      <c r="F193" s="48" t="s">
        <v>122</v>
      </c>
      <c r="G193" s="321">
        <f t="shared" si="77"/>
        <v>40</v>
      </c>
    </row>
    <row r="194" spans="1:7" x14ac:dyDescent="0.2">
      <c r="A194" s="296" t="s">
        <v>432</v>
      </c>
      <c r="B194" s="47" t="s">
        <v>145</v>
      </c>
      <c r="C194" s="48">
        <v>10</v>
      </c>
      <c r="D194" s="47" t="s">
        <v>183</v>
      </c>
      <c r="E194" s="47" t="s">
        <v>199</v>
      </c>
      <c r="F194" s="48" t="s">
        <v>124</v>
      </c>
      <c r="G194" s="321">
        <v>40</v>
      </c>
    </row>
    <row r="195" spans="1:7" ht="52.5" x14ac:dyDescent="0.2">
      <c r="A195" s="44" t="s">
        <v>200</v>
      </c>
      <c r="B195" s="64" t="s">
        <v>201</v>
      </c>
      <c r="C195" s="66" t="s">
        <v>146</v>
      </c>
      <c r="D195" s="64" t="s">
        <v>146</v>
      </c>
      <c r="E195" s="64" t="s">
        <v>147</v>
      </c>
      <c r="F195" s="66" t="s">
        <v>148</v>
      </c>
      <c r="G195" s="357">
        <f>G196+G350</f>
        <v>450992.87002999999</v>
      </c>
    </row>
    <row r="196" spans="1:7" s="60" customFormat="1" x14ac:dyDescent="0.2">
      <c r="A196" s="44" t="s">
        <v>202</v>
      </c>
      <c r="B196" s="64" t="s">
        <v>201</v>
      </c>
      <c r="C196" s="66" t="s">
        <v>203</v>
      </c>
      <c r="D196" s="64" t="s">
        <v>146</v>
      </c>
      <c r="E196" s="64" t="s">
        <v>147</v>
      </c>
      <c r="F196" s="66" t="s">
        <v>148</v>
      </c>
      <c r="G196" s="357">
        <f>G197+G253+G305+G315+G322</f>
        <v>447395.47002999997</v>
      </c>
    </row>
    <row r="197" spans="1:7" x14ac:dyDescent="0.2">
      <c r="A197" s="44" t="s">
        <v>204</v>
      </c>
      <c r="B197" s="64" t="s">
        <v>201</v>
      </c>
      <c r="C197" s="66" t="s">
        <v>203</v>
      </c>
      <c r="D197" s="64" t="s">
        <v>98</v>
      </c>
      <c r="E197" s="64" t="s">
        <v>147</v>
      </c>
      <c r="F197" s="66" t="s">
        <v>148</v>
      </c>
      <c r="G197" s="357">
        <f t="shared" ref="G197" si="78">G198</f>
        <v>130913.47719999999</v>
      </c>
    </row>
    <row r="198" spans="1:7" ht="42" x14ac:dyDescent="0.2">
      <c r="A198" s="44" t="s">
        <v>438</v>
      </c>
      <c r="B198" s="64" t="s">
        <v>201</v>
      </c>
      <c r="C198" s="66" t="s">
        <v>203</v>
      </c>
      <c r="D198" s="64" t="s">
        <v>98</v>
      </c>
      <c r="E198" s="64" t="s">
        <v>205</v>
      </c>
      <c r="F198" s="66"/>
      <c r="G198" s="357">
        <f>G199+G245</f>
        <v>130913.47719999999</v>
      </c>
    </row>
    <row r="199" spans="1:7" ht="22.5" x14ac:dyDescent="0.2">
      <c r="A199" s="46" t="s">
        <v>206</v>
      </c>
      <c r="B199" s="47" t="s">
        <v>201</v>
      </c>
      <c r="C199" s="48" t="s">
        <v>203</v>
      </c>
      <c r="D199" s="47" t="s">
        <v>98</v>
      </c>
      <c r="E199" s="59" t="s">
        <v>207</v>
      </c>
      <c r="F199" s="226" t="s">
        <v>148</v>
      </c>
      <c r="G199" s="356">
        <f>G200+G224</f>
        <v>130571.17719999999</v>
      </c>
    </row>
    <row r="200" spans="1:7" ht="67.5" x14ac:dyDescent="0.2">
      <c r="A200" s="296" t="s">
        <v>443</v>
      </c>
      <c r="B200" s="47" t="s">
        <v>201</v>
      </c>
      <c r="C200" s="48" t="s">
        <v>203</v>
      </c>
      <c r="D200" s="47" t="s">
        <v>98</v>
      </c>
      <c r="E200" s="47" t="s">
        <v>208</v>
      </c>
      <c r="F200" s="48"/>
      <c r="G200" s="321">
        <f>G201+G204+G214</f>
        <v>8011.1772000000001</v>
      </c>
    </row>
    <row r="201" spans="1:7" ht="51" customHeight="1" x14ac:dyDescent="0.2">
      <c r="A201" s="46" t="s">
        <v>102</v>
      </c>
      <c r="B201" s="47" t="s">
        <v>201</v>
      </c>
      <c r="C201" s="48" t="s">
        <v>203</v>
      </c>
      <c r="D201" s="47" t="s">
        <v>98</v>
      </c>
      <c r="E201" s="47" t="s">
        <v>208</v>
      </c>
      <c r="F201" s="48" t="s">
        <v>103</v>
      </c>
      <c r="G201" s="321">
        <f t="shared" ref="G201:G202" si="79">G202</f>
        <v>6278.9102000000003</v>
      </c>
    </row>
    <row r="202" spans="1:7" x14ac:dyDescent="0.2">
      <c r="A202" s="46" t="s">
        <v>104</v>
      </c>
      <c r="B202" s="47" t="s">
        <v>201</v>
      </c>
      <c r="C202" s="48" t="s">
        <v>203</v>
      </c>
      <c r="D202" s="47" t="s">
        <v>98</v>
      </c>
      <c r="E202" s="47" t="s">
        <v>208</v>
      </c>
      <c r="F202" s="48" t="s">
        <v>105</v>
      </c>
      <c r="G202" s="321">
        <f t="shared" si="79"/>
        <v>6278.9102000000003</v>
      </c>
    </row>
    <row r="203" spans="1:7" ht="56.25" x14ac:dyDescent="0.2">
      <c r="A203" s="46" t="s">
        <v>106</v>
      </c>
      <c r="B203" s="47" t="s">
        <v>201</v>
      </c>
      <c r="C203" s="48" t="s">
        <v>203</v>
      </c>
      <c r="D203" s="47" t="s">
        <v>98</v>
      </c>
      <c r="E203" s="47" t="s">
        <v>208</v>
      </c>
      <c r="F203" s="48" t="s">
        <v>107</v>
      </c>
      <c r="G203" s="321">
        <v>6278.9102000000003</v>
      </c>
    </row>
    <row r="204" spans="1:7" ht="46.5" customHeight="1" x14ac:dyDescent="0.2">
      <c r="A204" s="49" t="s">
        <v>754</v>
      </c>
      <c r="B204" s="47" t="s">
        <v>201</v>
      </c>
      <c r="C204" s="48" t="s">
        <v>203</v>
      </c>
      <c r="D204" s="47" t="s">
        <v>98</v>
      </c>
      <c r="E204" s="47" t="s">
        <v>792</v>
      </c>
      <c r="F204" s="48"/>
      <c r="G204" s="321">
        <f>G205+G210</f>
        <v>871.45299999999997</v>
      </c>
    </row>
    <row r="205" spans="1:7" ht="22.5" x14ac:dyDescent="0.2">
      <c r="A205" s="46" t="s">
        <v>412</v>
      </c>
      <c r="B205" s="47" t="s">
        <v>201</v>
      </c>
      <c r="C205" s="48" t="s">
        <v>203</v>
      </c>
      <c r="D205" s="47" t="s">
        <v>98</v>
      </c>
      <c r="E205" s="47" t="s">
        <v>792</v>
      </c>
      <c r="F205" s="48" t="s">
        <v>120</v>
      </c>
      <c r="G205" s="321">
        <f t="shared" ref="G205" si="80">G206</f>
        <v>834.65300000000002</v>
      </c>
    </row>
    <row r="206" spans="1:7" ht="33.75" x14ac:dyDescent="0.2">
      <c r="A206" s="46" t="s">
        <v>121</v>
      </c>
      <c r="B206" s="47" t="s">
        <v>201</v>
      </c>
      <c r="C206" s="48" t="s">
        <v>203</v>
      </c>
      <c r="D206" s="47" t="s">
        <v>98</v>
      </c>
      <c r="E206" s="47" t="s">
        <v>792</v>
      </c>
      <c r="F206" s="48" t="s">
        <v>122</v>
      </c>
      <c r="G206" s="321">
        <f t="shared" ref="G206" si="81">G207+G208+G209</f>
        <v>834.65300000000002</v>
      </c>
    </row>
    <row r="207" spans="1:7" ht="33.75" x14ac:dyDescent="0.2">
      <c r="A207" s="296" t="s">
        <v>135</v>
      </c>
      <c r="B207" s="47" t="s">
        <v>201</v>
      </c>
      <c r="C207" s="48" t="s">
        <v>203</v>
      </c>
      <c r="D207" s="47" t="s">
        <v>98</v>
      </c>
      <c r="E207" s="47" t="s">
        <v>792</v>
      </c>
      <c r="F207" s="48">
        <v>242</v>
      </c>
      <c r="G207" s="321"/>
    </row>
    <row r="208" spans="1:7" x14ac:dyDescent="0.2">
      <c r="A208" s="296" t="s">
        <v>432</v>
      </c>
      <c r="B208" s="47" t="s">
        <v>201</v>
      </c>
      <c r="C208" s="48" t="s">
        <v>203</v>
      </c>
      <c r="D208" s="47" t="s">
        <v>98</v>
      </c>
      <c r="E208" s="47" t="s">
        <v>792</v>
      </c>
      <c r="F208" s="48" t="s">
        <v>124</v>
      </c>
      <c r="G208" s="321">
        <v>797.553</v>
      </c>
    </row>
    <row r="209" spans="1:7" x14ac:dyDescent="0.2">
      <c r="A209" s="296" t="s">
        <v>881</v>
      </c>
      <c r="B209" s="47" t="s">
        <v>201</v>
      </c>
      <c r="C209" s="48" t="s">
        <v>203</v>
      </c>
      <c r="D209" s="47" t="s">
        <v>98</v>
      </c>
      <c r="E209" s="47" t="s">
        <v>792</v>
      </c>
      <c r="F209" s="48">
        <v>247</v>
      </c>
      <c r="G209" s="321">
        <v>37.1</v>
      </c>
    </row>
    <row r="210" spans="1:7" ht="22.5" customHeight="1" x14ac:dyDescent="0.2">
      <c r="A210" s="298" t="s">
        <v>136</v>
      </c>
      <c r="B210" s="47" t="s">
        <v>201</v>
      </c>
      <c r="C210" s="48" t="s">
        <v>203</v>
      </c>
      <c r="D210" s="47" t="s">
        <v>98</v>
      </c>
      <c r="E210" s="47" t="s">
        <v>792</v>
      </c>
      <c r="F210" s="48" t="s">
        <v>196</v>
      </c>
      <c r="G210" s="321">
        <f t="shared" ref="G210" si="82">G211</f>
        <v>36.799999999999997</v>
      </c>
    </row>
    <row r="211" spans="1:7" x14ac:dyDescent="0.2">
      <c r="A211" s="298" t="s">
        <v>137</v>
      </c>
      <c r="B211" s="47" t="s">
        <v>201</v>
      </c>
      <c r="C211" s="48" t="s">
        <v>203</v>
      </c>
      <c r="D211" s="47" t="s">
        <v>98</v>
      </c>
      <c r="E211" s="47" t="s">
        <v>792</v>
      </c>
      <c r="F211" s="48" t="s">
        <v>138</v>
      </c>
      <c r="G211" s="321">
        <f t="shared" ref="G211" si="83">G212+G213</f>
        <v>36.799999999999997</v>
      </c>
    </row>
    <row r="212" spans="1:7" ht="22.5" x14ac:dyDescent="0.2">
      <c r="A212" s="297" t="s">
        <v>139</v>
      </c>
      <c r="B212" s="47" t="s">
        <v>201</v>
      </c>
      <c r="C212" s="48" t="s">
        <v>203</v>
      </c>
      <c r="D212" s="47" t="s">
        <v>98</v>
      </c>
      <c r="E212" s="47" t="s">
        <v>792</v>
      </c>
      <c r="F212" s="48" t="s">
        <v>140</v>
      </c>
      <c r="G212" s="321">
        <v>3.8</v>
      </c>
    </row>
    <row r="213" spans="1:7" ht="12.75" customHeight="1" x14ac:dyDescent="0.2">
      <c r="A213" s="298" t="s">
        <v>404</v>
      </c>
      <c r="B213" s="47" t="s">
        <v>201</v>
      </c>
      <c r="C213" s="48" t="s">
        <v>203</v>
      </c>
      <c r="D213" s="47" t="s">
        <v>98</v>
      </c>
      <c r="E213" s="47" t="s">
        <v>792</v>
      </c>
      <c r="F213" s="48">
        <v>853</v>
      </c>
      <c r="G213" s="321">
        <v>33</v>
      </c>
    </row>
    <row r="214" spans="1:7" ht="63" customHeight="1" x14ac:dyDescent="0.2">
      <c r="A214" s="49" t="s">
        <v>755</v>
      </c>
      <c r="B214" s="47" t="s">
        <v>201</v>
      </c>
      <c r="C214" s="48" t="s">
        <v>203</v>
      </c>
      <c r="D214" s="47" t="s">
        <v>98</v>
      </c>
      <c r="E214" s="47" t="s">
        <v>793</v>
      </c>
      <c r="F214" s="48"/>
      <c r="G214" s="321">
        <f>G215+G220</f>
        <v>860.81399999999996</v>
      </c>
    </row>
    <row r="215" spans="1:7" ht="22.5" x14ac:dyDescent="0.2">
      <c r="A215" s="46" t="s">
        <v>412</v>
      </c>
      <c r="B215" s="47" t="s">
        <v>201</v>
      </c>
      <c r="C215" s="48" t="s">
        <v>203</v>
      </c>
      <c r="D215" s="47" t="s">
        <v>98</v>
      </c>
      <c r="E215" s="47" t="s">
        <v>793</v>
      </c>
      <c r="F215" s="48" t="s">
        <v>120</v>
      </c>
      <c r="G215" s="321">
        <f t="shared" ref="G215" si="84">G216</f>
        <v>815.71399999999994</v>
      </c>
    </row>
    <row r="216" spans="1:7" ht="33.75" x14ac:dyDescent="0.2">
      <c r="A216" s="46" t="s">
        <v>121</v>
      </c>
      <c r="B216" s="47" t="s">
        <v>201</v>
      </c>
      <c r="C216" s="48" t="s">
        <v>203</v>
      </c>
      <c r="D216" s="47" t="s">
        <v>98</v>
      </c>
      <c r="E216" s="47" t="s">
        <v>793</v>
      </c>
      <c r="F216" s="48" t="s">
        <v>122</v>
      </c>
      <c r="G216" s="321">
        <f>G217+G218+G219</f>
        <v>815.71399999999994</v>
      </c>
    </row>
    <row r="217" spans="1:7" ht="33.75" x14ac:dyDescent="0.2">
      <c r="A217" s="296" t="s">
        <v>135</v>
      </c>
      <c r="B217" s="47" t="s">
        <v>201</v>
      </c>
      <c r="C217" s="48" t="s">
        <v>203</v>
      </c>
      <c r="D217" s="47" t="s">
        <v>98</v>
      </c>
      <c r="E217" s="47" t="s">
        <v>793</v>
      </c>
      <c r="F217" s="48">
        <v>242</v>
      </c>
      <c r="G217" s="321"/>
    </row>
    <row r="218" spans="1:7" x14ac:dyDescent="0.2">
      <c r="A218" s="296" t="s">
        <v>432</v>
      </c>
      <c r="B218" s="47" t="s">
        <v>201</v>
      </c>
      <c r="C218" s="48" t="s">
        <v>203</v>
      </c>
      <c r="D218" s="47" t="s">
        <v>98</v>
      </c>
      <c r="E218" s="47" t="s">
        <v>793</v>
      </c>
      <c r="F218" s="48" t="s">
        <v>124</v>
      </c>
      <c r="G218" s="321">
        <v>766.31399999999996</v>
      </c>
    </row>
    <row r="219" spans="1:7" ht="47.25" customHeight="1" x14ac:dyDescent="0.2">
      <c r="A219" s="296" t="s">
        <v>881</v>
      </c>
      <c r="B219" s="47" t="s">
        <v>201</v>
      </c>
      <c r="C219" s="48" t="s">
        <v>203</v>
      </c>
      <c r="D219" s="47" t="s">
        <v>98</v>
      </c>
      <c r="E219" s="47" t="s">
        <v>793</v>
      </c>
      <c r="F219" s="48">
        <v>247</v>
      </c>
      <c r="G219" s="321">
        <v>49.4</v>
      </c>
    </row>
    <row r="220" spans="1:7" x14ac:dyDescent="0.2">
      <c r="A220" s="298" t="s">
        <v>136</v>
      </c>
      <c r="B220" s="47" t="s">
        <v>201</v>
      </c>
      <c r="C220" s="48" t="s">
        <v>203</v>
      </c>
      <c r="D220" s="47" t="s">
        <v>98</v>
      </c>
      <c r="E220" s="47" t="s">
        <v>793</v>
      </c>
      <c r="F220" s="48" t="s">
        <v>196</v>
      </c>
      <c r="G220" s="321">
        <f t="shared" ref="G220" si="85">G221</f>
        <v>45.1</v>
      </c>
    </row>
    <row r="221" spans="1:7" x14ac:dyDescent="0.2">
      <c r="A221" s="298" t="s">
        <v>137</v>
      </c>
      <c r="B221" s="47" t="s">
        <v>201</v>
      </c>
      <c r="C221" s="48" t="s">
        <v>203</v>
      </c>
      <c r="D221" s="47" t="s">
        <v>98</v>
      </c>
      <c r="E221" s="47" t="s">
        <v>793</v>
      </c>
      <c r="F221" s="48" t="s">
        <v>138</v>
      </c>
      <c r="G221" s="321">
        <f t="shared" ref="G221" si="86">G222+G223</f>
        <v>45.1</v>
      </c>
    </row>
    <row r="222" spans="1:7" ht="22.5" x14ac:dyDescent="0.2">
      <c r="A222" s="297" t="s">
        <v>139</v>
      </c>
      <c r="B222" s="47" t="s">
        <v>201</v>
      </c>
      <c r="C222" s="48" t="s">
        <v>203</v>
      </c>
      <c r="D222" s="47" t="s">
        <v>98</v>
      </c>
      <c r="E222" s="47" t="s">
        <v>793</v>
      </c>
      <c r="F222" s="48" t="s">
        <v>140</v>
      </c>
      <c r="G222" s="321">
        <v>4.5</v>
      </c>
    </row>
    <row r="223" spans="1:7" x14ac:dyDescent="0.2">
      <c r="A223" s="298" t="s">
        <v>404</v>
      </c>
      <c r="B223" s="47" t="s">
        <v>201</v>
      </c>
      <c r="C223" s="48" t="s">
        <v>203</v>
      </c>
      <c r="D223" s="47" t="s">
        <v>98</v>
      </c>
      <c r="E223" s="47" t="s">
        <v>793</v>
      </c>
      <c r="F223" s="48">
        <v>853</v>
      </c>
      <c r="G223" s="321">
        <v>40.6</v>
      </c>
    </row>
    <row r="224" spans="1:7" ht="22.5" x14ac:dyDescent="0.2">
      <c r="A224" s="298" t="s">
        <v>415</v>
      </c>
      <c r="B224" s="47" t="s">
        <v>201</v>
      </c>
      <c r="C224" s="48" t="s">
        <v>203</v>
      </c>
      <c r="D224" s="47" t="s">
        <v>98</v>
      </c>
      <c r="E224" s="47" t="s">
        <v>209</v>
      </c>
      <c r="F224" s="48"/>
      <c r="G224" s="321">
        <f t="shared" ref="G224" si="87">G225</f>
        <v>122559.99999999999</v>
      </c>
    </row>
    <row r="225" spans="1:7" ht="67.5" x14ac:dyDescent="0.2">
      <c r="A225" s="49" t="s">
        <v>443</v>
      </c>
      <c r="B225" s="47" t="s">
        <v>201</v>
      </c>
      <c r="C225" s="48" t="s">
        <v>203</v>
      </c>
      <c r="D225" s="47" t="s">
        <v>98</v>
      </c>
      <c r="E225" s="47" t="s">
        <v>209</v>
      </c>
      <c r="F225" s="226" t="s">
        <v>148</v>
      </c>
      <c r="G225" s="356">
        <f t="shared" ref="G225" si="88">G226+G229+G237</f>
        <v>122559.99999999999</v>
      </c>
    </row>
    <row r="226" spans="1:7" ht="33.75" x14ac:dyDescent="0.2">
      <c r="A226" s="46" t="s">
        <v>102</v>
      </c>
      <c r="B226" s="47" t="s">
        <v>201</v>
      </c>
      <c r="C226" s="48" t="s">
        <v>203</v>
      </c>
      <c r="D226" s="47" t="s">
        <v>98</v>
      </c>
      <c r="E226" s="47" t="s">
        <v>209</v>
      </c>
      <c r="F226" s="48" t="s">
        <v>103</v>
      </c>
      <c r="G226" s="321">
        <f t="shared" ref="G226:G227" si="89">G227</f>
        <v>106169.9</v>
      </c>
    </row>
    <row r="227" spans="1:7" ht="39.75" customHeight="1" x14ac:dyDescent="0.2">
      <c r="A227" s="46" t="s">
        <v>104</v>
      </c>
      <c r="B227" s="47" t="s">
        <v>201</v>
      </c>
      <c r="C227" s="48" t="s">
        <v>203</v>
      </c>
      <c r="D227" s="47" t="s">
        <v>98</v>
      </c>
      <c r="E227" s="47" t="s">
        <v>209</v>
      </c>
      <c r="F227" s="48" t="s">
        <v>105</v>
      </c>
      <c r="G227" s="321">
        <f t="shared" si="89"/>
        <v>106169.9</v>
      </c>
    </row>
    <row r="228" spans="1:7" ht="56.25" x14ac:dyDescent="0.2">
      <c r="A228" s="46" t="s">
        <v>106</v>
      </c>
      <c r="B228" s="47" t="s">
        <v>201</v>
      </c>
      <c r="C228" s="48" t="s">
        <v>203</v>
      </c>
      <c r="D228" s="47" t="s">
        <v>98</v>
      </c>
      <c r="E228" s="47" t="s">
        <v>209</v>
      </c>
      <c r="F228" s="48" t="s">
        <v>107</v>
      </c>
      <c r="G228" s="321">
        <v>106169.9</v>
      </c>
    </row>
    <row r="229" spans="1:7" ht="67.5" x14ac:dyDescent="0.2">
      <c r="A229" s="49" t="s">
        <v>756</v>
      </c>
      <c r="B229" s="47" t="s">
        <v>201</v>
      </c>
      <c r="C229" s="48" t="s">
        <v>203</v>
      </c>
      <c r="D229" s="47" t="s">
        <v>98</v>
      </c>
      <c r="E229" s="47" t="s">
        <v>794</v>
      </c>
      <c r="F229" s="48"/>
      <c r="G229" s="321">
        <f t="shared" ref="G229" si="90">G230+G234</f>
        <v>7316.2</v>
      </c>
    </row>
    <row r="230" spans="1:7" ht="67.5" x14ac:dyDescent="0.2">
      <c r="A230" s="46" t="s">
        <v>111</v>
      </c>
      <c r="B230" s="47" t="s">
        <v>201</v>
      </c>
      <c r="C230" s="48" t="s">
        <v>203</v>
      </c>
      <c r="D230" s="47" t="s">
        <v>98</v>
      </c>
      <c r="E230" s="47" t="s">
        <v>794</v>
      </c>
      <c r="F230" s="48" t="s">
        <v>112</v>
      </c>
      <c r="G230" s="321">
        <f t="shared" ref="G230" si="91">G231</f>
        <v>7291.2</v>
      </c>
    </row>
    <row r="231" spans="1:7" ht="22.5" x14ac:dyDescent="0.2">
      <c r="A231" s="46" t="s">
        <v>113</v>
      </c>
      <c r="B231" s="47" t="s">
        <v>201</v>
      </c>
      <c r="C231" s="48" t="s">
        <v>203</v>
      </c>
      <c r="D231" s="47" t="s">
        <v>98</v>
      </c>
      <c r="E231" s="47" t="s">
        <v>794</v>
      </c>
      <c r="F231" s="48">
        <v>110</v>
      </c>
      <c r="G231" s="321">
        <f t="shared" ref="G231" si="92">G232+G233</f>
        <v>7291.2</v>
      </c>
    </row>
    <row r="232" spans="1:7" x14ac:dyDescent="0.2">
      <c r="A232" s="46" t="s">
        <v>114</v>
      </c>
      <c r="B232" s="47" t="s">
        <v>201</v>
      </c>
      <c r="C232" s="48" t="s">
        <v>203</v>
      </c>
      <c r="D232" s="47" t="s">
        <v>98</v>
      </c>
      <c r="E232" s="47" t="s">
        <v>794</v>
      </c>
      <c r="F232" s="48">
        <v>111</v>
      </c>
      <c r="G232" s="321">
        <v>5600</v>
      </c>
    </row>
    <row r="233" spans="1:7" ht="18" customHeight="1" x14ac:dyDescent="0.2">
      <c r="A233" s="132" t="s">
        <v>115</v>
      </c>
      <c r="B233" s="47" t="s">
        <v>201</v>
      </c>
      <c r="C233" s="48" t="s">
        <v>203</v>
      </c>
      <c r="D233" s="47" t="s">
        <v>98</v>
      </c>
      <c r="E233" s="47" t="s">
        <v>794</v>
      </c>
      <c r="F233" s="48">
        <v>119</v>
      </c>
      <c r="G233" s="321">
        <v>1691.2</v>
      </c>
    </row>
    <row r="234" spans="1:7" ht="36" customHeight="1" x14ac:dyDescent="0.2">
      <c r="A234" s="46" t="s">
        <v>412</v>
      </c>
      <c r="B234" s="47" t="s">
        <v>201</v>
      </c>
      <c r="C234" s="48" t="s">
        <v>203</v>
      </c>
      <c r="D234" s="47" t="s">
        <v>98</v>
      </c>
      <c r="E234" s="47" t="s">
        <v>794</v>
      </c>
      <c r="F234" s="48" t="s">
        <v>120</v>
      </c>
      <c r="G234" s="321">
        <f t="shared" ref="G234" si="93">G235</f>
        <v>25</v>
      </c>
    </row>
    <row r="235" spans="1:7" ht="33.75" x14ac:dyDescent="0.2">
      <c r="A235" s="46" t="s">
        <v>121</v>
      </c>
      <c r="B235" s="47" t="s">
        <v>201</v>
      </c>
      <c r="C235" s="48" t="s">
        <v>203</v>
      </c>
      <c r="D235" s="47" t="s">
        <v>98</v>
      </c>
      <c r="E235" s="47" t="s">
        <v>794</v>
      </c>
      <c r="F235" s="48" t="s">
        <v>122</v>
      </c>
      <c r="G235" s="321">
        <f t="shared" ref="G235" si="94">+G236</f>
        <v>25</v>
      </c>
    </row>
    <row r="236" spans="1:7" x14ac:dyDescent="0.2">
      <c r="A236" s="296" t="s">
        <v>432</v>
      </c>
      <c r="B236" s="47" t="s">
        <v>201</v>
      </c>
      <c r="C236" s="48" t="s">
        <v>203</v>
      </c>
      <c r="D236" s="47" t="s">
        <v>98</v>
      </c>
      <c r="E236" s="47" t="s">
        <v>794</v>
      </c>
      <c r="F236" s="48" t="s">
        <v>124</v>
      </c>
      <c r="G236" s="321">
        <v>25</v>
      </c>
    </row>
    <row r="237" spans="1:7" ht="78.75" x14ac:dyDescent="0.2">
      <c r="A237" s="49" t="s">
        <v>757</v>
      </c>
      <c r="B237" s="47" t="s">
        <v>201</v>
      </c>
      <c r="C237" s="48" t="s">
        <v>203</v>
      </c>
      <c r="D237" s="47" t="s">
        <v>98</v>
      </c>
      <c r="E237" s="47" t="s">
        <v>795</v>
      </c>
      <c r="F237" s="48"/>
      <c r="G237" s="321">
        <f t="shared" ref="G237" si="95">G238+G242</f>
        <v>9073.9</v>
      </c>
    </row>
    <row r="238" spans="1:7" ht="67.5" x14ac:dyDescent="0.2">
      <c r="A238" s="46" t="s">
        <v>111</v>
      </c>
      <c r="B238" s="47" t="s">
        <v>201</v>
      </c>
      <c r="C238" s="48" t="s">
        <v>203</v>
      </c>
      <c r="D238" s="47" t="s">
        <v>98</v>
      </c>
      <c r="E238" s="47" t="s">
        <v>795</v>
      </c>
      <c r="F238" s="48" t="s">
        <v>112</v>
      </c>
      <c r="G238" s="321">
        <f t="shared" ref="G238" si="96">G239</f>
        <v>9048.9</v>
      </c>
    </row>
    <row r="239" spans="1:7" ht="22.5" x14ac:dyDescent="0.2">
      <c r="A239" s="46" t="s">
        <v>113</v>
      </c>
      <c r="B239" s="47" t="s">
        <v>201</v>
      </c>
      <c r="C239" s="48" t="s">
        <v>203</v>
      </c>
      <c r="D239" s="47" t="s">
        <v>98</v>
      </c>
      <c r="E239" s="47" t="s">
        <v>795</v>
      </c>
      <c r="F239" s="48">
        <v>110</v>
      </c>
      <c r="G239" s="321">
        <f t="shared" ref="G239" si="97">G240+G241</f>
        <v>9048.9</v>
      </c>
    </row>
    <row r="240" spans="1:7" x14ac:dyDescent="0.2">
      <c r="A240" s="46" t="s">
        <v>114</v>
      </c>
      <c r="B240" s="47" t="s">
        <v>201</v>
      </c>
      <c r="C240" s="48" t="s">
        <v>203</v>
      </c>
      <c r="D240" s="47" t="s">
        <v>98</v>
      </c>
      <c r="E240" s="47" t="s">
        <v>795</v>
      </c>
      <c r="F240" s="48">
        <v>111</v>
      </c>
      <c r="G240" s="321">
        <v>6950</v>
      </c>
    </row>
    <row r="241" spans="1:7" ht="45" x14ac:dyDescent="0.2">
      <c r="A241" s="132" t="s">
        <v>115</v>
      </c>
      <c r="B241" s="47" t="s">
        <v>201</v>
      </c>
      <c r="C241" s="48" t="s">
        <v>203</v>
      </c>
      <c r="D241" s="47" t="s">
        <v>98</v>
      </c>
      <c r="E241" s="47" t="s">
        <v>795</v>
      </c>
      <c r="F241" s="48">
        <v>119</v>
      </c>
      <c r="G241" s="321">
        <v>2098.9</v>
      </c>
    </row>
    <row r="242" spans="1:7" ht="22.5" x14ac:dyDescent="0.2">
      <c r="A242" s="46" t="s">
        <v>412</v>
      </c>
      <c r="B242" s="47" t="s">
        <v>201</v>
      </c>
      <c r="C242" s="48" t="s">
        <v>203</v>
      </c>
      <c r="D242" s="47" t="s">
        <v>98</v>
      </c>
      <c r="E242" s="47" t="s">
        <v>795</v>
      </c>
      <c r="F242" s="48" t="s">
        <v>120</v>
      </c>
      <c r="G242" s="321">
        <f t="shared" ref="G242" si="98">G243</f>
        <v>25</v>
      </c>
    </row>
    <row r="243" spans="1:7" ht="33.75" x14ac:dyDescent="0.2">
      <c r="A243" s="46" t="s">
        <v>121</v>
      </c>
      <c r="B243" s="47" t="s">
        <v>201</v>
      </c>
      <c r="C243" s="48" t="s">
        <v>203</v>
      </c>
      <c r="D243" s="47" t="s">
        <v>98</v>
      </c>
      <c r="E243" s="47" t="s">
        <v>795</v>
      </c>
      <c r="F243" s="48" t="s">
        <v>122</v>
      </c>
      <c r="G243" s="321">
        <f t="shared" ref="G243" si="99">+G244</f>
        <v>25</v>
      </c>
    </row>
    <row r="244" spans="1:7" x14ac:dyDescent="0.2">
      <c r="A244" s="296" t="s">
        <v>432</v>
      </c>
      <c r="B244" s="47" t="s">
        <v>201</v>
      </c>
      <c r="C244" s="48" t="s">
        <v>203</v>
      </c>
      <c r="D244" s="47" t="s">
        <v>98</v>
      </c>
      <c r="E244" s="47" t="s">
        <v>795</v>
      </c>
      <c r="F244" s="48" t="s">
        <v>124</v>
      </c>
      <c r="G244" s="321">
        <v>25</v>
      </c>
    </row>
    <row r="245" spans="1:7" ht="56.25" x14ac:dyDescent="0.2">
      <c r="A245" s="46" t="s">
        <v>210</v>
      </c>
      <c r="B245" s="47" t="s">
        <v>201</v>
      </c>
      <c r="C245" s="48" t="s">
        <v>203</v>
      </c>
      <c r="D245" s="47" t="s">
        <v>98</v>
      </c>
      <c r="E245" s="47" t="s">
        <v>211</v>
      </c>
      <c r="F245" s="48"/>
      <c r="G245" s="321">
        <f t="shared" ref="G245" si="100">G246</f>
        <v>342.3</v>
      </c>
    </row>
    <row r="246" spans="1:7" ht="56.25" x14ac:dyDescent="0.2">
      <c r="A246" s="57" t="s">
        <v>421</v>
      </c>
      <c r="B246" s="47" t="s">
        <v>201</v>
      </c>
      <c r="C246" s="48" t="s">
        <v>203</v>
      </c>
      <c r="D246" s="47" t="s">
        <v>98</v>
      </c>
      <c r="E246" s="47" t="s">
        <v>212</v>
      </c>
      <c r="F246" s="48"/>
      <c r="G246" s="321">
        <f t="shared" ref="G246" si="101">G247+G250</f>
        <v>342.3</v>
      </c>
    </row>
    <row r="247" spans="1:7" ht="67.5" x14ac:dyDescent="0.2">
      <c r="A247" s="46" t="s">
        <v>111</v>
      </c>
      <c r="B247" s="47" t="s">
        <v>201</v>
      </c>
      <c r="C247" s="48" t="s">
        <v>203</v>
      </c>
      <c r="D247" s="47" t="s">
        <v>98</v>
      </c>
      <c r="E247" s="47" t="s">
        <v>212</v>
      </c>
      <c r="F247" s="48">
        <v>100</v>
      </c>
      <c r="G247" s="321">
        <f t="shared" ref="G247" si="102">G249</f>
        <v>38</v>
      </c>
    </row>
    <row r="248" spans="1:7" ht="22.5" x14ac:dyDescent="0.2">
      <c r="A248" s="46" t="s">
        <v>113</v>
      </c>
      <c r="B248" s="47" t="s">
        <v>201</v>
      </c>
      <c r="C248" s="48" t="s">
        <v>203</v>
      </c>
      <c r="D248" s="47" t="s">
        <v>98</v>
      </c>
      <c r="E248" s="47" t="s">
        <v>212</v>
      </c>
      <c r="F248" s="48">
        <v>110</v>
      </c>
      <c r="G248" s="321">
        <f t="shared" ref="G248" si="103">G249</f>
        <v>38</v>
      </c>
    </row>
    <row r="249" spans="1:7" ht="22.5" x14ac:dyDescent="0.2">
      <c r="A249" s="296" t="s">
        <v>405</v>
      </c>
      <c r="B249" s="47" t="s">
        <v>201</v>
      </c>
      <c r="C249" s="48" t="s">
        <v>203</v>
      </c>
      <c r="D249" s="47" t="s">
        <v>98</v>
      </c>
      <c r="E249" s="47" t="s">
        <v>212</v>
      </c>
      <c r="F249" s="48">
        <v>112</v>
      </c>
      <c r="G249" s="321">
        <v>38</v>
      </c>
    </row>
    <row r="250" spans="1:7" ht="67.5" customHeight="1" x14ac:dyDescent="0.2">
      <c r="A250" s="46" t="s">
        <v>102</v>
      </c>
      <c r="B250" s="47" t="s">
        <v>201</v>
      </c>
      <c r="C250" s="48" t="s">
        <v>203</v>
      </c>
      <c r="D250" s="47" t="s">
        <v>98</v>
      </c>
      <c r="E250" s="47" t="s">
        <v>212</v>
      </c>
      <c r="F250" s="48">
        <v>600</v>
      </c>
      <c r="G250" s="321">
        <f t="shared" ref="G250:G251" si="104">G251</f>
        <v>304.3</v>
      </c>
    </row>
    <row r="251" spans="1:7" x14ac:dyDescent="0.2">
      <c r="A251" s="46" t="s">
        <v>104</v>
      </c>
      <c r="B251" s="47" t="s">
        <v>201</v>
      </c>
      <c r="C251" s="48" t="s">
        <v>203</v>
      </c>
      <c r="D251" s="47" t="s">
        <v>98</v>
      </c>
      <c r="E251" s="47" t="s">
        <v>212</v>
      </c>
      <c r="F251" s="48">
        <v>610</v>
      </c>
      <c r="G251" s="321">
        <f t="shared" si="104"/>
        <v>304.3</v>
      </c>
    </row>
    <row r="252" spans="1:7" ht="56.25" x14ac:dyDescent="0.2">
      <c r="A252" s="46" t="s">
        <v>106</v>
      </c>
      <c r="B252" s="47" t="s">
        <v>201</v>
      </c>
      <c r="C252" s="48" t="s">
        <v>203</v>
      </c>
      <c r="D252" s="47" t="s">
        <v>98</v>
      </c>
      <c r="E252" s="47" t="s">
        <v>212</v>
      </c>
      <c r="F252" s="48">
        <v>611</v>
      </c>
      <c r="G252" s="321">
        <v>304.3</v>
      </c>
    </row>
    <row r="253" spans="1:7" x14ac:dyDescent="0.2">
      <c r="A253" s="44" t="s">
        <v>213</v>
      </c>
      <c r="B253" s="64" t="s">
        <v>201</v>
      </c>
      <c r="C253" s="66" t="s">
        <v>203</v>
      </c>
      <c r="D253" s="64" t="s">
        <v>214</v>
      </c>
      <c r="E253" s="64" t="s">
        <v>147</v>
      </c>
      <c r="F253" s="66" t="s">
        <v>148</v>
      </c>
      <c r="G253" s="357">
        <f>G254+G300</f>
        <v>273139.58583</v>
      </c>
    </row>
    <row r="254" spans="1:7" ht="21" x14ac:dyDescent="0.2">
      <c r="A254" s="44" t="s">
        <v>215</v>
      </c>
      <c r="B254" s="64" t="s">
        <v>201</v>
      </c>
      <c r="C254" s="66" t="s">
        <v>203</v>
      </c>
      <c r="D254" s="64" t="s">
        <v>214</v>
      </c>
      <c r="E254" s="64" t="s">
        <v>216</v>
      </c>
      <c r="F254" s="67" t="s">
        <v>148</v>
      </c>
      <c r="G254" s="358">
        <f>G255+G284+G292+G288+G296</f>
        <v>272187.58583</v>
      </c>
    </row>
    <row r="255" spans="1:7" ht="63" customHeight="1" x14ac:dyDescent="0.2">
      <c r="A255" s="242" t="s">
        <v>758</v>
      </c>
      <c r="B255" s="47" t="s">
        <v>201</v>
      </c>
      <c r="C255" s="48" t="s">
        <v>203</v>
      </c>
      <c r="D255" s="47" t="s">
        <v>214</v>
      </c>
      <c r="E255" s="47" t="s">
        <v>510</v>
      </c>
      <c r="F255" s="67"/>
      <c r="G255" s="358">
        <f t="shared" ref="G255" si="105">G256+G260+G264+G268+G272+G276+G280</f>
        <v>18568.385829999999</v>
      </c>
    </row>
    <row r="256" spans="1:7" ht="78" customHeight="1" x14ac:dyDescent="0.2">
      <c r="A256" s="242" t="s">
        <v>759</v>
      </c>
      <c r="B256" s="47" t="s">
        <v>201</v>
      </c>
      <c r="C256" s="48" t="s">
        <v>203</v>
      </c>
      <c r="D256" s="47" t="s">
        <v>214</v>
      </c>
      <c r="E256" s="47" t="s">
        <v>785</v>
      </c>
      <c r="F256" s="67"/>
      <c r="G256" s="358">
        <f t="shared" ref="G256:G258" si="106">G257</f>
        <v>3625.6080000000002</v>
      </c>
    </row>
    <row r="257" spans="1:7" ht="33.75" x14ac:dyDescent="0.2">
      <c r="A257" s="46" t="s">
        <v>102</v>
      </c>
      <c r="B257" s="47" t="s">
        <v>201</v>
      </c>
      <c r="C257" s="48" t="s">
        <v>203</v>
      </c>
      <c r="D257" s="47" t="s">
        <v>214</v>
      </c>
      <c r="E257" s="47" t="s">
        <v>785</v>
      </c>
      <c r="F257" s="48">
        <v>600</v>
      </c>
      <c r="G257" s="321">
        <f t="shared" si="106"/>
        <v>3625.6080000000002</v>
      </c>
    </row>
    <row r="258" spans="1:7" s="58" customFormat="1" ht="21" customHeight="1" x14ac:dyDescent="0.2">
      <c r="A258" s="46" t="s">
        <v>104</v>
      </c>
      <c r="B258" s="47" t="s">
        <v>201</v>
      </c>
      <c r="C258" s="48" t="s">
        <v>203</v>
      </c>
      <c r="D258" s="47" t="s">
        <v>214</v>
      </c>
      <c r="E258" s="47" t="s">
        <v>785</v>
      </c>
      <c r="F258" s="48">
        <v>610</v>
      </c>
      <c r="G258" s="321">
        <f t="shared" si="106"/>
        <v>3625.6080000000002</v>
      </c>
    </row>
    <row r="259" spans="1:7" s="58" customFormat="1" ht="56.25" x14ac:dyDescent="0.2">
      <c r="A259" s="46" t="s">
        <v>106</v>
      </c>
      <c r="B259" s="47" t="s">
        <v>201</v>
      </c>
      <c r="C259" s="48" t="s">
        <v>203</v>
      </c>
      <c r="D259" s="47" t="s">
        <v>214</v>
      </c>
      <c r="E259" s="47" t="s">
        <v>785</v>
      </c>
      <c r="F259" s="48">
        <v>611</v>
      </c>
      <c r="G259" s="321">
        <v>3625.6080000000002</v>
      </c>
    </row>
    <row r="260" spans="1:7" ht="63.75" customHeight="1" x14ac:dyDescent="0.2">
      <c r="A260" s="242" t="s">
        <v>760</v>
      </c>
      <c r="B260" s="47" t="s">
        <v>201</v>
      </c>
      <c r="C260" s="48" t="s">
        <v>203</v>
      </c>
      <c r="D260" s="47" t="s">
        <v>214</v>
      </c>
      <c r="E260" s="47" t="s">
        <v>786</v>
      </c>
      <c r="F260" s="67"/>
      <c r="G260" s="358">
        <f t="shared" ref="G260:G262" si="107">G261</f>
        <v>2988.125</v>
      </c>
    </row>
    <row r="261" spans="1:7" ht="33.75" x14ac:dyDescent="0.2">
      <c r="A261" s="46" t="s">
        <v>102</v>
      </c>
      <c r="B261" s="47" t="s">
        <v>201</v>
      </c>
      <c r="C261" s="48" t="s">
        <v>203</v>
      </c>
      <c r="D261" s="47" t="s">
        <v>214</v>
      </c>
      <c r="E261" s="47" t="s">
        <v>786</v>
      </c>
      <c r="F261" s="48">
        <v>600</v>
      </c>
      <c r="G261" s="321">
        <f t="shared" si="107"/>
        <v>2988.125</v>
      </c>
    </row>
    <row r="262" spans="1:7" s="58" customFormat="1" ht="11.25" x14ac:dyDescent="0.2">
      <c r="A262" s="46" t="s">
        <v>104</v>
      </c>
      <c r="B262" s="47" t="s">
        <v>201</v>
      </c>
      <c r="C262" s="48" t="s">
        <v>203</v>
      </c>
      <c r="D262" s="47" t="s">
        <v>214</v>
      </c>
      <c r="E262" s="47" t="s">
        <v>786</v>
      </c>
      <c r="F262" s="48">
        <v>610</v>
      </c>
      <c r="G262" s="321">
        <f t="shared" si="107"/>
        <v>2988.125</v>
      </c>
    </row>
    <row r="263" spans="1:7" s="58" customFormat="1" ht="56.25" x14ac:dyDescent="0.2">
      <c r="A263" s="46" t="s">
        <v>106</v>
      </c>
      <c r="B263" s="47" t="s">
        <v>201</v>
      </c>
      <c r="C263" s="48" t="s">
        <v>203</v>
      </c>
      <c r="D263" s="47" t="s">
        <v>214</v>
      </c>
      <c r="E263" s="47" t="s">
        <v>786</v>
      </c>
      <c r="F263" s="48">
        <v>611</v>
      </c>
      <c r="G263" s="321">
        <v>2988.125</v>
      </c>
    </row>
    <row r="264" spans="1:7" ht="78.75" x14ac:dyDescent="0.2">
      <c r="A264" s="242" t="s">
        <v>761</v>
      </c>
      <c r="B264" s="47" t="s">
        <v>201</v>
      </c>
      <c r="C264" s="48" t="s">
        <v>203</v>
      </c>
      <c r="D264" s="47" t="s">
        <v>214</v>
      </c>
      <c r="E264" s="47" t="s">
        <v>787</v>
      </c>
      <c r="F264" s="67"/>
      <c r="G264" s="358">
        <f t="shared" ref="G264:G266" si="108">G265</f>
        <v>2252.701</v>
      </c>
    </row>
    <row r="265" spans="1:7" ht="33.75" x14ac:dyDescent="0.2">
      <c r="A265" s="46" t="s">
        <v>102</v>
      </c>
      <c r="B265" s="47" t="s">
        <v>201</v>
      </c>
      <c r="C265" s="48" t="s">
        <v>203</v>
      </c>
      <c r="D265" s="47" t="s">
        <v>214</v>
      </c>
      <c r="E265" s="47" t="s">
        <v>787</v>
      </c>
      <c r="F265" s="48">
        <v>600</v>
      </c>
      <c r="G265" s="321">
        <f t="shared" si="108"/>
        <v>2252.701</v>
      </c>
    </row>
    <row r="266" spans="1:7" s="58" customFormat="1" ht="11.25" x14ac:dyDescent="0.2">
      <c r="A266" s="46" t="s">
        <v>104</v>
      </c>
      <c r="B266" s="47" t="s">
        <v>201</v>
      </c>
      <c r="C266" s="48" t="s">
        <v>203</v>
      </c>
      <c r="D266" s="47" t="s">
        <v>214</v>
      </c>
      <c r="E266" s="47" t="s">
        <v>787</v>
      </c>
      <c r="F266" s="48">
        <v>610</v>
      </c>
      <c r="G266" s="321">
        <f t="shared" si="108"/>
        <v>2252.701</v>
      </c>
    </row>
    <row r="267" spans="1:7" s="291" customFormat="1" ht="56.25" x14ac:dyDescent="0.2">
      <c r="A267" s="46" t="s">
        <v>106</v>
      </c>
      <c r="B267" s="59" t="s">
        <v>201</v>
      </c>
      <c r="C267" s="226" t="s">
        <v>203</v>
      </c>
      <c r="D267" s="59" t="s">
        <v>214</v>
      </c>
      <c r="E267" s="59" t="s">
        <v>787</v>
      </c>
      <c r="F267" s="226">
        <v>611</v>
      </c>
      <c r="G267" s="356">
        <v>2252.701</v>
      </c>
    </row>
    <row r="268" spans="1:7" ht="90" x14ac:dyDescent="0.2">
      <c r="A268" s="242" t="s">
        <v>762</v>
      </c>
      <c r="B268" s="47" t="s">
        <v>201</v>
      </c>
      <c r="C268" s="48" t="s">
        <v>203</v>
      </c>
      <c r="D268" s="47" t="s">
        <v>214</v>
      </c>
      <c r="E268" s="47" t="s">
        <v>788</v>
      </c>
      <c r="F268" s="67"/>
      <c r="G268" s="358">
        <f t="shared" ref="G268:G270" si="109">G269</f>
        <v>4219.9679999999998</v>
      </c>
    </row>
    <row r="269" spans="1:7" ht="33.75" x14ac:dyDescent="0.2">
      <c r="A269" s="46" t="s">
        <v>102</v>
      </c>
      <c r="B269" s="47" t="s">
        <v>201</v>
      </c>
      <c r="C269" s="48" t="s">
        <v>203</v>
      </c>
      <c r="D269" s="47" t="s">
        <v>214</v>
      </c>
      <c r="E269" s="47" t="s">
        <v>788</v>
      </c>
      <c r="F269" s="48">
        <v>600</v>
      </c>
      <c r="G269" s="321">
        <f t="shared" si="109"/>
        <v>4219.9679999999998</v>
      </c>
    </row>
    <row r="270" spans="1:7" s="58" customFormat="1" ht="11.25" x14ac:dyDescent="0.2">
      <c r="A270" s="46" t="s">
        <v>104</v>
      </c>
      <c r="B270" s="47" t="s">
        <v>201</v>
      </c>
      <c r="C270" s="48" t="s">
        <v>203</v>
      </c>
      <c r="D270" s="47" t="s">
        <v>214</v>
      </c>
      <c r="E270" s="47" t="s">
        <v>788</v>
      </c>
      <c r="F270" s="48">
        <v>610</v>
      </c>
      <c r="G270" s="321">
        <f t="shared" si="109"/>
        <v>4219.9679999999998</v>
      </c>
    </row>
    <row r="271" spans="1:7" s="58" customFormat="1" ht="56.25" x14ac:dyDescent="0.2">
      <c r="A271" s="46" t="s">
        <v>106</v>
      </c>
      <c r="B271" s="47" t="s">
        <v>201</v>
      </c>
      <c r="C271" s="48" t="s">
        <v>203</v>
      </c>
      <c r="D271" s="47" t="s">
        <v>214</v>
      </c>
      <c r="E271" s="47" t="s">
        <v>788</v>
      </c>
      <c r="F271" s="48">
        <v>611</v>
      </c>
      <c r="G271" s="321">
        <v>4219.9679999999998</v>
      </c>
    </row>
    <row r="272" spans="1:7" ht="78.75" x14ac:dyDescent="0.2">
      <c r="A272" s="242" t="s">
        <v>763</v>
      </c>
      <c r="B272" s="47" t="s">
        <v>201</v>
      </c>
      <c r="C272" s="48" t="s">
        <v>203</v>
      </c>
      <c r="D272" s="47" t="s">
        <v>214</v>
      </c>
      <c r="E272" s="47" t="s">
        <v>789</v>
      </c>
      <c r="F272" s="67"/>
      <c r="G272" s="358">
        <f t="shared" ref="G272:G274" si="110">G273</f>
        <v>2433.1750000000002</v>
      </c>
    </row>
    <row r="273" spans="1:7" ht="33.75" x14ac:dyDescent="0.2">
      <c r="A273" s="46" t="s">
        <v>102</v>
      </c>
      <c r="B273" s="47" t="s">
        <v>201</v>
      </c>
      <c r="C273" s="48" t="s">
        <v>203</v>
      </c>
      <c r="D273" s="47" t="s">
        <v>214</v>
      </c>
      <c r="E273" s="47" t="s">
        <v>789</v>
      </c>
      <c r="F273" s="48">
        <v>600</v>
      </c>
      <c r="G273" s="321">
        <f t="shared" si="110"/>
        <v>2433.1750000000002</v>
      </c>
    </row>
    <row r="274" spans="1:7" s="58" customFormat="1" ht="11.25" x14ac:dyDescent="0.2">
      <c r="A274" s="46" t="s">
        <v>104</v>
      </c>
      <c r="B274" s="47" t="s">
        <v>201</v>
      </c>
      <c r="C274" s="48" t="s">
        <v>203</v>
      </c>
      <c r="D274" s="47" t="s">
        <v>214</v>
      </c>
      <c r="E274" s="47" t="s">
        <v>789</v>
      </c>
      <c r="F274" s="48">
        <v>610</v>
      </c>
      <c r="G274" s="321">
        <f t="shared" si="110"/>
        <v>2433.1750000000002</v>
      </c>
    </row>
    <row r="275" spans="1:7" s="58" customFormat="1" ht="56.25" x14ac:dyDescent="0.2">
      <c r="A275" s="46" t="s">
        <v>106</v>
      </c>
      <c r="B275" s="47" t="s">
        <v>201</v>
      </c>
      <c r="C275" s="48" t="s">
        <v>203</v>
      </c>
      <c r="D275" s="47" t="s">
        <v>214</v>
      </c>
      <c r="E275" s="47" t="s">
        <v>789</v>
      </c>
      <c r="F275" s="48">
        <v>611</v>
      </c>
      <c r="G275" s="321">
        <v>2433.1750000000002</v>
      </c>
    </row>
    <row r="276" spans="1:7" ht="90" x14ac:dyDescent="0.2">
      <c r="A276" s="242" t="s">
        <v>764</v>
      </c>
      <c r="B276" s="47" t="s">
        <v>201</v>
      </c>
      <c r="C276" s="48" t="s">
        <v>203</v>
      </c>
      <c r="D276" s="47" t="s">
        <v>214</v>
      </c>
      <c r="E276" s="47" t="s">
        <v>790</v>
      </c>
      <c r="F276" s="67"/>
      <c r="G276" s="358">
        <f t="shared" ref="G276:G278" si="111">G277</f>
        <v>784.899</v>
      </c>
    </row>
    <row r="277" spans="1:7" ht="33.75" x14ac:dyDescent="0.2">
      <c r="A277" s="46" t="s">
        <v>102</v>
      </c>
      <c r="B277" s="47" t="s">
        <v>201</v>
      </c>
      <c r="C277" s="48" t="s">
        <v>203</v>
      </c>
      <c r="D277" s="47" t="s">
        <v>214</v>
      </c>
      <c r="E277" s="47" t="s">
        <v>790</v>
      </c>
      <c r="F277" s="48">
        <v>600</v>
      </c>
      <c r="G277" s="321">
        <f t="shared" si="111"/>
        <v>784.899</v>
      </c>
    </row>
    <row r="278" spans="1:7" s="58" customFormat="1" ht="11.25" x14ac:dyDescent="0.2">
      <c r="A278" s="46" t="s">
        <v>104</v>
      </c>
      <c r="B278" s="47" t="s">
        <v>201</v>
      </c>
      <c r="C278" s="48" t="s">
        <v>203</v>
      </c>
      <c r="D278" s="47" t="s">
        <v>214</v>
      </c>
      <c r="E278" s="47" t="s">
        <v>790</v>
      </c>
      <c r="F278" s="48">
        <v>610</v>
      </c>
      <c r="G278" s="321">
        <f t="shared" si="111"/>
        <v>784.899</v>
      </c>
    </row>
    <row r="279" spans="1:7" s="58" customFormat="1" ht="56.25" x14ac:dyDescent="0.2">
      <c r="A279" s="46" t="s">
        <v>106</v>
      </c>
      <c r="B279" s="47" t="s">
        <v>201</v>
      </c>
      <c r="C279" s="48" t="s">
        <v>203</v>
      </c>
      <c r="D279" s="47" t="s">
        <v>214</v>
      </c>
      <c r="E279" s="47" t="s">
        <v>790</v>
      </c>
      <c r="F279" s="48">
        <v>611</v>
      </c>
      <c r="G279" s="321">
        <v>784.899</v>
      </c>
    </row>
    <row r="280" spans="1:7" ht="90" x14ac:dyDescent="0.2">
      <c r="A280" s="242" t="s">
        <v>765</v>
      </c>
      <c r="B280" s="47" t="s">
        <v>201</v>
      </c>
      <c r="C280" s="48" t="s">
        <v>203</v>
      </c>
      <c r="D280" s="47" t="s">
        <v>214</v>
      </c>
      <c r="E280" s="47" t="s">
        <v>791</v>
      </c>
      <c r="F280" s="67"/>
      <c r="G280" s="358">
        <f t="shared" ref="G280:G282" si="112">G281</f>
        <v>2263.9098300000001</v>
      </c>
    </row>
    <row r="281" spans="1:7" ht="33.75" x14ac:dyDescent="0.2">
      <c r="A281" s="46" t="s">
        <v>102</v>
      </c>
      <c r="B281" s="47" t="s">
        <v>201</v>
      </c>
      <c r="C281" s="48" t="s">
        <v>203</v>
      </c>
      <c r="D281" s="47" t="s">
        <v>214</v>
      </c>
      <c r="E281" s="47" t="s">
        <v>791</v>
      </c>
      <c r="F281" s="48">
        <v>600</v>
      </c>
      <c r="G281" s="321">
        <f t="shared" si="112"/>
        <v>2263.9098300000001</v>
      </c>
    </row>
    <row r="282" spans="1:7" s="58" customFormat="1" ht="11.25" x14ac:dyDescent="0.2">
      <c r="A282" s="46" t="s">
        <v>104</v>
      </c>
      <c r="B282" s="47" t="s">
        <v>201</v>
      </c>
      <c r="C282" s="48" t="s">
        <v>203</v>
      </c>
      <c r="D282" s="47" t="s">
        <v>214</v>
      </c>
      <c r="E282" s="47" t="s">
        <v>791</v>
      </c>
      <c r="F282" s="48">
        <v>610</v>
      </c>
      <c r="G282" s="321">
        <f t="shared" si="112"/>
        <v>2263.9098300000001</v>
      </c>
    </row>
    <row r="283" spans="1:7" s="58" customFormat="1" ht="56.25" x14ac:dyDescent="0.2">
      <c r="A283" s="46" t="s">
        <v>106</v>
      </c>
      <c r="B283" s="47" t="s">
        <v>201</v>
      </c>
      <c r="C283" s="48" t="s">
        <v>203</v>
      </c>
      <c r="D283" s="47" t="s">
        <v>214</v>
      </c>
      <c r="E283" s="47" t="s">
        <v>791</v>
      </c>
      <c r="F283" s="48">
        <v>611</v>
      </c>
      <c r="G283" s="321">
        <v>2263.9098300000001</v>
      </c>
    </row>
    <row r="284" spans="1:7" ht="90" x14ac:dyDescent="0.2">
      <c r="A284" s="46" t="s">
        <v>67</v>
      </c>
      <c r="B284" s="47" t="s">
        <v>201</v>
      </c>
      <c r="C284" s="48" t="s">
        <v>203</v>
      </c>
      <c r="D284" s="47" t="s">
        <v>214</v>
      </c>
      <c r="E284" s="47" t="s">
        <v>511</v>
      </c>
      <c r="F284" s="48" t="s">
        <v>148</v>
      </c>
      <c r="G284" s="321">
        <f t="shared" ref="G284:G286" si="113">G285</f>
        <v>223382</v>
      </c>
    </row>
    <row r="285" spans="1:7" ht="33.75" x14ac:dyDescent="0.2">
      <c r="A285" s="46" t="s">
        <v>102</v>
      </c>
      <c r="B285" s="47" t="s">
        <v>201</v>
      </c>
      <c r="C285" s="48" t="s">
        <v>203</v>
      </c>
      <c r="D285" s="48" t="s">
        <v>214</v>
      </c>
      <c r="E285" s="47" t="s">
        <v>511</v>
      </c>
      <c r="F285" s="48" t="s">
        <v>103</v>
      </c>
      <c r="G285" s="321">
        <f t="shared" si="113"/>
        <v>223382</v>
      </c>
    </row>
    <row r="286" spans="1:7" x14ac:dyDescent="0.2">
      <c r="A286" s="46" t="s">
        <v>104</v>
      </c>
      <c r="B286" s="47" t="s">
        <v>201</v>
      </c>
      <c r="C286" s="48" t="s">
        <v>203</v>
      </c>
      <c r="D286" s="48" t="s">
        <v>214</v>
      </c>
      <c r="E286" s="47" t="s">
        <v>511</v>
      </c>
      <c r="F286" s="48" t="s">
        <v>105</v>
      </c>
      <c r="G286" s="321">
        <f t="shared" si="113"/>
        <v>223382</v>
      </c>
    </row>
    <row r="287" spans="1:7" ht="19.5" customHeight="1" x14ac:dyDescent="0.2">
      <c r="A287" s="46" t="s">
        <v>106</v>
      </c>
      <c r="B287" s="47" t="s">
        <v>201</v>
      </c>
      <c r="C287" s="48" t="s">
        <v>203</v>
      </c>
      <c r="D287" s="48" t="s">
        <v>214</v>
      </c>
      <c r="E287" s="47" t="s">
        <v>511</v>
      </c>
      <c r="F287" s="48" t="s">
        <v>107</v>
      </c>
      <c r="G287" s="321">
        <v>223382</v>
      </c>
    </row>
    <row r="288" spans="1:7" ht="44.25" customHeight="1" x14ac:dyDescent="0.2">
      <c r="A288" s="46" t="s">
        <v>710</v>
      </c>
      <c r="B288" s="47" t="s">
        <v>201</v>
      </c>
      <c r="C288" s="48" t="s">
        <v>203</v>
      </c>
      <c r="D288" s="47" t="s">
        <v>214</v>
      </c>
      <c r="E288" s="47" t="s">
        <v>882</v>
      </c>
      <c r="F288" s="48"/>
      <c r="G288" s="321">
        <f>G289</f>
        <v>19231.3</v>
      </c>
    </row>
    <row r="289" spans="1:7" ht="37.5" customHeight="1" x14ac:dyDescent="0.2">
      <c r="A289" s="46" t="s">
        <v>102</v>
      </c>
      <c r="B289" s="47" t="s">
        <v>201</v>
      </c>
      <c r="C289" s="48" t="s">
        <v>203</v>
      </c>
      <c r="D289" s="47" t="s">
        <v>214</v>
      </c>
      <c r="E289" s="47" t="s">
        <v>882</v>
      </c>
      <c r="F289" s="48" t="s">
        <v>103</v>
      </c>
      <c r="G289" s="321">
        <f>G290</f>
        <v>19231.3</v>
      </c>
    </row>
    <row r="290" spans="1:7" ht="15.75" customHeight="1" x14ac:dyDescent="0.2">
      <c r="A290" s="46" t="s">
        <v>104</v>
      </c>
      <c r="B290" s="47" t="s">
        <v>201</v>
      </c>
      <c r="C290" s="48" t="s">
        <v>203</v>
      </c>
      <c r="D290" s="47" t="s">
        <v>214</v>
      </c>
      <c r="E290" s="47" t="s">
        <v>882</v>
      </c>
      <c r="F290" s="48" t="s">
        <v>105</v>
      </c>
      <c r="G290" s="321">
        <f>G291</f>
        <v>19231.3</v>
      </c>
    </row>
    <row r="291" spans="1:7" ht="22.5" x14ac:dyDescent="0.2">
      <c r="A291" s="46" t="s">
        <v>518</v>
      </c>
      <c r="B291" s="47" t="s">
        <v>201</v>
      </c>
      <c r="C291" s="48" t="s">
        <v>203</v>
      </c>
      <c r="D291" s="47" t="s">
        <v>214</v>
      </c>
      <c r="E291" s="47" t="s">
        <v>882</v>
      </c>
      <c r="F291" s="48">
        <v>612</v>
      </c>
      <c r="G291" s="321">
        <v>19231.3</v>
      </c>
    </row>
    <row r="292" spans="1:7" ht="56.25" x14ac:dyDescent="0.2">
      <c r="A292" s="46" t="s">
        <v>703</v>
      </c>
      <c r="B292" s="47" t="s">
        <v>201</v>
      </c>
      <c r="C292" s="48" t="s">
        <v>203</v>
      </c>
      <c r="D292" s="47" t="s">
        <v>214</v>
      </c>
      <c r="E292" s="47" t="s">
        <v>883</v>
      </c>
      <c r="F292" s="48"/>
      <c r="G292" s="321">
        <f t="shared" ref="G292" si="114">G293</f>
        <v>9361.1</v>
      </c>
    </row>
    <row r="293" spans="1:7" ht="33.75" x14ac:dyDescent="0.2">
      <c r="A293" s="46" t="s">
        <v>102</v>
      </c>
      <c r="B293" s="47" t="s">
        <v>201</v>
      </c>
      <c r="C293" s="48" t="s">
        <v>203</v>
      </c>
      <c r="D293" s="47" t="s">
        <v>214</v>
      </c>
      <c r="E293" s="47" t="s">
        <v>883</v>
      </c>
      <c r="F293" s="48" t="s">
        <v>103</v>
      </c>
      <c r="G293" s="321">
        <f>G294</f>
        <v>9361.1</v>
      </c>
    </row>
    <row r="294" spans="1:7" x14ac:dyDescent="0.2">
      <c r="A294" s="46" t="s">
        <v>104</v>
      </c>
      <c r="B294" s="47" t="s">
        <v>201</v>
      </c>
      <c r="C294" s="48" t="s">
        <v>203</v>
      </c>
      <c r="D294" s="47" t="s">
        <v>214</v>
      </c>
      <c r="E294" s="47" t="s">
        <v>883</v>
      </c>
      <c r="F294" s="48" t="s">
        <v>105</v>
      </c>
      <c r="G294" s="321">
        <f>G295</f>
        <v>9361.1</v>
      </c>
    </row>
    <row r="295" spans="1:7" ht="15.75" customHeight="1" x14ac:dyDescent="0.2">
      <c r="A295" s="300" t="s">
        <v>518</v>
      </c>
      <c r="B295" s="47" t="s">
        <v>201</v>
      </c>
      <c r="C295" s="48" t="s">
        <v>203</v>
      </c>
      <c r="D295" s="47" t="s">
        <v>214</v>
      </c>
      <c r="E295" s="47" t="s">
        <v>883</v>
      </c>
      <c r="F295" s="48">
        <v>612</v>
      </c>
      <c r="G295" s="321">
        <v>9361.1</v>
      </c>
    </row>
    <row r="296" spans="1:7" ht="67.5" x14ac:dyDescent="0.2">
      <c r="A296" s="227" t="s">
        <v>853</v>
      </c>
      <c r="B296" s="47" t="s">
        <v>201</v>
      </c>
      <c r="C296" s="48" t="s">
        <v>203</v>
      </c>
      <c r="D296" s="47" t="s">
        <v>214</v>
      </c>
      <c r="E296" s="47" t="s">
        <v>884</v>
      </c>
      <c r="F296" s="48"/>
      <c r="G296" s="321">
        <f>G297</f>
        <v>1644.8</v>
      </c>
    </row>
    <row r="297" spans="1:7" ht="33.75" x14ac:dyDescent="0.2">
      <c r="A297" s="46" t="s">
        <v>102</v>
      </c>
      <c r="B297" s="47" t="s">
        <v>201</v>
      </c>
      <c r="C297" s="48" t="s">
        <v>203</v>
      </c>
      <c r="D297" s="47" t="s">
        <v>214</v>
      </c>
      <c r="E297" s="47" t="s">
        <v>884</v>
      </c>
      <c r="F297" s="48" t="s">
        <v>103</v>
      </c>
      <c r="G297" s="321">
        <f>G298</f>
        <v>1644.8</v>
      </c>
    </row>
    <row r="298" spans="1:7" x14ac:dyDescent="0.2">
      <c r="A298" s="46" t="s">
        <v>104</v>
      </c>
      <c r="B298" s="47" t="s">
        <v>201</v>
      </c>
      <c r="C298" s="48" t="s">
        <v>203</v>
      </c>
      <c r="D298" s="47" t="s">
        <v>214</v>
      </c>
      <c r="E298" s="47" t="s">
        <v>884</v>
      </c>
      <c r="F298" s="48" t="s">
        <v>105</v>
      </c>
      <c r="G298" s="321">
        <f>G299</f>
        <v>1644.8</v>
      </c>
    </row>
    <row r="299" spans="1:7" x14ac:dyDescent="0.2">
      <c r="A299" s="301" t="s">
        <v>518</v>
      </c>
      <c r="B299" s="47" t="s">
        <v>201</v>
      </c>
      <c r="C299" s="48" t="s">
        <v>203</v>
      </c>
      <c r="D299" s="47" t="s">
        <v>214</v>
      </c>
      <c r="E299" s="47" t="s">
        <v>884</v>
      </c>
      <c r="F299" s="48">
        <v>612</v>
      </c>
      <c r="G299" s="321">
        <v>1644.8</v>
      </c>
    </row>
    <row r="300" spans="1:7" ht="67.5" x14ac:dyDescent="0.2">
      <c r="A300" s="93" t="s">
        <v>406</v>
      </c>
      <c r="B300" s="70" t="s">
        <v>201</v>
      </c>
      <c r="C300" s="72" t="s">
        <v>203</v>
      </c>
      <c r="D300" s="72" t="s">
        <v>214</v>
      </c>
      <c r="E300" s="70" t="s">
        <v>211</v>
      </c>
      <c r="F300" s="72"/>
      <c r="G300" s="365">
        <f t="shared" ref="G300:G303" si="115">G301</f>
        <v>952</v>
      </c>
    </row>
    <row r="301" spans="1:7" ht="56.25" x14ac:dyDescent="0.2">
      <c r="A301" s="57" t="s">
        <v>73</v>
      </c>
      <c r="B301" s="47" t="s">
        <v>201</v>
      </c>
      <c r="C301" s="48" t="s">
        <v>203</v>
      </c>
      <c r="D301" s="48" t="s">
        <v>214</v>
      </c>
      <c r="E301" s="47" t="s">
        <v>212</v>
      </c>
      <c r="F301" s="48"/>
      <c r="G301" s="321">
        <f t="shared" si="115"/>
        <v>952</v>
      </c>
    </row>
    <row r="302" spans="1:7" ht="33.75" x14ac:dyDescent="0.2">
      <c r="A302" s="46" t="s">
        <v>102</v>
      </c>
      <c r="B302" s="47" t="s">
        <v>201</v>
      </c>
      <c r="C302" s="48" t="s">
        <v>203</v>
      </c>
      <c r="D302" s="48" t="s">
        <v>214</v>
      </c>
      <c r="E302" s="47" t="s">
        <v>212</v>
      </c>
      <c r="F302" s="48">
        <v>600</v>
      </c>
      <c r="G302" s="321">
        <f t="shared" si="115"/>
        <v>952</v>
      </c>
    </row>
    <row r="303" spans="1:7" x14ac:dyDescent="0.2">
      <c r="A303" s="46" t="s">
        <v>104</v>
      </c>
      <c r="B303" s="47" t="s">
        <v>201</v>
      </c>
      <c r="C303" s="48" t="s">
        <v>203</v>
      </c>
      <c r="D303" s="48" t="s">
        <v>214</v>
      </c>
      <c r="E303" s="47" t="s">
        <v>212</v>
      </c>
      <c r="F303" s="48">
        <v>610</v>
      </c>
      <c r="G303" s="321">
        <f t="shared" si="115"/>
        <v>952</v>
      </c>
    </row>
    <row r="304" spans="1:7" ht="56.25" x14ac:dyDescent="0.2">
      <c r="A304" s="46" t="s">
        <v>106</v>
      </c>
      <c r="B304" s="47" t="s">
        <v>201</v>
      </c>
      <c r="C304" s="48" t="s">
        <v>203</v>
      </c>
      <c r="D304" s="48" t="s">
        <v>214</v>
      </c>
      <c r="E304" s="47" t="s">
        <v>212</v>
      </c>
      <c r="F304" s="48">
        <v>611</v>
      </c>
      <c r="G304" s="321">
        <v>952</v>
      </c>
    </row>
    <row r="305" spans="1:7" ht="21" x14ac:dyDescent="0.2">
      <c r="A305" s="44" t="s">
        <v>341</v>
      </c>
      <c r="B305" s="69" t="s">
        <v>201</v>
      </c>
      <c r="C305" s="67" t="s">
        <v>203</v>
      </c>
      <c r="D305" s="69" t="s">
        <v>152</v>
      </c>
      <c r="E305" s="69"/>
      <c r="F305" s="67" t="s">
        <v>148</v>
      </c>
      <c r="G305" s="357">
        <f t="shared" ref="G305" si="116">G306+G310</f>
        <v>23340.576000000001</v>
      </c>
    </row>
    <row r="306" spans="1:7" ht="45" x14ac:dyDescent="0.2">
      <c r="A306" s="46" t="s">
        <v>444</v>
      </c>
      <c r="B306" s="59" t="s">
        <v>201</v>
      </c>
      <c r="C306" s="226" t="s">
        <v>203</v>
      </c>
      <c r="D306" s="59" t="s">
        <v>152</v>
      </c>
      <c r="E306" s="59" t="s">
        <v>342</v>
      </c>
      <c r="F306" s="226" t="s">
        <v>148</v>
      </c>
      <c r="G306" s="321">
        <f t="shared" ref="G306:G308" si="117">G307</f>
        <v>23226.576000000001</v>
      </c>
    </row>
    <row r="307" spans="1:7" ht="33.75" x14ac:dyDescent="0.2">
      <c r="A307" s="46" t="s">
        <v>102</v>
      </c>
      <c r="B307" s="59" t="s">
        <v>201</v>
      </c>
      <c r="C307" s="226" t="s">
        <v>203</v>
      </c>
      <c r="D307" s="59" t="s">
        <v>152</v>
      </c>
      <c r="E307" s="59" t="s">
        <v>342</v>
      </c>
      <c r="F307" s="226">
        <v>600</v>
      </c>
      <c r="G307" s="321">
        <f t="shared" si="117"/>
        <v>23226.576000000001</v>
      </c>
    </row>
    <row r="308" spans="1:7" x14ac:dyDescent="0.2">
      <c r="A308" s="46" t="s">
        <v>104</v>
      </c>
      <c r="B308" s="59" t="s">
        <v>201</v>
      </c>
      <c r="C308" s="226" t="s">
        <v>203</v>
      </c>
      <c r="D308" s="59" t="s">
        <v>152</v>
      </c>
      <c r="E308" s="59" t="s">
        <v>342</v>
      </c>
      <c r="F308" s="226">
        <v>610</v>
      </c>
      <c r="G308" s="321">
        <f t="shared" si="117"/>
        <v>23226.576000000001</v>
      </c>
    </row>
    <row r="309" spans="1:7" ht="56.25" x14ac:dyDescent="0.2">
      <c r="A309" s="46" t="s">
        <v>106</v>
      </c>
      <c r="B309" s="59" t="s">
        <v>201</v>
      </c>
      <c r="C309" s="226" t="s">
        <v>203</v>
      </c>
      <c r="D309" s="59" t="s">
        <v>152</v>
      </c>
      <c r="E309" s="59" t="s">
        <v>342</v>
      </c>
      <c r="F309" s="226">
        <v>611</v>
      </c>
      <c r="G309" s="321">
        <v>23226.576000000001</v>
      </c>
    </row>
    <row r="310" spans="1:7" ht="56.25" x14ac:dyDescent="0.2">
      <c r="A310" s="46" t="s">
        <v>406</v>
      </c>
      <c r="B310" s="59" t="s">
        <v>201</v>
      </c>
      <c r="C310" s="226" t="s">
        <v>203</v>
      </c>
      <c r="D310" s="59" t="s">
        <v>152</v>
      </c>
      <c r="E310" s="59" t="s">
        <v>211</v>
      </c>
      <c r="F310" s="226"/>
      <c r="G310" s="321">
        <f t="shared" ref="G310:G313" si="118">G311</f>
        <v>114</v>
      </c>
    </row>
    <row r="311" spans="1:7" ht="56.25" x14ac:dyDescent="0.2">
      <c r="A311" s="57" t="s">
        <v>73</v>
      </c>
      <c r="B311" s="59" t="s">
        <v>201</v>
      </c>
      <c r="C311" s="226" t="s">
        <v>203</v>
      </c>
      <c r="D311" s="59" t="s">
        <v>152</v>
      </c>
      <c r="E311" s="59" t="s">
        <v>212</v>
      </c>
      <c r="F311" s="226"/>
      <c r="G311" s="321">
        <f t="shared" si="118"/>
        <v>114</v>
      </c>
    </row>
    <row r="312" spans="1:7" ht="33.75" x14ac:dyDescent="0.2">
      <c r="A312" s="46" t="s">
        <v>102</v>
      </c>
      <c r="B312" s="59" t="s">
        <v>201</v>
      </c>
      <c r="C312" s="226" t="s">
        <v>203</v>
      </c>
      <c r="D312" s="59" t="s">
        <v>152</v>
      </c>
      <c r="E312" s="59" t="s">
        <v>212</v>
      </c>
      <c r="F312" s="48">
        <v>600</v>
      </c>
      <c r="G312" s="321">
        <f t="shared" si="118"/>
        <v>114</v>
      </c>
    </row>
    <row r="313" spans="1:7" x14ac:dyDescent="0.2">
      <c r="A313" s="46" t="s">
        <v>104</v>
      </c>
      <c r="B313" s="59" t="s">
        <v>201</v>
      </c>
      <c r="C313" s="226" t="s">
        <v>203</v>
      </c>
      <c r="D313" s="59" t="s">
        <v>152</v>
      </c>
      <c r="E313" s="59" t="s">
        <v>212</v>
      </c>
      <c r="F313" s="48">
        <v>610</v>
      </c>
      <c r="G313" s="321">
        <f t="shared" si="118"/>
        <v>114</v>
      </c>
    </row>
    <row r="314" spans="1:7" ht="56.25" x14ac:dyDescent="0.2">
      <c r="A314" s="46" t="s">
        <v>106</v>
      </c>
      <c r="B314" s="59" t="s">
        <v>201</v>
      </c>
      <c r="C314" s="226" t="s">
        <v>203</v>
      </c>
      <c r="D314" s="59" t="s">
        <v>152</v>
      </c>
      <c r="E314" s="59" t="s">
        <v>212</v>
      </c>
      <c r="F314" s="48">
        <v>611</v>
      </c>
      <c r="G314" s="321">
        <v>114</v>
      </c>
    </row>
    <row r="315" spans="1:7" x14ac:dyDescent="0.2">
      <c r="A315" s="44" t="s">
        <v>378</v>
      </c>
      <c r="B315" s="65" t="s">
        <v>201</v>
      </c>
      <c r="C315" s="64" t="s">
        <v>203</v>
      </c>
      <c r="D315" s="64" t="s">
        <v>203</v>
      </c>
      <c r="E315" s="64"/>
      <c r="F315" s="66"/>
      <c r="G315" s="357">
        <f t="shared" ref="G315:G317" si="119">G316</f>
        <v>3015</v>
      </c>
    </row>
    <row r="316" spans="1:7" ht="22.5" x14ac:dyDescent="0.2">
      <c r="A316" s="46" t="s">
        <v>380</v>
      </c>
      <c r="B316" s="45" t="s">
        <v>201</v>
      </c>
      <c r="C316" s="48" t="s">
        <v>203</v>
      </c>
      <c r="D316" s="48" t="s">
        <v>203</v>
      </c>
      <c r="E316" s="47" t="s">
        <v>381</v>
      </c>
      <c r="F316" s="48" t="s">
        <v>148</v>
      </c>
      <c r="G316" s="321">
        <f t="shared" si="119"/>
        <v>3015</v>
      </c>
    </row>
    <row r="317" spans="1:7" ht="22.5" x14ac:dyDescent="0.2">
      <c r="A317" s="46" t="s">
        <v>382</v>
      </c>
      <c r="B317" s="45" t="s">
        <v>201</v>
      </c>
      <c r="C317" s="48" t="s">
        <v>203</v>
      </c>
      <c r="D317" s="47" t="s">
        <v>203</v>
      </c>
      <c r="E317" s="47" t="s">
        <v>383</v>
      </c>
      <c r="F317" s="48"/>
      <c r="G317" s="321">
        <f t="shared" si="119"/>
        <v>3015</v>
      </c>
    </row>
    <row r="318" spans="1:7" ht="22.5" x14ac:dyDescent="0.2">
      <c r="A318" s="46" t="s">
        <v>422</v>
      </c>
      <c r="B318" s="45" t="s">
        <v>201</v>
      </c>
      <c r="C318" s="48" t="s">
        <v>203</v>
      </c>
      <c r="D318" s="47" t="s">
        <v>203</v>
      </c>
      <c r="E318" s="47" t="s">
        <v>384</v>
      </c>
      <c r="F318" s="48"/>
      <c r="G318" s="321">
        <f>G319</f>
        <v>3015</v>
      </c>
    </row>
    <row r="319" spans="1:7" ht="33.75" x14ac:dyDescent="0.2">
      <c r="A319" s="46" t="s">
        <v>102</v>
      </c>
      <c r="B319" s="45" t="s">
        <v>201</v>
      </c>
      <c r="C319" s="48" t="s">
        <v>203</v>
      </c>
      <c r="D319" s="47" t="s">
        <v>203</v>
      </c>
      <c r="E319" s="47" t="s">
        <v>384</v>
      </c>
      <c r="F319" s="48">
        <v>600</v>
      </c>
      <c r="G319" s="321">
        <f>G320</f>
        <v>3015</v>
      </c>
    </row>
    <row r="320" spans="1:7" ht="18" customHeight="1" x14ac:dyDescent="0.2">
      <c r="A320" s="46" t="s">
        <v>104</v>
      </c>
      <c r="B320" s="45" t="s">
        <v>201</v>
      </c>
      <c r="C320" s="48" t="s">
        <v>203</v>
      </c>
      <c r="D320" s="47" t="s">
        <v>203</v>
      </c>
      <c r="E320" s="47" t="s">
        <v>384</v>
      </c>
      <c r="F320" s="48">
        <v>610</v>
      </c>
      <c r="G320" s="321">
        <f t="shared" ref="G320" si="120">G321</f>
        <v>3015</v>
      </c>
    </row>
    <row r="321" spans="1:7" ht="54" customHeight="1" x14ac:dyDescent="0.2">
      <c r="A321" s="46" t="s">
        <v>106</v>
      </c>
      <c r="B321" s="45" t="s">
        <v>201</v>
      </c>
      <c r="C321" s="48" t="s">
        <v>203</v>
      </c>
      <c r="D321" s="47" t="s">
        <v>203</v>
      </c>
      <c r="E321" s="47" t="s">
        <v>384</v>
      </c>
      <c r="F321" s="48">
        <v>611</v>
      </c>
      <c r="G321" s="321">
        <v>3015</v>
      </c>
    </row>
    <row r="322" spans="1:7" x14ac:dyDescent="0.2">
      <c r="A322" s="44" t="s">
        <v>218</v>
      </c>
      <c r="B322" s="64" t="s">
        <v>201</v>
      </c>
      <c r="C322" s="66" t="s">
        <v>203</v>
      </c>
      <c r="D322" s="64" t="s">
        <v>219</v>
      </c>
      <c r="E322" s="64" t="s">
        <v>147</v>
      </c>
      <c r="F322" s="66" t="s">
        <v>148</v>
      </c>
      <c r="G322" s="357">
        <f t="shared" ref="G322" si="121">G323</f>
        <v>16986.831000000002</v>
      </c>
    </row>
    <row r="323" spans="1:7" ht="56.25" x14ac:dyDescent="0.2">
      <c r="A323" s="46" t="s">
        <v>439</v>
      </c>
      <c r="B323" s="47" t="s">
        <v>201</v>
      </c>
      <c r="C323" s="48" t="s">
        <v>203</v>
      </c>
      <c r="D323" s="47" t="s">
        <v>219</v>
      </c>
      <c r="E323" s="47" t="s">
        <v>220</v>
      </c>
      <c r="F323" s="48"/>
      <c r="G323" s="321">
        <f>G324+G344+G329</f>
        <v>16986.831000000002</v>
      </c>
    </row>
    <row r="324" spans="1:7" ht="33.75" x14ac:dyDescent="0.2">
      <c r="A324" s="46" t="s">
        <v>221</v>
      </c>
      <c r="B324" s="47" t="s">
        <v>201</v>
      </c>
      <c r="C324" s="48" t="s">
        <v>203</v>
      </c>
      <c r="D324" s="47" t="s">
        <v>219</v>
      </c>
      <c r="E324" s="47" t="s">
        <v>222</v>
      </c>
      <c r="F324" s="48"/>
      <c r="G324" s="321">
        <f>G325</f>
        <v>1497.3</v>
      </c>
    </row>
    <row r="325" spans="1:7" ht="67.5" x14ac:dyDescent="0.2">
      <c r="A325" s="46" t="s">
        <v>111</v>
      </c>
      <c r="B325" s="47" t="s">
        <v>201</v>
      </c>
      <c r="C325" s="48" t="s">
        <v>203</v>
      </c>
      <c r="D325" s="47" t="s">
        <v>219</v>
      </c>
      <c r="E325" s="47" t="s">
        <v>222</v>
      </c>
      <c r="F325" s="48">
        <v>100</v>
      </c>
      <c r="G325" s="321">
        <f t="shared" ref="G325" si="122">G326</f>
        <v>1497.3</v>
      </c>
    </row>
    <row r="326" spans="1:7" ht="45" customHeight="1" x14ac:dyDescent="0.2">
      <c r="A326" s="46" t="s">
        <v>132</v>
      </c>
      <c r="B326" s="47" t="s">
        <v>201</v>
      </c>
      <c r="C326" s="48" t="s">
        <v>203</v>
      </c>
      <c r="D326" s="47" t="s">
        <v>219</v>
      </c>
      <c r="E326" s="47" t="s">
        <v>222</v>
      </c>
      <c r="F326" s="48">
        <v>120</v>
      </c>
      <c r="G326" s="321">
        <f t="shared" ref="G326" si="123">G327+G328</f>
        <v>1497.3</v>
      </c>
    </row>
    <row r="327" spans="1:7" ht="12.75" customHeight="1" x14ac:dyDescent="0.2">
      <c r="A327" s="132" t="s">
        <v>133</v>
      </c>
      <c r="B327" s="47" t="s">
        <v>201</v>
      </c>
      <c r="C327" s="48" t="s">
        <v>203</v>
      </c>
      <c r="D327" s="47" t="s">
        <v>219</v>
      </c>
      <c r="E327" s="47" t="s">
        <v>222</v>
      </c>
      <c r="F327" s="48">
        <v>121</v>
      </c>
      <c r="G327" s="321">
        <v>1150</v>
      </c>
    </row>
    <row r="328" spans="1:7" ht="45" customHeight="1" x14ac:dyDescent="0.2">
      <c r="A328" s="132" t="s">
        <v>134</v>
      </c>
      <c r="B328" s="47" t="s">
        <v>201</v>
      </c>
      <c r="C328" s="48" t="s">
        <v>203</v>
      </c>
      <c r="D328" s="47" t="s">
        <v>219</v>
      </c>
      <c r="E328" s="47" t="s">
        <v>222</v>
      </c>
      <c r="F328" s="48">
        <v>129</v>
      </c>
      <c r="G328" s="321">
        <v>347.3</v>
      </c>
    </row>
    <row r="329" spans="1:7" ht="22.5" x14ac:dyDescent="0.2">
      <c r="A329" s="46" t="s">
        <v>223</v>
      </c>
      <c r="B329" s="47" t="s">
        <v>201</v>
      </c>
      <c r="C329" s="48" t="s">
        <v>203</v>
      </c>
      <c r="D329" s="47" t="s">
        <v>219</v>
      </c>
      <c r="E329" s="47" t="s">
        <v>224</v>
      </c>
      <c r="F329" s="48" t="s">
        <v>148</v>
      </c>
      <c r="G329" s="321">
        <f t="shared" ref="G329" si="124">G330+G334+G339</f>
        <v>14789.531000000001</v>
      </c>
    </row>
    <row r="330" spans="1:7" ht="67.5" x14ac:dyDescent="0.2">
      <c r="A330" s="46" t="s">
        <v>111</v>
      </c>
      <c r="B330" s="47" t="s">
        <v>201</v>
      </c>
      <c r="C330" s="48" t="s">
        <v>203</v>
      </c>
      <c r="D330" s="47" t="s">
        <v>219</v>
      </c>
      <c r="E330" s="47" t="s">
        <v>225</v>
      </c>
      <c r="F330" s="48" t="s">
        <v>112</v>
      </c>
      <c r="G330" s="321">
        <f t="shared" ref="G330" si="125">G331</f>
        <v>13885.7</v>
      </c>
    </row>
    <row r="331" spans="1:7" ht="22.5" x14ac:dyDescent="0.2">
      <c r="A331" s="46" t="s">
        <v>113</v>
      </c>
      <c r="B331" s="47" t="s">
        <v>201</v>
      </c>
      <c r="C331" s="48" t="s">
        <v>203</v>
      </c>
      <c r="D331" s="47" t="s">
        <v>219</v>
      </c>
      <c r="E331" s="47" t="s">
        <v>225</v>
      </c>
      <c r="F331" s="48">
        <v>110</v>
      </c>
      <c r="G331" s="321">
        <f t="shared" ref="G331" si="126">G332+G333</f>
        <v>13885.7</v>
      </c>
    </row>
    <row r="332" spans="1:7" x14ac:dyDescent="0.2">
      <c r="A332" s="46" t="s">
        <v>114</v>
      </c>
      <c r="B332" s="47" t="s">
        <v>201</v>
      </c>
      <c r="C332" s="48" t="s">
        <v>203</v>
      </c>
      <c r="D332" s="47" t="s">
        <v>219</v>
      </c>
      <c r="E332" s="47" t="s">
        <v>225</v>
      </c>
      <c r="F332" s="48">
        <v>111</v>
      </c>
      <c r="G332" s="321">
        <v>10665</v>
      </c>
    </row>
    <row r="333" spans="1:7" ht="45" x14ac:dyDescent="0.2">
      <c r="A333" s="132" t="s">
        <v>115</v>
      </c>
      <c r="B333" s="47" t="s">
        <v>201</v>
      </c>
      <c r="C333" s="48" t="s">
        <v>203</v>
      </c>
      <c r="D333" s="47" t="s">
        <v>219</v>
      </c>
      <c r="E333" s="47" t="s">
        <v>225</v>
      </c>
      <c r="F333" s="48">
        <v>119</v>
      </c>
      <c r="G333" s="321">
        <v>3220.7</v>
      </c>
    </row>
    <row r="334" spans="1:7" ht="22.5" x14ac:dyDescent="0.2">
      <c r="A334" s="46" t="s">
        <v>412</v>
      </c>
      <c r="B334" s="47" t="s">
        <v>201</v>
      </c>
      <c r="C334" s="48" t="s">
        <v>203</v>
      </c>
      <c r="D334" s="47" t="s">
        <v>219</v>
      </c>
      <c r="E334" s="47" t="s">
        <v>226</v>
      </c>
      <c r="F334" s="48" t="s">
        <v>120</v>
      </c>
      <c r="G334" s="321">
        <f t="shared" ref="G334" si="127">G335</f>
        <v>835.73099999999999</v>
      </c>
    </row>
    <row r="335" spans="1:7" ht="33.75" x14ac:dyDescent="0.2">
      <c r="A335" s="46" t="s">
        <v>121</v>
      </c>
      <c r="B335" s="47" t="s">
        <v>201</v>
      </c>
      <c r="C335" s="48" t="s">
        <v>203</v>
      </c>
      <c r="D335" s="47" t="s">
        <v>219</v>
      </c>
      <c r="E335" s="47" t="s">
        <v>226</v>
      </c>
      <c r="F335" s="48" t="s">
        <v>122</v>
      </c>
      <c r="G335" s="321">
        <f>G337+G336+G338</f>
        <v>835.73099999999999</v>
      </c>
    </row>
    <row r="336" spans="1:7" ht="33.75" x14ac:dyDescent="0.2">
      <c r="A336" s="296" t="s">
        <v>135</v>
      </c>
      <c r="B336" s="47" t="s">
        <v>201</v>
      </c>
      <c r="C336" s="48" t="s">
        <v>203</v>
      </c>
      <c r="D336" s="47" t="s">
        <v>219</v>
      </c>
      <c r="E336" s="47" t="s">
        <v>226</v>
      </c>
      <c r="F336" s="48">
        <v>242</v>
      </c>
      <c r="G336" s="321">
        <v>150</v>
      </c>
    </row>
    <row r="337" spans="1:7" x14ac:dyDescent="0.2">
      <c r="A337" s="296" t="s">
        <v>432</v>
      </c>
      <c r="B337" s="47" t="s">
        <v>201</v>
      </c>
      <c r="C337" s="48" t="s">
        <v>203</v>
      </c>
      <c r="D337" s="47" t="s">
        <v>219</v>
      </c>
      <c r="E337" s="47" t="s">
        <v>226</v>
      </c>
      <c r="F337" s="48" t="s">
        <v>124</v>
      </c>
      <c r="G337" s="321">
        <v>562.13099999999997</v>
      </c>
    </row>
    <row r="338" spans="1:7" x14ac:dyDescent="0.2">
      <c r="A338" s="296" t="s">
        <v>881</v>
      </c>
      <c r="B338" s="47" t="s">
        <v>201</v>
      </c>
      <c r="C338" s="48" t="s">
        <v>203</v>
      </c>
      <c r="D338" s="47" t="s">
        <v>219</v>
      </c>
      <c r="E338" s="47" t="s">
        <v>226</v>
      </c>
      <c r="F338" s="48">
        <v>247</v>
      </c>
      <c r="G338" s="321">
        <v>123.6</v>
      </c>
    </row>
    <row r="339" spans="1:7" x14ac:dyDescent="0.2">
      <c r="A339" s="298" t="s">
        <v>136</v>
      </c>
      <c r="B339" s="47" t="s">
        <v>201</v>
      </c>
      <c r="C339" s="48" t="s">
        <v>203</v>
      </c>
      <c r="D339" s="47" t="s">
        <v>219</v>
      </c>
      <c r="E339" s="47" t="s">
        <v>226</v>
      </c>
      <c r="F339" s="48" t="s">
        <v>196</v>
      </c>
      <c r="G339" s="321">
        <f t="shared" ref="G339" si="128">G340</f>
        <v>68.099999999999994</v>
      </c>
    </row>
    <row r="340" spans="1:7" x14ac:dyDescent="0.2">
      <c r="A340" s="298" t="s">
        <v>137</v>
      </c>
      <c r="B340" s="47" t="s">
        <v>201</v>
      </c>
      <c r="C340" s="48" t="s">
        <v>203</v>
      </c>
      <c r="D340" s="47" t="s">
        <v>219</v>
      </c>
      <c r="E340" s="47" t="s">
        <v>226</v>
      </c>
      <c r="F340" s="48" t="s">
        <v>138</v>
      </c>
      <c r="G340" s="321">
        <f t="shared" ref="G340" si="129">G341+G342+G343</f>
        <v>68.099999999999994</v>
      </c>
    </row>
    <row r="341" spans="1:7" ht="22.5" x14ac:dyDescent="0.2">
      <c r="A341" s="297" t="s">
        <v>139</v>
      </c>
      <c r="B341" s="47" t="s">
        <v>201</v>
      </c>
      <c r="C341" s="48" t="s">
        <v>203</v>
      </c>
      <c r="D341" s="47" t="s">
        <v>219</v>
      </c>
      <c r="E341" s="47" t="s">
        <v>226</v>
      </c>
      <c r="F341" s="48" t="s">
        <v>140</v>
      </c>
      <c r="G341" s="321">
        <v>5.0999999999999996</v>
      </c>
    </row>
    <row r="342" spans="1:7" x14ac:dyDescent="0.2">
      <c r="A342" s="298" t="s">
        <v>197</v>
      </c>
      <c r="B342" s="47" t="s">
        <v>201</v>
      </c>
      <c r="C342" s="48" t="s">
        <v>203</v>
      </c>
      <c r="D342" s="47" t="s">
        <v>219</v>
      </c>
      <c r="E342" s="47" t="s">
        <v>226</v>
      </c>
      <c r="F342" s="48">
        <v>852</v>
      </c>
      <c r="G342" s="321">
        <v>5</v>
      </c>
    </row>
    <row r="343" spans="1:7" x14ac:dyDescent="0.2">
      <c r="A343" s="298" t="s">
        <v>404</v>
      </c>
      <c r="B343" s="47" t="s">
        <v>201</v>
      </c>
      <c r="C343" s="48" t="s">
        <v>203</v>
      </c>
      <c r="D343" s="47" t="s">
        <v>219</v>
      </c>
      <c r="E343" s="47" t="s">
        <v>226</v>
      </c>
      <c r="F343" s="48">
        <v>853</v>
      </c>
      <c r="G343" s="321">
        <v>58</v>
      </c>
    </row>
    <row r="344" spans="1:7" ht="45" x14ac:dyDescent="0.2">
      <c r="A344" s="46" t="s">
        <v>227</v>
      </c>
      <c r="B344" s="47" t="s">
        <v>201</v>
      </c>
      <c r="C344" s="48" t="s">
        <v>203</v>
      </c>
      <c r="D344" s="47" t="s">
        <v>219</v>
      </c>
      <c r="E344" s="47" t="s">
        <v>228</v>
      </c>
      <c r="F344" s="48"/>
      <c r="G344" s="321">
        <f t="shared" ref="G344" si="130">G345+G348</f>
        <v>700</v>
      </c>
    </row>
    <row r="345" spans="1:7" ht="22.5" x14ac:dyDescent="0.2">
      <c r="A345" s="46" t="s">
        <v>412</v>
      </c>
      <c r="B345" s="47" t="s">
        <v>201</v>
      </c>
      <c r="C345" s="48" t="s">
        <v>203</v>
      </c>
      <c r="D345" s="47" t="s">
        <v>219</v>
      </c>
      <c r="E345" s="47" t="s">
        <v>228</v>
      </c>
      <c r="F345" s="48">
        <v>200</v>
      </c>
      <c r="G345" s="321">
        <f t="shared" ref="G345:G346" si="131">G346</f>
        <v>350</v>
      </c>
    </row>
    <row r="346" spans="1:7" ht="33.75" x14ac:dyDescent="0.2">
      <c r="A346" s="46" t="s">
        <v>121</v>
      </c>
      <c r="B346" s="47" t="s">
        <v>201</v>
      </c>
      <c r="C346" s="48" t="s">
        <v>203</v>
      </c>
      <c r="D346" s="47" t="s">
        <v>219</v>
      </c>
      <c r="E346" s="47" t="s">
        <v>228</v>
      </c>
      <c r="F346" s="48">
        <v>240</v>
      </c>
      <c r="G346" s="321">
        <f t="shared" si="131"/>
        <v>350</v>
      </c>
    </row>
    <row r="347" spans="1:7" x14ac:dyDescent="0.2">
      <c r="A347" s="296" t="s">
        <v>432</v>
      </c>
      <c r="B347" s="47" t="s">
        <v>201</v>
      </c>
      <c r="C347" s="48" t="s">
        <v>203</v>
      </c>
      <c r="D347" s="47" t="s">
        <v>219</v>
      </c>
      <c r="E347" s="47" t="s">
        <v>228</v>
      </c>
      <c r="F347" s="48">
        <v>244</v>
      </c>
      <c r="G347" s="321">
        <v>350</v>
      </c>
    </row>
    <row r="348" spans="1:7" ht="22.5" x14ac:dyDescent="0.2">
      <c r="A348" s="297" t="s">
        <v>160</v>
      </c>
      <c r="B348" s="47" t="s">
        <v>201</v>
      </c>
      <c r="C348" s="48" t="s">
        <v>203</v>
      </c>
      <c r="D348" s="47" t="s">
        <v>219</v>
      </c>
      <c r="E348" s="47" t="s">
        <v>228</v>
      </c>
      <c r="F348" s="48">
        <v>300</v>
      </c>
      <c r="G348" s="321">
        <f t="shared" ref="G348" si="132">G349</f>
        <v>350</v>
      </c>
    </row>
    <row r="349" spans="1:7" x14ac:dyDescent="0.2">
      <c r="A349" s="46" t="s">
        <v>229</v>
      </c>
      <c r="B349" s="47" t="s">
        <v>201</v>
      </c>
      <c r="C349" s="48" t="s">
        <v>203</v>
      </c>
      <c r="D349" s="47" t="s">
        <v>219</v>
      </c>
      <c r="E349" s="47" t="s">
        <v>228</v>
      </c>
      <c r="F349" s="48">
        <v>350</v>
      </c>
      <c r="G349" s="321">
        <v>350</v>
      </c>
    </row>
    <row r="350" spans="1:7" ht="25.5" customHeight="1" x14ac:dyDescent="0.2">
      <c r="A350" s="44" t="s">
        <v>230</v>
      </c>
      <c r="B350" s="64" t="s">
        <v>201</v>
      </c>
      <c r="C350" s="66">
        <v>10</v>
      </c>
      <c r="D350" s="64" t="s">
        <v>128</v>
      </c>
      <c r="E350" s="64"/>
      <c r="F350" s="66"/>
      <c r="G350" s="366">
        <f t="shared" ref="G350:G356" si="133">G351</f>
        <v>3597.4</v>
      </c>
    </row>
    <row r="351" spans="1:7" ht="45" x14ac:dyDescent="0.2">
      <c r="A351" s="46" t="s">
        <v>440</v>
      </c>
      <c r="B351" s="47" t="s">
        <v>201</v>
      </c>
      <c r="C351" s="48">
        <v>10</v>
      </c>
      <c r="D351" s="47" t="s">
        <v>128</v>
      </c>
      <c r="E351" s="47" t="s">
        <v>205</v>
      </c>
      <c r="F351" s="48"/>
      <c r="G351" s="367">
        <f t="shared" si="133"/>
        <v>3597.4</v>
      </c>
    </row>
    <row r="352" spans="1:7" ht="22.5" x14ac:dyDescent="0.2">
      <c r="A352" s="46" t="s">
        <v>206</v>
      </c>
      <c r="B352" s="47" t="s">
        <v>201</v>
      </c>
      <c r="C352" s="48">
        <v>10</v>
      </c>
      <c r="D352" s="47" t="s">
        <v>231</v>
      </c>
      <c r="E352" s="59" t="s">
        <v>207</v>
      </c>
      <c r="F352" s="48"/>
      <c r="G352" s="367">
        <f t="shared" si="133"/>
        <v>3597.4</v>
      </c>
    </row>
    <row r="353" spans="1:7" ht="67.5" x14ac:dyDescent="0.2">
      <c r="A353" s="46" t="s">
        <v>448</v>
      </c>
      <c r="B353" s="47" t="s">
        <v>201</v>
      </c>
      <c r="C353" s="48" t="s">
        <v>150</v>
      </c>
      <c r="D353" s="47" t="s">
        <v>128</v>
      </c>
      <c r="E353" s="47" t="s">
        <v>232</v>
      </c>
      <c r="F353" s="48" t="s">
        <v>148</v>
      </c>
      <c r="G353" s="321">
        <f t="shared" ref="G353" si="134">G355</f>
        <v>3597.4</v>
      </c>
    </row>
    <row r="354" spans="1:7" ht="67.5" x14ac:dyDescent="0.2">
      <c r="A354" s="46" t="s">
        <v>233</v>
      </c>
      <c r="B354" s="47" t="s">
        <v>201</v>
      </c>
      <c r="C354" s="48" t="s">
        <v>150</v>
      </c>
      <c r="D354" s="47" t="s">
        <v>128</v>
      </c>
      <c r="E354" s="47" t="s">
        <v>234</v>
      </c>
      <c r="F354" s="48"/>
      <c r="G354" s="321">
        <f t="shared" ref="G354" si="135">G355</f>
        <v>3597.4</v>
      </c>
    </row>
    <row r="355" spans="1:7" ht="22.5" x14ac:dyDescent="0.2">
      <c r="A355" s="297" t="s">
        <v>160</v>
      </c>
      <c r="B355" s="47" t="s">
        <v>201</v>
      </c>
      <c r="C355" s="48" t="s">
        <v>150</v>
      </c>
      <c r="D355" s="47" t="s">
        <v>128</v>
      </c>
      <c r="E355" s="47" t="s">
        <v>234</v>
      </c>
      <c r="F355" s="51" t="s">
        <v>161</v>
      </c>
      <c r="G355" s="363">
        <f t="shared" si="133"/>
        <v>3597.4</v>
      </c>
    </row>
    <row r="356" spans="1:7" ht="22.5" x14ac:dyDescent="0.2">
      <c r="A356" s="297" t="s">
        <v>162</v>
      </c>
      <c r="B356" s="47" t="s">
        <v>201</v>
      </c>
      <c r="C356" s="48" t="s">
        <v>150</v>
      </c>
      <c r="D356" s="47" t="s">
        <v>128</v>
      </c>
      <c r="E356" s="47" t="s">
        <v>234</v>
      </c>
      <c r="F356" s="53">
        <v>310</v>
      </c>
      <c r="G356" s="363">
        <f t="shared" si="133"/>
        <v>3597.4</v>
      </c>
    </row>
    <row r="357" spans="1:7" ht="33.75" x14ac:dyDescent="0.2">
      <c r="A357" s="298" t="s">
        <v>163</v>
      </c>
      <c r="B357" s="47" t="s">
        <v>201</v>
      </c>
      <c r="C357" s="48" t="s">
        <v>150</v>
      </c>
      <c r="D357" s="47" t="s">
        <v>128</v>
      </c>
      <c r="E357" s="47" t="s">
        <v>234</v>
      </c>
      <c r="F357" s="53">
        <v>313</v>
      </c>
      <c r="G357" s="363">
        <v>3597.4</v>
      </c>
    </row>
    <row r="358" spans="1:7" ht="42" x14ac:dyDescent="0.2">
      <c r="A358" s="234" t="s">
        <v>235</v>
      </c>
      <c r="B358" s="69" t="s">
        <v>236</v>
      </c>
      <c r="C358" s="67" t="s">
        <v>146</v>
      </c>
      <c r="D358" s="69" t="s">
        <v>146</v>
      </c>
      <c r="E358" s="69" t="s">
        <v>147</v>
      </c>
      <c r="F358" s="67" t="s">
        <v>148</v>
      </c>
      <c r="G358" s="358">
        <f t="shared" ref="G358" si="136">G359</f>
        <v>5209.5640000000003</v>
      </c>
    </row>
    <row r="359" spans="1:7" x14ac:dyDescent="0.2">
      <c r="A359" s="44" t="s">
        <v>237</v>
      </c>
      <c r="B359" s="69" t="s">
        <v>236</v>
      </c>
      <c r="C359" s="67" t="s">
        <v>128</v>
      </c>
      <c r="D359" s="69" t="s">
        <v>146</v>
      </c>
      <c r="E359" s="69" t="s">
        <v>147</v>
      </c>
      <c r="F359" s="67" t="s">
        <v>148</v>
      </c>
      <c r="G359" s="358">
        <f>G360+G385</f>
        <v>5209.5640000000003</v>
      </c>
    </row>
    <row r="360" spans="1:7" x14ac:dyDescent="0.2">
      <c r="A360" s="44" t="s">
        <v>238</v>
      </c>
      <c r="B360" s="69" t="s">
        <v>236</v>
      </c>
      <c r="C360" s="67" t="s">
        <v>128</v>
      </c>
      <c r="D360" s="69" t="s">
        <v>239</v>
      </c>
      <c r="E360" s="69" t="s">
        <v>147</v>
      </c>
      <c r="F360" s="67" t="s">
        <v>148</v>
      </c>
      <c r="G360" s="358">
        <f>G361+G365</f>
        <v>3526.5639999999999</v>
      </c>
    </row>
    <row r="361" spans="1:7" ht="52.5" x14ac:dyDescent="0.2">
      <c r="A361" s="44" t="s">
        <v>748</v>
      </c>
      <c r="B361" s="59" t="s">
        <v>236</v>
      </c>
      <c r="C361" s="59" t="s">
        <v>128</v>
      </c>
      <c r="D361" s="59" t="s">
        <v>239</v>
      </c>
      <c r="E361" s="59" t="s">
        <v>780</v>
      </c>
      <c r="F361" s="226"/>
      <c r="G361" s="356">
        <f t="shared" ref="G361:G363" si="137">G362</f>
        <v>175.9</v>
      </c>
    </row>
    <row r="362" spans="1:7" ht="22.5" x14ac:dyDescent="0.2">
      <c r="A362" s="46" t="s">
        <v>412</v>
      </c>
      <c r="B362" s="59" t="s">
        <v>236</v>
      </c>
      <c r="C362" s="59" t="s">
        <v>128</v>
      </c>
      <c r="D362" s="59" t="s">
        <v>239</v>
      </c>
      <c r="E362" s="59" t="s">
        <v>780</v>
      </c>
      <c r="F362" s="226" t="s">
        <v>120</v>
      </c>
      <c r="G362" s="356">
        <f t="shared" si="137"/>
        <v>175.9</v>
      </c>
    </row>
    <row r="363" spans="1:7" ht="33.75" x14ac:dyDescent="0.2">
      <c r="A363" s="46" t="s">
        <v>121</v>
      </c>
      <c r="B363" s="59" t="s">
        <v>236</v>
      </c>
      <c r="C363" s="59" t="s">
        <v>128</v>
      </c>
      <c r="D363" s="59" t="s">
        <v>239</v>
      </c>
      <c r="E363" s="59" t="s">
        <v>780</v>
      </c>
      <c r="F363" s="226" t="s">
        <v>122</v>
      </c>
      <c r="G363" s="356">
        <f t="shared" si="137"/>
        <v>175.9</v>
      </c>
    </row>
    <row r="364" spans="1:7" x14ac:dyDescent="0.2">
      <c r="A364" s="296" t="s">
        <v>432</v>
      </c>
      <c r="B364" s="59" t="s">
        <v>236</v>
      </c>
      <c r="C364" s="59" t="s">
        <v>128</v>
      </c>
      <c r="D364" s="59" t="s">
        <v>239</v>
      </c>
      <c r="E364" s="59" t="s">
        <v>780</v>
      </c>
      <c r="F364" s="226" t="s">
        <v>124</v>
      </c>
      <c r="G364" s="356">
        <v>175.9</v>
      </c>
    </row>
    <row r="365" spans="1:7" s="54" customFormat="1" ht="22.5" x14ac:dyDescent="0.2">
      <c r="A365" s="46" t="s">
        <v>783</v>
      </c>
      <c r="B365" s="59" t="s">
        <v>236</v>
      </c>
      <c r="C365" s="226" t="s">
        <v>128</v>
      </c>
      <c r="D365" s="59" t="s">
        <v>239</v>
      </c>
      <c r="E365" s="59" t="s">
        <v>241</v>
      </c>
      <c r="F365" s="226" t="s">
        <v>148</v>
      </c>
      <c r="G365" s="356">
        <f t="shared" ref="G365" si="138">G366</f>
        <v>3350.6639999999998</v>
      </c>
    </row>
    <row r="366" spans="1:7" s="54" customFormat="1" ht="33.75" x14ac:dyDescent="0.2">
      <c r="A366" s="46" t="s">
        <v>242</v>
      </c>
      <c r="B366" s="59" t="s">
        <v>236</v>
      </c>
      <c r="C366" s="226" t="s">
        <v>128</v>
      </c>
      <c r="D366" s="59" t="s">
        <v>239</v>
      </c>
      <c r="E366" s="59" t="s">
        <v>243</v>
      </c>
      <c r="F366" s="226" t="s">
        <v>148</v>
      </c>
      <c r="G366" s="356">
        <f>G367+G371+G374+G378</f>
        <v>3350.6639999999998</v>
      </c>
    </row>
    <row r="367" spans="1:7" ht="67.5" x14ac:dyDescent="0.2">
      <c r="A367" s="46" t="s">
        <v>111</v>
      </c>
      <c r="B367" s="59" t="s">
        <v>236</v>
      </c>
      <c r="C367" s="226" t="s">
        <v>128</v>
      </c>
      <c r="D367" s="59" t="s">
        <v>239</v>
      </c>
      <c r="E367" s="59" t="s">
        <v>244</v>
      </c>
      <c r="F367" s="226" t="s">
        <v>112</v>
      </c>
      <c r="G367" s="356">
        <f t="shared" ref="G367" si="139">G368</f>
        <v>3126.1</v>
      </c>
    </row>
    <row r="368" spans="1:7" ht="22.5" x14ac:dyDescent="0.2">
      <c r="A368" s="46" t="s">
        <v>132</v>
      </c>
      <c r="B368" s="59" t="s">
        <v>236</v>
      </c>
      <c r="C368" s="226" t="s">
        <v>128</v>
      </c>
      <c r="D368" s="59" t="s">
        <v>239</v>
      </c>
      <c r="E368" s="59" t="s">
        <v>244</v>
      </c>
      <c r="F368" s="226" t="s">
        <v>193</v>
      </c>
      <c r="G368" s="356">
        <f t="shared" ref="G368" si="140">G369+G370</f>
        <v>3126.1</v>
      </c>
    </row>
    <row r="369" spans="1:7" ht="22.5" x14ac:dyDescent="0.2">
      <c r="A369" s="132" t="s">
        <v>133</v>
      </c>
      <c r="B369" s="59" t="s">
        <v>236</v>
      </c>
      <c r="C369" s="226" t="s">
        <v>128</v>
      </c>
      <c r="D369" s="59" t="s">
        <v>239</v>
      </c>
      <c r="E369" s="59" t="s">
        <v>244</v>
      </c>
      <c r="F369" s="226">
        <v>121</v>
      </c>
      <c r="G369" s="356">
        <v>2401</v>
      </c>
    </row>
    <row r="370" spans="1:7" ht="45" x14ac:dyDescent="0.2">
      <c r="A370" s="132" t="s">
        <v>134</v>
      </c>
      <c r="B370" s="59" t="s">
        <v>236</v>
      </c>
      <c r="C370" s="226" t="s">
        <v>128</v>
      </c>
      <c r="D370" s="59" t="s">
        <v>239</v>
      </c>
      <c r="E370" s="59" t="s">
        <v>244</v>
      </c>
      <c r="F370" s="226">
        <v>129</v>
      </c>
      <c r="G370" s="356">
        <v>725.1</v>
      </c>
    </row>
    <row r="371" spans="1:7" ht="67.5" x14ac:dyDescent="0.2">
      <c r="A371" s="46" t="s">
        <v>111</v>
      </c>
      <c r="B371" s="59" t="s">
        <v>236</v>
      </c>
      <c r="C371" s="226" t="s">
        <v>128</v>
      </c>
      <c r="D371" s="59" t="s">
        <v>239</v>
      </c>
      <c r="E371" s="59" t="s">
        <v>246</v>
      </c>
      <c r="F371" s="226">
        <v>100</v>
      </c>
      <c r="G371" s="356">
        <f t="shared" ref="G371:G372" si="141">G372</f>
        <v>0</v>
      </c>
    </row>
    <row r="372" spans="1:7" ht="22.5" x14ac:dyDescent="0.2">
      <c r="A372" s="46" t="s">
        <v>132</v>
      </c>
      <c r="B372" s="59" t="s">
        <v>236</v>
      </c>
      <c r="C372" s="226" t="s">
        <v>128</v>
      </c>
      <c r="D372" s="59" t="s">
        <v>239</v>
      </c>
      <c r="E372" s="59" t="s">
        <v>246</v>
      </c>
      <c r="F372" s="226">
        <v>120</v>
      </c>
      <c r="G372" s="356">
        <f t="shared" si="141"/>
        <v>0</v>
      </c>
    </row>
    <row r="373" spans="1:7" ht="33.75" x14ac:dyDescent="0.2">
      <c r="A373" s="49" t="s">
        <v>245</v>
      </c>
      <c r="B373" s="59" t="s">
        <v>236</v>
      </c>
      <c r="C373" s="226" t="s">
        <v>128</v>
      </c>
      <c r="D373" s="59" t="s">
        <v>239</v>
      </c>
      <c r="E373" s="59" t="s">
        <v>246</v>
      </c>
      <c r="F373" s="226">
        <v>122</v>
      </c>
      <c r="G373" s="356"/>
    </row>
    <row r="374" spans="1:7" ht="22.5" x14ac:dyDescent="0.2">
      <c r="A374" s="46" t="s">
        <v>412</v>
      </c>
      <c r="B374" s="59" t="s">
        <v>236</v>
      </c>
      <c r="C374" s="226" t="s">
        <v>128</v>
      </c>
      <c r="D374" s="59" t="s">
        <v>239</v>
      </c>
      <c r="E374" s="59" t="s">
        <v>246</v>
      </c>
      <c r="F374" s="226" t="s">
        <v>120</v>
      </c>
      <c r="G374" s="356">
        <f t="shared" ref="G374" si="142">G375</f>
        <v>214.06399999999999</v>
      </c>
    </row>
    <row r="375" spans="1:7" ht="33.75" x14ac:dyDescent="0.2">
      <c r="A375" s="46" t="s">
        <v>121</v>
      </c>
      <c r="B375" s="59" t="s">
        <v>236</v>
      </c>
      <c r="C375" s="226" t="s">
        <v>128</v>
      </c>
      <c r="D375" s="59" t="s">
        <v>239</v>
      </c>
      <c r="E375" s="59" t="s">
        <v>246</v>
      </c>
      <c r="F375" s="226" t="s">
        <v>122</v>
      </c>
      <c r="G375" s="356">
        <f t="shared" ref="G375" si="143">G377+G376</f>
        <v>214.06399999999999</v>
      </c>
    </row>
    <row r="376" spans="1:7" ht="33.75" x14ac:dyDescent="0.2">
      <c r="A376" s="296" t="s">
        <v>135</v>
      </c>
      <c r="B376" s="59" t="s">
        <v>236</v>
      </c>
      <c r="C376" s="226" t="s">
        <v>128</v>
      </c>
      <c r="D376" s="59" t="s">
        <v>239</v>
      </c>
      <c r="E376" s="59" t="s">
        <v>246</v>
      </c>
      <c r="F376" s="226">
        <v>242</v>
      </c>
      <c r="G376" s="356">
        <v>41</v>
      </c>
    </row>
    <row r="377" spans="1:7" x14ac:dyDescent="0.2">
      <c r="A377" s="296" t="s">
        <v>432</v>
      </c>
      <c r="B377" s="59" t="s">
        <v>236</v>
      </c>
      <c r="C377" s="226" t="s">
        <v>128</v>
      </c>
      <c r="D377" s="59" t="s">
        <v>239</v>
      </c>
      <c r="E377" s="59" t="s">
        <v>246</v>
      </c>
      <c r="F377" s="226" t="s">
        <v>124</v>
      </c>
      <c r="G377" s="356">
        <v>173.06399999999999</v>
      </c>
    </row>
    <row r="378" spans="1:7" x14ac:dyDescent="0.2">
      <c r="A378" s="296" t="s">
        <v>136</v>
      </c>
      <c r="B378" s="59" t="s">
        <v>236</v>
      </c>
      <c r="C378" s="226" t="s">
        <v>128</v>
      </c>
      <c r="D378" s="59" t="s">
        <v>239</v>
      </c>
      <c r="E378" s="59" t="s">
        <v>246</v>
      </c>
      <c r="F378" s="226" t="s">
        <v>196</v>
      </c>
      <c r="G378" s="356">
        <f>G379+G381</f>
        <v>10.5</v>
      </c>
    </row>
    <row r="379" spans="1:7" x14ac:dyDescent="0.2">
      <c r="A379" s="296" t="s">
        <v>746</v>
      </c>
      <c r="B379" s="59" t="s">
        <v>236</v>
      </c>
      <c r="C379" s="226" t="s">
        <v>128</v>
      </c>
      <c r="D379" s="59" t="s">
        <v>239</v>
      </c>
      <c r="E379" s="59" t="s">
        <v>246</v>
      </c>
      <c r="F379" s="226">
        <v>830</v>
      </c>
      <c r="G379" s="356">
        <f>G380</f>
        <v>0</v>
      </c>
    </row>
    <row r="380" spans="1:7" ht="33.75" x14ac:dyDescent="0.2">
      <c r="A380" s="296" t="s">
        <v>747</v>
      </c>
      <c r="B380" s="59" t="s">
        <v>236</v>
      </c>
      <c r="C380" s="226" t="s">
        <v>128</v>
      </c>
      <c r="D380" s="59" t="s">
        <v>239</v>
      </c>
      <c r="E380" s="59" t="s">
        <v>246</v>
      </c>
      <c r="F380" s="226">
        <v>831</v>
      </c>
      <c r="G380" s="356"/>
    </row>
    <row r="381" spans="1:7" x14ac:dyDescent="0.2">
      <c r="A381" s="296" t="s">
        <v>137</v>
      </c>
      <c r="B381" s="59" t="s">
        <v>236</v>
      </c>
      <c r="C381" s="226" t="s">
        <v>128</v>
      </c>
      <c r="D381" s="59" t="s">
        <v>239</v>
      </c>
      <c r="E381" s="59" t="s">
        <v>246</v>
      </c>
      <c r="F381" s="226" t="s">
        <v>138</v>
      </c>
      <c r="G381" s="356">
        <f>G383+G382+G384</f>
        <v>10.5</v>
      </c>
    </row>
    <row r="382" spans="1:7" ht="22.5" x14ac:dyDescent="0.2">
      <c r="A382" s="297" t="s">
        <v>139</v>
      </c>
      <c r="B382" s="59" t="s">
        <v>236</v>
      </c>
      <c r="C382" s="226" t="s">
        <v>128</v>
      </c>
      <c r="D382" s="59" t="s">
        <v>239</v>
      </c>
      <c r="E382" s="59" t="s">
        <v>246</v>
      </c>
      <c r="F382" s="226">
        <v>851</v>
      </c>
      <c r="G382" s="356">
        <v>1.7</v>
      </c>
    </row>
    <row r="383" spans="1:7" ht="22.5" customHeight="1" x14ac:dyDescent="0.2">
      <c r="A383" s="298" t="s">
        <v>197</v>
      </c>
      <c r="B383" s="59" t="s">
        <v>236</v>
      </c>
      <c r="C383" s="226" t="s">
        <v>128</v>
      </c>
      <c r="D383" s="59" t="s">
        <v>239</v>
      </c>
      <c r="E383" s="59" t="s">
        <v>246</v>
      </c>
      <c r="F383" s="226" t="s">
        <v>217</v>
      </c>
      <c r="G383" s="356">
        <v>1.8</v>
      </c>
    </row>
    <row r="384" spans="1:7" x14ac:dyDescent="0.2">
      <c r="A384" s="298" t="s">
        <v>404</v>
      </c>
      <c r="B384" s="59" t="s">
        <v>236</v>
      </c>
      <c r="C384" s="226" t="s">
        <v>128</v>
      </c>
      <c r="D384" s="59" t="s">
        <v>239</v>
      </c>
      <c r="E384" s="59" t="s">
        <v>246</v>
      </c>
      <c r="F384" s="226">
        <v>853</v>
      </c>
      <c r="G384" s="356">
        <v>7</v>
      </c>
    </row>
    <row r="385" spans="1:7" ht="21" x14ac:dyDescent="0.2">
      <c r="A385" s="44" t="s">
        <v>248</v>
      </c>
      <c r="B385" s="69" t="s">
        <v>236</v>
      </c>
      <c r="C385" s="69" t="s">
        <v>128</v>
      </c>
      <c r="D385" s="69" t="s">
        <v>249</v>
      </c>
      <c r="E385" s="69"/>
      <c r="F385" s="67"/>
      <c r="G385" s="358">
        <f t="shared" ref="G385" si="144">G386</f>
        <v>1683</v>
      </c>
    </row>
    <row r="386" spans="1:7" ht="52.5" x14ac:dyDescent="0.2">
      <c r="A386" s="44" t="s">
        <v>449</v>
      </c>
      <c r="B386" s="69" t="s">
        <v>236</v>
      </c>
      <c r="C386" s="69" t="s">
        <v>128</v>
      </c>
      <c r="D386" s="69" t="s">
        <v>249</v>
      </c>
      <c r="E386" s="69" t="s">
        <v>240</v>
      </c>
      <c r="F386" s="67" t="s">
        <v>148</v>
      </c>
      <c r="G386" s="358">
        <f t="shared" ref="G386" si="145">G387+G416+G421</f>
        <v>1683</v>
      </c>
    </row>
    <row r="387" spans="1:7" ht="22.5" x14ac:dyDescent="0.2">
      <c r="A387" s="46" t="s">
        <v>250</v>
      </c>
      <c r="B387" s="59" t="s">
        <v>236</v>
      </c>
      <c r="C387" s="59" t="s">
        <v>128</v>
      </c>
      <c r="D387" s="59" t="s">
        <v>249</v>
      </c>
      <c r="E387" s="59" t="s">
        <v>251</v>
      </c>
      <c r="F387" s="226"/>
      <c r="G387" s="356">
        <f t="shared" ref="G387" si="146">G388+G392+G396+G400+G404+G408+G412</f>
        <v>1502</v>
      </c>
    </row>
    <row r="388" spans="1:7" ht="34.5" customHeight="1" x14ac:dyDescent="0.2">
      <c r="A388" s="46" t="s">
        <v>252</v>
      </c>
      <c r="B388" s="59" t="s">
        <v>236</v>
      </c>
      <c r="C388" s="59" t="s">
        <v>128</v>
      </c>
      <c r="D388" s="59" t="s">
        <v>249</v>
      </c>
      <c r="E388" s="59" t="s">
        <v>253</v>
      </c>
      <c r="F388" s="226"/>
      <c r="G388" s="356">
        <f t="shared" ref="G388:G390" si="147">G389</f>
        <v>60</v>
      </c>
    </row>
    <row r="389" spans="1:7" ht="22.5" x14ac:dyDescent="0.2">
      <c r="A389" s="46" t="s">
        <v>412</v>
      </c>
      <c r="B389" s="59" t="s">
        <v>236</v>
      </c>
      <c r="C389" s="59" t="s">
        <v>128</v>
      </c>
      <c r="D389" s="59" t="s">
        <v>249</v>
      </c>
      <c r="E389" s="59" t="s">
        <v>253</v>
      </c>
      <c r="F389" s="226" t="s">
        <v>120</v>
      </c>
      <c r="G389" s="356">
        <f t="shared" si="147"/>
        <v>60</v>
      </c>
    </row>
    <row r="390" spans="1:7" ht="33.75" x14ac:dyDescent="0.2">
      <c r="A390" s="46" t="s">
        <v>121</v>
      </c>
      <c r="B390" s="59" t="s">
        <v>236</v>
      </c>
      <c r="C390" s="59" t="s">
        <v>128</v>
      </c>
      <c r="D390" s="59" t="s">
        <v>249</v>
      </c>
      <c r="E390" s="59" t="s">
        <v>253</v>
      </c>
      <c r="F390" s="226" t="s">
        <v>122</v>
      </c>
      <c r="G390" s="356">
        <f t="shared" si="147"/>
        <v>60</v>
      </c>
    </row>
    <row r="391" spans="1:7" x14ac:dyDescent="0.2">
      <c r="A391" s="296" t="s">
        <v>432</v>
      </c>
      <c r="B391" s="59" t="s">
        <v>236</v>
      </c>
      <c r="C391" s="59" t="s">
        <v>128</v>
      </c>
      <c r="D391" s="59" t="s">
        <v>249</v>
      </c>
      <c r="E391" s="59" t="s">
        <v>253</v>
      </c>
      <c r="F391" s="226" t="s">
        <v>124</v>
      </c>
      <c r="G391" s="356">
        <v>60</v>
      </c>
    </row>
    <row r="392" spans="1:7" ht="33.75" x14ac:dyDescent="0.2">
      <c r="A392" s="244" t="s">
        <v>767</v>
      </c>
      <c r="B392" s="59" t="s">
        <v>236</v>
      </c>
      <c r="C392" s="59" t="s">
        <v>128</v>
      </c>
      <c r="D392" s="59" t="s">
        <v>249</v>
      </c>
      <c r="E392" s="59" t="s">
        <v>768</v>
      </c>
      <c r="F392" s="226"/>
      <c r="G392" s="356">
        <f t="shared" ref="G392:G394" si="148">G393</f>
        <v>432</v>
      </c>
    </row>
    <row r="393" spans="1:7" x14ac:dyDescent="0.2">
      <c r="A393" s="46" t="s">
        <v>136</v>
      </c>
      <c r="B393" s="59" t="s">
        <v>236</v>
      </c>
      <c r="C393" s="59" t="s">
        <v>128</v>
      </c>
      <c r="D393" s="59" t="s">
        <v>249</v>
      </c>
      <c r="E393" s="59" t="s">
        <v>768</v>
      </c>
      <c r="F393" s="226">
        <v>800</v>
      </c>
      <c r="G393" s="356">
        <f t="shared" si="148"/>
        <v>432</v>
      </c>
    </row>
    <row r="394" spans="1:7" ht="56.25" x14ac:dyDescent="0.2">
      <c r="A394" s="296" t="s">
        <v>413</v>
      </c>
      <c r="B394" s="59" t="s">
        <v>236</v>
      </c>
      <c r="C394" s="59" t="s">
        <v>128</v>
      </c>
      <c r="D394" s="59" t="s">
        <v>249</v>
      </c>
      <c r="E394" s="59" t="s">
        <v>768</v>
      </c>
      <c r="F394" s="226">
        <v>810</v>
      </c>
      <c r="G394" s="356">
        <f t="shared" si="148"/>
        <v>432</v>
      </c>
    </row>
    <row r="395" spans="1:7" ht="135" x14ac:dyDescent="0.2">
      <c r="A395" s="131" t="s">
        <v>531</v>
      </c>
      <c r="B395" s="59" t="s">
        <v>236</v>
      </c>
      <c r="C395" s="59" t="s">
        <v>128</v>
      </c>
      <c r="D395" s="59" t="s">
        <v>249</v>
      </c>
      <c r="E395" s="59" t="s">
        <v>768</v>
      </c>
      <c r="F395" s="226">
        <v>813</v>
      </c>
      <c r="G395" s="356">
        <v>432</v>
      </c>
    </row>
    <row r="396" spans="1:7" ht="33.75" x14ac:dyDescent="0.2">
      <c r="A396" s="227" t="s">
        <v>770</v>
      </c>
      <c r="B396" s="59" t="s">
        <v>236</v>
      </c>
      <c r="C396" s="59" t="s">
        <v>128</v>
      </c>
      <c r="D396" s="59" t="s">
        <v>249</v>
      </c>
      <c r="E396" s="59" t="s">
        <v>769</v>
      </c>
      <c r="F396" s="226"/>
      <c r="G396" s="356">
        <f t="shared" ref="G396:G398" si="149">G397</f>
        <v>30</v>
      </c>
    </row>
    <row r="397" spans="1:7" ht="22.5" x14ac:dyDescent="0.2">
      <c r="A397" s="46" t="s">
        <v>412</v>
      </c>
      <c r="B397" s="59" t="s">
        <v>236</v>
      </c>
      <c r="C397" s="59" t="s">
        <v>128</v>
      </c>
      <c r="D397" s="59" t="s">
        <v>249</v>
      </c>
      <c r="E397" s="59" t="s">
        <v>769</v>
      </c>
      <c r="F397" s="226" t="s">
        <v>120</v>
      </c>
      <c r="G397" s="356">
        <f t="shared" si="149"/>
        <v>30</v>
      </c>
    </row>
    <row r="398" spans="1:7" ht="14.25" customHeight="1" x14ac:dyDescent="0.2">
      <c r="A398" s="46" t="s">
        <v>121</v>
      </c>
      <c r="B398" s="59" t="s">
        <v>236</v>
      </c>
      <c r="C398" s="59" t="s">
        <v>128</v>
      </c>
      <c r="D398" s="59" t="s">
        <v>249</v>
      </c>
      <c r="E398" s="59" t="s">
        <v>769</v>
      </c>
      <c r="F398" s="226" t="s">
        <v>122</v>
      </c>
      <c r="G398" s="356">
        <f t="shared" si="149"/>
        <v>30</v>
      </c>
    </row>
    <row r="399" spans="1:7" x14ac:dyDescent="0.2">
      <c r="A399" s="296" t="s">
        <v>432</v>
      </c>
      <c r="B399" s="59" t="s">
        <v>236</v>
      </c>
      <c r="C399" s="59" t="s">
        <v>128</v>
      </c>
      <c r="D399" s="59" t="s">
        <v>249</v>
      </c>
      <c r="E399" s="59" t="s">
        <v>769</v>
      </c>
      <c r="F399" s="226" t="s">
        <v>124</v>
      </c>
      <c r="G399" s="356">
        <v>30</v>
      </c>
    </row>
    <row r="400" spans="1:7" ht="22.5" x14ac:dyDescent="0.2">
      <c r="A400" s="244" t="s">
        <v>771</v>
      </c>
      <c r="B400" s="59" t="s">
        <v>236</v>
      </c>
      <c r="C400" s="59" t="s">
        <v>128</v>
      </c>
      <c r="D400" s="59" t="s">
        <v>249</v>
      </c>
      <c r="E400" s="59" t="s">
        <v>772</v>
      </c>
      <c r="F400" s="226"/>
      <c r="G400" s="356">
        <f t="shared" ref="G400:G402" si="150">G401</f>
        <v>150</v>
      </c>
    </row>
    <row r="401" spans="1:7" x14ac:dyDescent="0.2">
      <c r="A401" s="46" t="s">
        <v>136</v>
      </c>
      <c r="B401" s="59" t="s">
        <v>236</v>
      </c>
      <c r="C401" s="59" t="s">
        <v>128</v>
      </c>
      <c r="D401" s="59" t="s">
        <v>249</v>
      </c>
      <c r="E401" s="59" t="s">
        <v>772</v>
      </c>
      <c r="F401" s="226">
        <v>800</v>
      </c>
      <c r="G401" s="356">
        <f t="shared" si="150"/>
        <v>150</v>
      </c>
    </row>
    <row r="402" spans="1:7" ht="56.25" x14ac:dyDescent="0.2">
      <c r="A402" s="296" t="s">
        <v>413</v>
      </c>
      <c r="B402" s="59" t="s">
        <v>236</v>
      </c>
      <c r="C402" s="59" t="s">
        <v>128</v>
      </c>
      <c r="D402" s="59" t="s">
        <v>249</v>
      </c>
      <c r="E402" s="59" t="s">
        <v>772</v>
      </c>
      <c r="F402" s="226">
        <v>810</v>
      </c>
      <c r="G402" s="356">
        <f t="shared" si="150"/>
        <v>150</v>
      </c>
    </row>
    <row r="403" spans="1:7" ht="135" x14ac:dyDescent="0.2">
      <c r="A403" s="131" t="s">
        <v>531</v>
      </c>
      <c r="B403" s="59" t="s">
        <v>236</v>
      </c>
      <c r="C403" s="59" t="s">
        <v>128</v>
      </c>
      <c r="D403" s="59" t="s">
        <v>249</v>
      </c>
      <c r="E403" s="59" t="s">
        <v>772</v>
      </c>
      <c r="F403" s="226">
        <v>813</v>
      </c>
      <c r="G403" s="356">
        <v>150</v>
      </c>
    </row>
    <row r="404" spans="1:7" ht="33.75" x14ac:dyDescent="0.2">
      <c r="A404" s="227" t="s">
        <v>773</v>
      </c>
      <c r="B404" s="59" t="s">
        <v>236</v>
      </c>
      <c r="C404" s="59" t="s">
        <v>128</v>
      </c>
      <c r="D404" s="59" t="s">
        <v>249</v>
      </c>
      <c r="E404" s="59" t="s">
        <v>774</v>
      </c>
      <c r="F404" s="226"/>
      <c r="G404" s="356">
        <f t="shared" ref="G404:G406" si="151">G405</f>
        <v>600</v>
      </c>
    </row>
    <row r="405" spans="1:7" ht="22.5" x14ac:dyDescent="0.2">
      <c r="A405" s="46" t="s">
        <v>412</v>
      </c>
      <c r="B405" s="59" t="s">
        <v>236</v>
      </c>
      <c r="C405" s="59" t="s">
        <v>128</v>
      </c>
      <c r="D405" s="59" t="s">
        <v>249</v>
      </c>
      <c r="E405" s="59" t="s">
        <v>774</v>
      </c>
      <c r="F405" s="226" t="s">
        <v>120</v>
      </c>
      <c r="G405" s="356">
        <f t="shared" si="151"/>
        <v>600</v>
      </c>
    </row>
    <row r="406" spans="1:7" ht="33.75" x14ac:dyDescent="0.2">
      <c r="A406" s="46" t="s">
        <v>121</v>
      </c>
      <c r="B406" s="59" t="s">
        <v>236</v>
      </c>
      <c r="C406" s="59" t="s">
        <v>128</v>
      </c>
      <c r="D406" s="59" t="s">
        <v>249</v>
      </c>
      <c r="E406" s="59" t="s">
        <v>774</v>
      </c>
      <c r="F406" s="226" t="s">
        <v>122</v>
      </c>
      <c r="G406" s="356">
        <f t="shared" si="151"/>
        <v>600</v>
      </c>
    </row>
    <row r="407" spans="1:7" x14ac:dyDescent="0.2">
      <c r="A407" s="296" t="s">
        <v>432</v>
      </c>
      <c r="B407" s="59" t="s">
        <v>236</v>
      </c>
      <c r="C407" s="59" t="s">
        <v>128</v>
      </c>
      <c r="D407" s="59" t="s">
        <v>249</v>
      </c>
      <c r="E407" s="59" t="s">
        <v>774</v>
      </c>
      <c r="F407" s="226" t="s">
        <v>124</v>
      </c>
      <c r="G407" s="356">
        <v>600</v>
      </c>
    </row>
    <row r="408" spans="1:7" ht="22.5" x14ac:dyDescent="0.2">
      <c r="A408" s="227" t="s">
        <v>775</v>
      </c>
      <c r="B408" s="59" t="s">
        <v>236</v>
      </c>
      <c r="C408" s="59" t="s">
        <v>128</v>
      </c>
      <c r="D408" s="59" t="s">
        <v>249</v>
      </c>
      <c r="E408" s="59" t="s">
        <v>254</v>
      </c>
      <c r="F408" s="226"/>
      <c r="G408" s="356">
        <f t="shared" ref="G408:G410" si="152">G409</f>
        <v>200</v>
      </c>
    </row>
    <row r="409" spans="1:7" ht="22.5" x14ac:dyDescent="0.2">
      <c r="A409" s="46" t="s">
        <v>412</v>
      </c>
      <c r="B409" s="59" t="s">
        <v>236</v>
      </c>
      <c r="C409" s="59" t="s">
        <v>128</v>
      </c>
      <c r="D409" s="59" t="s">
        <v>249</v>
      </c>
      <c r="E409" s="59" t="s">
        <v>254</v>
      </c>
      <c r="F409" s="226" t="s">
        <v>120</v>
      </c>
      <c r="G409" s="356">
        <f t="shared" si="152"/>
        <v>200</v>
      </c>
    </row>
    <row r="410" spans="1:7" ht="33.75" x14ac:dyDescent="0.2">
      <c r="A410" s="46" t="s">
        <v>121</v>
      </c>
      <c r="B410" s="59" t="s">
        <v>236</v>
      </c>
      <c r="C410" s="59" t="s">
        <v>128</v>
      </c>
      <c r="D410" s="59" t="s">
        <v>249</v>
      </c>
      <c r="E410" s="59" t="s">
        <v>254</v>
      </c>
      <c r="F410" s="226" t="s">
        <v>122</v>
      </c>
      <c r="G410" s="356">
        <f t="shared" si="152"/>
        <v>200</v>
      </c>
    </row>
    <row r="411" spans="1:7" x14ac:dyDescent="0.2">
      <c r="A411" s="296" t="s">
        <v>432</v>
      </c>
      <c r="B411" s="59" t="s">
        <v>236</v>
      </c>
      <c r="C411" s="59" t="s">
        <v>128</v>
      </c>
      <c r="D411" s="59" t="s">
        <v>249</v>
      </c>
      <c r="E411" s="59" t="s">
        <v>254</v>
      </c>
      <c r="F411" s="226" t="s">
        <v>124</v>
      </c>
      <c r="G411" s="356">
        <v>200</v>
      </c>
    </row>
    <row r="412" spans="1:7" ht="45" x14ac:dyDescent="0.2">
      <c r="A412" s="227" t="s">
        <v>776</v>
      </c>
      <c r="B412" s="59" t="s">
        <v>236</v>
      </c>
      <c r="C412" s="59" t="s">
        <v>128</v>
      </c>
      <c r="D412" s="59" t="s">
        <v>249</v>
      </c>
      <c r="E412" s="59" t="s">
        <v>255</v>
      </c>
      <c r="F412" s="226"/>
      <c r="G412" s="356">
        <f t="shared" ref="G412:G414" si="153">G413</f>
        <v>30</v>
      </c>
    </row>
    <row r="413" spans="1:7" ht="22.5" x14ac:dyDescent="0.2">
      <c r="A413" s="46" t="s">
        <v>412</v>
      </c>
      <c r="B413" s="59" t="s">
        <v>236</v>
      </c>
      <c r="C413" s="59" t="s">
        <v>128</v>
      </c>
      <c r="D413" s="59" t="s">
        <v>249</v>
      </c>
      <c r="E413" s="59" t="s">
        <v>255</v>
      </c>
      <c r="F413" s="226" t="s">
        <v>120</v>
      </c>
      <c r="G413" s="356">
        <f t="shared" si="153"/>
        <v>30</v>
      </c>
    </row>
    <row r="414" spans="1:7" ht="33.75" x14ac:dyDescent="0.2">
      <c r="A414" s="46" t="s">
        <v>121</v>
      </c>
      <c r="B414" s="59" t="s">
        <v>236</v>
      </c>
      <c r="C414" s="59" t="s">
        <v>128</v>
      </c>
      <c r="D414" s="59" t="s">
        <v>249</v>
      </c>
      <c r="E414" s="59" t="s">
        <v>255</v>
      </c>
      <c r="F414" s="226" t="s">
        <v>122</v>
      </c>
      <c r="G414" s="356">
        <f t="shared" si="153"/>
        <v>30</v>
      </c>
    </row>
    <row r="415" spans="1:7" x14ac:dyDescent="0.2">
      <c r="A415" s="296" t="s">
        <v>432</v>
      </c>
      <c r="B415" s="59" t="s">
        <v>236</v>
      </c>
      <c r="C415" s="59" t="s">
        <v>128</v>
      </c>
      <c r="D415" s="59" t="s">
        <v>249</v>
      </c>
      <c r="E415" s="59" t="s">
        <v>255</v>
      </c>
      <c r="F415" s="226" t="s">
        <v>124</v>
      </c>
      <c r="G415" s="356">
        <v>30</v>
      </c>
    </row>
    <row r="416" spans="1:7" ht="22.5" x14ac:dyDescent="0.2">
      <c r="A416" s="296" t="s">
        <v>256</v>
      </c>
      <c r="B416" s="59" t="s">
        <v>236</v>
      </c>
      <c r="C416" s="59" t="s">
        <v>128</v>
      </c>
      <c r="D416" s="59" t="s">
        <v>249</v>
      </c>
      <c r="E416" s="59" t="s">
        <v>257</v>
      </c>
      <c r="F416" s="226"/>
      <c r="G416" s="356">
        <f t="shared" ref="G416:G419" si="154">G417</f>
        <v>80</v>
      </c>
    </row>
    <row r="417" spans="1:7" x14ac:dyDescent="0.2">
      <c r="A417" s="46" t="s">
        <v>258</v>
      </c>
      <c r="B417" s="59" t="s">
        <v>236</v>
      </c>
      <c r="C417" s="59" t="s">
        <v>128</v>
      </c>
      <c r="D417" s="59" t="s">
        <v>249</v>
      </c>
      <c r="E417" s="59" t="s">
        <v>259</v>
      </c>
      <c r="F417" s="226"/>
      <c r="G417" s="356">
        <f t="shared" si="154"/>
        <v>80</v>
      </c>
    </row>
    <row r="418" spans="1:7" x14ac:dyDescent="0.2">
      <c r="A418" s="46" t="s">
        <v>136</v>
      </c>
      <c r="B418" s="59" t="s">
        <v>236</v>
      </c>
      <c r="C418" s="59" t="s">
        <v>128</v>
      </c>
      <c r="D418" s="59" t="s">
        <v>249</v>
      </c>
      <c r="E418" s="59" t="s">
        <v>259</v>
      </c>
      <c r="F418" s="226">
        <v>800</v>
      </c>
      <c r="G418" s="356">
        <f t="shared" si="154"/>
        <v>80</v>
      </c>
    </row>
    <row r="419" spans="1:7" ht="56.25" x14ac:dyDescent="0.2">
      <c r="A419" s="296" t="s">
        <v>413</v>
      </c>
      <c r="B419" s="59" t="s">
        <v>236</v>
      </c>
      <c r="C419" s="59" t="s">
        <v>128</v>
      </c>
      <c r="D419" s="59" t="s">
        <v>249</v>
      </c>
      <c r="E419" s="59" t="s">
        <v>259</v>
      </c>
      <c r="F419" s="226">
        <v>810</v>
      </c>
      <c r="G419" s="356">
        <f t="shared" si="154"/>
        <v>80</v>
      </c>
    </row>
    <row r="420" spans="1:7" ht="135" x14ac:dyDescent="0.2">
      <c r="A420" s="131" t="s">
        <v>531</v>
      </c>
      <c r="B420" s="59" t="s">
        <v>236</v>
      </c>
      <c r="C420" s="59" t="s">
        <v>128</v>
      </c>
      <c r="D420" s="59" t="s">
        <v>249</v>
      </c>
      <c r="E420" s="59" t="s">
        <v>259</v>
      </c>
      <c r="F420" s="226">
        <v>813</v>
      </c>
      <c r="G420" s="356">
        <v>80</v>
      </c>
    </row>
    <row r="421" spans="1:7" ht="33.75" x14ac:dyDescent="0.2">
      <c r="A421" s="227" t="s">
        <v>777</v>
      </c>
      <c r="B421" s="59" t="s">
        <v>236</v>
      </c>
      <c r="C421" s="59" t="s">
        <v>128</v>
      </c>
      <c r="D421" s="59" t="s">
        <v>249</v>
      </c>
      <c r="E421" s="59" t="s">
        <v>260</v>
      </c>
      <c r="F421" s="226"/>
      <c r="G421" s="356">
        <f t="shared" ref="G421" si="155">G422+G426</f>
        <v>101</v>
      </c>
    </row>
    <row r="422" spans="1:7" ht="22.5" x14ac:dyDescent="0.2">
      <c r="A422" s="227" t="s">
        <v>778</v>
      </c>
      <c r="B422" s="59" t="s">
        <v>236</v>
      </c>
      <c r="C422" s="59" t="s">
        <v>128</v>
      </c>
      <c r="D422" s="59" t="s">
        <v>249</v>
      </c>
      <c r="E422" s="59" t="s">
        <v>779</v>
      </c>
      <c r="F422" s="226"/>
      <c r="G422" s="356">
        <f t="shared" ref="G422:G428" si="156">G423</f>
        <v>50</v>
      </c>
    </row>
    <row r="423" spans="1:7" ht="22.5" x14ac:dyDescent="0.2">
      <c r="A423" s="46" t="s">
        <v>412</v>
      </c>
      <c r="B423" s="59" t="s">
        <v>236</v>
      </c>
      <c r="C423" s="59" t="s">
        <v>128</v>
      </c>
      <c r="D423" s="59" t="s">
        <v>249</v>
      </c>
      <c r="E423" s="59" t="s">
        <v>779</v>
      </c>
      <c r="F423" s="226" t="s">
        <v>120</v>
      </c>
      <c r="G423" s="356">
        <f t="shared" si="156"/>
        <v>50</v>
      </c>
    </row>
    <row r="424" spans="1:7" ht="33.75" x14ac:dyDescent="0.2">
      <c r="A424" s="46" t="s">
        <v>121</v>
      </c>
      <c r="B424" s="59" t="s">
        <v>236</v>
      </c>
      <c r="C424" s="59" t="s">
        <v>128</v>
      </c>
      <c r="D424" s="59" t="s">
        <v>249</v>
      </c>
      <c r="E424" s="59" t="s">
        <v>779</v>
      </c>
      <c r="F424" s="226" t="s">
        <v>122</v>
      </c>
      <c r="G424" s="356">
        <f t="shared" si="156"/>
        <v>50</v>
      </c>
    </row>
    <row r="425" spans="1:7" x14ac:dyDescent="0.2">
      <c r="A425" s="296" t="s">
        <v>432</v>
      </c>
      <c r="B425" s="59" t="s">
        <v>236</v>
      </c>
      <c r="C425" s="59" t="s">
        <v>128</v>
      </c>
      <c r="D425" s="59" t="s">
        <v>249</v>
      </c>
      <c r="E425" s="59" t="s">
        <v>779</v>
      </c>
      <c r="F425" s="226" t="s">
        <v>124</v>
      </c>
      <c r="G425" s="356">
        <v>50</v>
      </c>
    </row>
    <row r="426" spans="1:7" ht="22.5" x14ac:dyDescent="0.2">
      <c r="A426" s="244" t="s">
        <v>782</v>
      </c>
      <c r="B426" s="59" t="s">
        <v>236</v>
      </c>
      <c r="C426" s="59" t="s">
        <v>128</v>
      </c>
      <c r="D426" s="59" t="s">
        <v>249</v>
      </c>
      <c r="E426" s="59" t="s">
        <v>781</v>
      </c>
      <c r="F426" s="226"/>
      <c r="G426" s="356">
        <f t="shared" ref="G426" si="157">G427</f>
        <v>51</v>
      </c>
    </row>
    <row r="427" spans="1:7" ht="22.5" x14ac:dyDescent="0.2">
      <c r="A427" s="46" t="s">
        <v>412</v>
      </c>
      <c r="B427" s="59" t="s">
        <v>236</v>
      </c>
      <c r="C427" s="59" t="s">
        <v>128</v>
      </c>
      <c r="D427" s="59" t="s">
        <v>249</v>
      </c>
      <c r="E427" s="59" t="s">
        <v>781</v>
      </c>
      <c r="F427" s="226" t="s">
        <v>120</v>
      </c>
      <c r="G427" s="356">
        <f t="shared" si="156"/>
        <v>51</v>
      </c>
    </row>
    <row r="428" spans="1:7" ht="33.75" x14ac:dyDescent="0.2">
      <c r="A428" s="46" t="s">
        <v>121</v>
      </c>
      <c r="B428" s="59" t="s">
        <v>236</v>
      </c>
      <c r="C428" s="59" t="s">
        <v>128</v>
      </c>
      <c r="D428" s="59" t="s">
        <v>249</v>
      </c>
      <c r="E428" s="59" t="s">
        <v>781</v>
      </c>
      <c r="F428" s="226" t="s">
        <v>122</v>
      </c>
      <c r="G428" s="356">
        <f t="shared" si="156"/>
        <v>51</v>
      </c>
    </row>
    <row r="429" spans="1:7" x14ac:dyDescent="0.2">
      <c r="A429" s="296" t="s">
        <v>432</v>
      </c>
      <c r="B429" s="59" t="s">
        <v>236</v>
      </c>
      <c r="C429" s="59" t="s">
        <v>128</v>
      </c>
      <c r="D429" s="59" t="s">
        <v>249</v>
      </c>
      <c r="E429" s="59" t="s">
        <v>781</v>
      </c>
      <c r="F429" s="226" t="s">
        <v>124</v>
      </c>
      <c r="G429" s="356">
        <v>51</v>
      </c>
    </row>
    <row r="430" spans="1:7" ht="52.5" x14ac:dyDescent="0.2">
      <c r="A430" s="234" t="s">
        <v>261</v>
      </c>
      <c r="B430" s="69" t="s">
        <v>262</v>
      </c>
      <c r="C430" s="67" t="s">
        <v>146</v>
      </c>
      <c r="D430" s="69" t="s">
        <v>146</v>
      </c>
      <c r="E430" s="69" t="s">
        <v>147</v>
      </c>
      <c r="F430" s="67" t="s">
        <v>148</v>
      </c>
      <c r="G430" s="358">
        <f>SUM(G431+G477+G457+G463+G472)</f>
        <v>35816.563370000003</v>
      </c>
    </row>
    <row r="431" spans="1:7" x14ac:dyDescent="0.2">
      <c r="A431" s="44" t="s">
        <v>263</v>
      </c>
      <c r="B431" s="69" t="s">
        <v>262</v>
      </c>
      <c r="C431" s="67" t="s">
        <v>98</v>
      </c>
      <c r="D431" s="69" t="s">
        <v>146</v>
      </c>
      <c r="E431" s="69" t="s">
        <v>147</v>
      </c>
      <c r="F431" s="67" t="s">
        <v>148</v>
      </c>
      <c r="G431" s="358">
        <f>G432+G452</f>
        <v>8158.8150900000001</v>
      </c>
    </row>
    <row r="432" spans="1:7" ht="45" x14ac:dyDescent="0.2">
      <c r="A432" s="46" t="s">
        <v>264</v>
      </c>
      <c r="B432" s="59" t="s">
        <v>262</v>
      </c>
      <c r="C432" s="226" t="s">
        <v>98</v>
      </c>
      <c r="D432" s="59" t="s">
        <v>183</v>
      </c>
      <c r="E432" s="59" t="s">
        <v>147</v>
      </c>
      <c r="F432" s="226" t="s">
        <v>148</v>
      </c>
      <c r="G432" s="356">
        <f t="shared" ref="G432:G434" si="158">G433</f>
        <v>8152.8150900000001</v>
      </c>
    </row>
    <row r="433" spans="1:7" ht="45" x14ac:dyDescent="0.2">
      <c r="A433" s="46" t="s">
        <v>450</v>
      </c>
      <c r="B433" s="59" t="s">
        <v>262</v>
      </c>
      <c r="C433" s="226" t="s">
        <v>98</v>
      </c>
      <c r="D433" s="59" t="s">
        <v>183</v>
      </c>
      <c r="E433" s="59" t="s">
        <v>265</v>
      </c>
      <c r="F433" s="226" t="s">
        <v>148</v>
      </c>
      <c r="G433" s="356">
        <f t="shared" si="158"/>
        <v>8152.8150900000001</v>
      </c>
    </row>
    <row r="434" spans="1:7" ht="56.25" x14ac:dyDescent="0.2">
      <c r="A434" s="46" t="s">
        <v>441</v>
      </c>
      <c r="B434" s="59" t="s">
        <v>262</v>
      </c>
      <c r="C434" s="226" t="s">
        <v>98</v>
      </c>
      <c r="D434" s="59" t="s">
        <v>183</v>
      </c>
      <c r="E434" s="59" t="s">
        <v>266</v>
      </c>
      <c r="F434" s="226" t="s">
        <v>148</v>
      </c>
      <c r="G434" s="356">
        <f t="shared" si="158"/>
        <v>8152.8150900000001</v>
      </c>
    </row>
    <row r="435" spans="1:7" ht="33.75" x14ac:dyDescent="0.2">
      <c r="A435" s="46" t="s">
        <v>267</v>
      </c>
      <c r="B435" s="59" t="s">
        <v>262</v>
      </c>
      <c r="C435" s="226" t="s">
        <v>98</v>
      </c>
      <c r="D435" s="59" t="s">
        <v>183</v>
      </c>
      <c r="E435" s="59" t="s">
        <v>268</v>
      </c>
      <c r="F435" s="226"/>
      <c r="G435" s="356">
        <f>G436+G440+G443+G447</f>
        <v>8152.8150900000001</v>
      </c>
    </row>
    <row r="436" spans="1:7" ht="67.5" x14ac:dyDescent="0.2">
      <c r="A436" s="46" t="s">
        <v>111</v>
      </c>
      <c r="B436" s="59" t="s">
        <v>262</v>
      </c>
      <c r="C436" s="226" t="s">
        <v>98</v>
      </c>
      <c r="D436" s="59" t="s">
        <v>183</v>
      </c>
      <c r="E436" s="59" t="s">
        <v>269</v>
      </c>
      <c r="F436" s="226" t="s">
        <v>112</v>
      </c>
      <c r="G436" s="356">
        <f t="shared" ref="G436" si="159">G437</f>
        <v>7002.3</v>
      </c>
    </row>
    <row r="437" spans="1:7" ht="22.5" x14ac:dyDescent="0.2">
      <c r="A437" s="46" t="s">
        <v>132</v>
      </c>
      <c r="B437" s="59" t="s">
        <v>262</v>
      </c>
      <c r="C437" s="226" t="s">
        <v>98</v>
      </c>
      <c r="D437" s="59" t="s">
        <v>183</v>
      </c>
      <c r="E437" s="59" t="s">
        <v>270</v>
      </c>
      <c r="F437" s="226" t="s">
        <v>193</v>
      </c>
      <c r="G437" s="356">
        <f t="shared" ref="G437" si="160">G438+G439</f>
        <v>7002.3</v>
      </c>
    </row>
    <row r="438" spans="1:7" ht="22.5" x14ac:dyDescent="0.2">
      <c r="A438" s="132" t="s">
        <v>133</v>
      </c>
      <c r="B438" s="59" t="s">
        <v>262</v>
      </c>
      <c r="C438" s="226" t="s">
        <v>98</v>
      </c>
      <c r="D438" s="59" t="s">
        <v>183</v>
      </c>
      <c r="E438" s="59" t="s">
        <v>270</v>
      </c>
      <c r="F438" s="226" t="s">
        <v>194</v>
      </c>
      <c r="G438" s="356">
        <v>5378</v>
      </c>
    </row>
    <row r="439" spans="1:7" ht="45" x14ac:dyDescent="0.2">
      <c r="A439" s="132" t="s">
        <v>134</v>
      </c>
      <c r="B439" s="59" t="s">
        <v>262</v>
      </c>
      <c r="C439" s="226" t="s">
        <v>98</v>
      </c>
      <c r="D439" s="59" t="s">
        <v>183</v>
      </c>
      <c r="E439" s="59" t="s">
        <v>270</v>
      </c>
      <c r="F439" s="226">
        <v>129</v>
      </c>
      <c r="G439" s="356">
        <v>1624.3</v>
      </c>
    </row>
    <row r="440" spans="1:7" ht="67.5" x14ac:dyDescent="0.2">
      <c r="A440" s="46" t="s">
        <v>111</v>
      </c>
      <c r="B440" s="59" t="s">
        <v>262</v>
      </c>
      <c r="C440" s="226" t="s">
        <v>98</v>
      </c>
      <c r="D440" s="59" t="s">
        <v>183</v>
      </c>
      <c r="E440" s="59" t="s">
        <v>271</v>
      </c>
      <c r="F440" s="226">
        <v>100</v>
      </c>
      <c r="G440" s="356">
        <f t="shared" ref="G440:G441" si="161">G441</f>
        <v>6.5</v>
      </c>
    </row>
    <row r="441" spans="1:7" ht="22.5" x14ac:dyDescent="0.2">
      <c r="A441" s="46" t="s">
        <v>132</v>
      </c>
      <c r="B441" s="59" t="s">
        <v>262</v>
      </c>
      <c r="C441" s="226" t="s">
        <v>98</v>
      </c>
      <c r="D441" s="59" t="s">
        <v>183</v>
      </c>
      <c r="E441" s="59" t="s">
        <v>271</v>
      </c>
      <c r="F441" s="226">
        <v>120</v>
      </c>
      <c r="G441" s="356">
        <f t="shared" si="161"/>
        <v>6.5</v>
      </c>
    </row>
    <row r="442" spans="1:7" ht="33.75" x14ac:dyDescent="0.2">
      <c r="A442" s="49" t="s">
        <v>245</v>
      </c>
      <c r="B442" s="59" t="s">
        <v>262</v>
      </c>
      <c r="C442" s="226" t="s">
        <v>98</v>
      </c>
      <c r="D442" s="59" t="s">
        <v>183</v>
      </c>
      <c r="E442" s="59" t="s">
        <v>271</v>
      </c>
      <c r="F442" s="226" t="s">
        <v>247</v>
      </c>
      <c r="G442" s="356">
        <f>1.6+4.9</f>
        <v>6.5</v>
      </c>
    </row>
    <row r="443" spans="1:7" ht="22.5" x14ac:dyDescent="0.2">
      <c r="A443" s="46" t="s">
        <v>412</v>
      </c>
      <c r="B443" s="59" t="s">
        <v>262</v>
      </c>
      <c r="C443" s="226" t="s">
        <v>98</v>
      </c>
      <c r="D443" s="59" t="s">
        <v>183</v>
      </c>
      <c r="E443" s="59" t="s">
        <v>271</v>
      </c>
      <c r="F443" s="226" t="s">
        <v>120</v>
      </c>
      <c r="G443" s="356">
        <f t="shared" ref="G443" si="162">G444</f>
        <v>1123.41509</v>
      </c>
    </row>
    <row r="444" spans="1:7" ht="33.75" x14ac:dyDescent="0.2">
      <c r="A444" s="46" t="s">
        <v>121</v>
      </c>
      <c r="B444" s="59" t="s">
        <v>262</v>
      </c>
      <c r="C444" s="226" t="s">
        <v>98</v>
      </c>
      <c r="D444" s="59" t="s">
        <v>183</v>
      </c>
      <c r="E444" s="59" t="s">
        <v>271</v>
      </c>
      <c r="F444" s="226" t="s">
        <v>122</v>
      </c>
      <c r="G444" s="356">
        <f t="shared" ref="G444" si="163">G446+G445</f>
        <v>1123.41509</v>
      </c>
    </row>
    <row r="445" spans="1:7" ht="33.75" x14ac:dyDescent="0.2">
      <c r="A445" s="296" t="s">
        <v>135</v>
      </c>
      <c r="B445" s="59" t="s">
        <v>262</v>
      </c>
      <c r="C445" s="226" t="s">
        <v>98</v>
      </c>
      <c r="D445" s="59" t="s">
        <v>183</v>
      </c>
      <c r="E445" s="59" t="s">
        <v>271</v>
      </c>
      <c r="F445" s="226">
        <v>242</v>
      </c>
      <c r="G445" s="356">
        <f>906.9+12.71509</f>
        <v>919.61509000000001</v>
      </c>
    </row>
    <row r="446" spans="1:7" x14ac:dyDescent="0.2">
      <c r="A446" s="296" t="s">
        <v>432</v>
      </c>
      <c r="B446" s="59" t="s">
        <v>262</v>
      </c>
      <c r="C446" s="226" t="s">
        <v>98</v>
      </c>
      <c r="D446" s="59" t="s">
        <v>183</v>
      </c>
      <c r="E446" s="59" t="s">
        <v>271</v>
      </c>
      <c r="F446" s="226" t="s">
        <v>124</v>
      </c>
      <c r="G446" s="356">
        <v>203.8</v>
      </c>
    </row>
    <row r="447" spans="1:7" x14ac:dyDescent="0.2">
      <c r="A447" s="296" t="s">
        <v>136</v>
      </c>
      <c r="B447" s="59" t="s">
        <v>262</v>
      </c>
      <c r="C447" s="226" t="s">
        <v>98</v>
      </c>
      <c r="D447" s="59" t="s">
        <v>183</v>
      </c>
      <c r="E447" s="59" t="s">
        <v>271</v>
      </c>
      <c r="F447" s="226" t="s">
        <v>196</v>
      </c>
      <c r="G447" s="356">
        <f t="shared" ref="G447" si="164">G448</f>
        <v>20.6</v>
      </c>
    </row>
    <row r="448" spans="1:7" x14ac:dyDescent="0.2">
      <c r="A448" s="296" t="s">
        <v>137</v>
      </c>
      <c r="B448" s="59" t="s">
        <v>262</v>
      </c>
      <c r="C448" s="226" t="s">
        <v>98</v>
      </c>
      <c r="D448" s="59" t="s">
        <v>183</v>
      </c>
      <c r="E448" s="59" t="s">
        <v>271</v>
      </c>
      <c r="F448" s="226" t="s">
        <v>138</v>
      </c>
      <c r="G448" s="356">
        <f t="shared" ref="G448" si="165">G450+G451+G449</f>
        <v>20.6</v>
      </c>
    </row>
    <row r="449" spans="1:7" ht="22.5" x14ac:dyDescent="0.2">
      <c r="A449" s="297" t="s">
        <v>139</v>
      </c>
      <c r="B449" s="59" t="s">
        <v>262</v>
      </c>
      <c r="C449" s="226" t="s">
        <v>98</v>
      </c>
      <c r="D449" s="59" t="s">
        <v>183</v>
      </c>
      <c r="E449" s="59" t="s">
        <v>271</v>
      </c>
      <c r="F449" s="226">
        <v>851</v>
      </c>
      <c r="G449" s="356"/>
    </row>
    <row r="450" spans="1:7" x14ac:dyDescent="0.2">
      <c r="A450" s="298" t="s">
        <v>197</v>
      </c>
      <c r="B450" s="59" t="s">
        <v>262</v>
      </c>
      <c r="C450" s="226" t="s">
        <v>98</v>
      </c>
      <c r="D450" s="59" t="s">
        <v>183</v>
      </c>
      <c r="E450" s="59" t="s">
        <v>271</v>
      </c>
      <c r="F450" s="226" t="s">
        <v>217</v>
      </c>
      <c r="G450" s="356">
        <v>2</v>
      </c>
    </row>
    <row r="451" spans="1:7" x14ac:dyDescent="0.2">
      <c r="A451" s="298" t="s">
        <v>404</v>
      </c>
      <c r="B451" s="59" t="s">
        <v>262</v>
      </c>
      <c r="C451" s="226" t="s">
        <v>98</v>
      </c>
      <c r="D451" s="59" t="s">
        <v>183</v>
      </c>
      <c r="E451" s="59" t="s">
        <v>271</v>
      </c>
      <c r="F451" s="226">
        <v>853</v>
      </c>
      <c r="G451" s="356">
        <v>18.600000000000001</v>
      </c>
    </row>
    <row r="452" spans="1:7" x14ac:dyDescent="0.2">
      <c r="A452" s="302" t="s">
        <v>272</v>
      </c>
      <c r="B452" s="59" t="s">
        <v>262</v>
      </c>
      <c r="C452" s="61" t="s">
        <v>98</v>
      </c>
      <c r="D452" s="79" t="s">
        <v>273</v>
      </c>
      <c r="E452" s="79"/>
      <c r="F452" s="61"/>
      <c r="G452" s="368">
        <f t="shared" ref="G452:G455" si="166">G453</f>
        <v>6</v>
      </c>
    </row>
    <row r="453" spans="1:7" x14ac:dyDescent="0.2">
      <c r="A453" s="46" t="s">
        <v>125</v>
      </c>
      <c r="B453" s="59" t="s">
        <v>262</v>
      </c>
      <c r="C453" s="59" t="s">
        <v>98</v>
      </c>
      <c r="D453" s="59" t="s">
        <v>273</v>
      </c>
      <c r="E453" s="79" t="s">
        <v>274</v>
      </c>
      <c r="F453" s="61"/>
      <c r="G453" s="368">
        <f t="shared" si="166"/>
        <v>6</v>
      </c>
    </row>
    <row r="454" spans="1:7" ht="45" x14ac:dyDescent="0.2">
      <c r="A454" s="132" t="s">
        <v>69</v>
      </c>
      <c r="B454" s="59" t="s">
        <v>262</v>
      </c>
      <c r="C454" s="226" t="s">
        <v>98</v>
      </c>
      <c r="D454" s="59" t="s">
        <v>273</v>
      </c>
      <c r="E454" s="59" t="s">
        <v>275</v>
      </c>
      <c r="F454" s="226"/>
      <c r="G454" s="356">
        <f t="shared" si="166"/>
        <v>6</v>
      </c>
    </row>
    <row r="455" spans="1:7" x14ac:dyDescent="0.2">
      <c r="A455" s="46" t="s">
        <v>276</v>
      </c>
      <c r="B455" s="59" t="s">
        <v>262</v>
      </c>
      <c r="C455" s="226" t="s">
        <v>98</v>
      </c>
      <c r="D455" s="59" t="s">
        <v>273</v>
      </c>
      <c r="E455" s="59" t="s">
        <v>275</v>
      </c>
      <c r="F455" s="226">
        <v>500</v>
      </c>
      <c r="G455" s="356">
        <f t="shared" si="166"/>
        <v>6</v>
      </c>
    </row>
    <row r="456" spans="1:7" x14ac:dyDescent="0.2">
      <c r="A456" s="46" t="s">
        <v>277</v>
      </c>
      <c r="B456" s="59" t="s">
        <v>262</v>
      </c>
      <c r="C456" s="226" t="s">
        <v>98</v>
      </c>
      <c r="D456" s="59" t="s">
        <v>273</v>
      </c>
      <c r="E456" s="59" t="s">
        <v>275</v>
      </c>
      <c r="F456" s="226">
        <v>530</v>
      </c>
      <c r="G456" s="356">
        <v>6</v>
      </c>
    </row>
    <row r="457" spans="1:7" x14ac:dyDescent="0.2">
      <c r="A457" s="44" t="s">
        <v>278</v>
      </c>
      <c r="B457" s="69" t="s">
        <v>262</v>
      </c>
      <c r="C457" s="69" t="s">
        <v>214</v>
      </c>
      <c r="D457" s="69"/>
      <c r="E457" s="69"/>
      <c r="F457" s="67"/>
      <c r="G457" s="358">
        <f t="shared" ref="G457:G461" si="167">G458</f>
        <v>1149.3</v>
      </c>
    </row>
    <row r="458" spans="1:7" s="52" customFormat="1" ht="21" x14ac:dyDescent="0.2">
      <c r="A458" s="44" t="s">
        <v>279</v>
      </c>
      <c r="B458" s="69" t="s">
        <v>262</v>
      </c>
      <c r="C458" s="69" t="s">
        <v>214</v>
      </c>
      <c r="D458" s="69" t="s">
        <v>152</v>
      </c>
      <c r="E458" s="69"/>
      <c r="F458" s="69"/>
      <c r="G458" s="358">
        <f t="shared" si="167"/>
        <v>1149.3</v>
      </c>
    </row>
    <row r="459" spans="1:7" s="52" customFormat="1" x14ac:dyDescent="0.2">
      <c r="A459" s="46" t="s">
        <v>125</v>
      </c>
      <c r="B459" s="59" t="s">
        <v>262</v>
      </c>
      <c r="C459" s="59" t="s">
        <v>214</v>
      </c>
      <c r="D459" s="59" t="s">
        <v>152</v>
      </c>
      <c r="E459" s="79" t="s">
        <v>274</v>
      </c>
      <c r="F459" s="226"/>
      <c r="G459" s="356">
        <f t="shared" si="167"/>
        <v>1149.3</v>
      </c>
    </row>
    <row r="460" spans="1:7" s="42" customFormat="1" ht="45" x14ac:dyDescent="0.2">
      <c r="A460" s="132" t="s">
        <v>65</v>
      </c>
      <c r="B460" s="59" t="s">
        <v>262</v>
      </c>
      <c r="C460" s="59" t="s">
        <v>214</v>
      </c>
      <c r="D460" s="59" t="s">
        <v>152</v>
      </c>
      <c r="E460" s="59" t="s">
        <v>280</v>
      </c>
      <c r="F460" s="226"/>
      <c r="G460" s="356">
        <f t="shared" si="167"/>
        <v>1149.3</v>
      </c>
    </row>
    <row r="461" spans="1:7" s="42" customFormat="1" ht="11.25" x14ac:dyDescent="0.2">
      <c r="A461" s="46" t="s">
        <v>276</v>
      </c>
      <c r="B461" s="59" t="s">
        <v>262</v>
      </c>
      <c r="C461" s="59" t="s">
        <v>214</v>
      </c>
      <c r="D461" s="59" t="s">
        <v>152</v>
      </c>
      <c r="E461" s="59" t="s">
        <v>280</v>
      </c>
      <c r="F461" s="59" t="s">
        <v>281</v>
      </c>
      <c r="G461" s="356">
        <f t="shared" si="167"/>
        <v>1149.3</v>
      </c>
    </row>
    <row r="462" spans="1:7" s="42" customFormat="1" ht="11.25" x14ac:dyDescent="0.2">
      <c r="A462" s="46" t="s">
        <v>277</v>
      </c>
      <c r="B462" s="59" t="s">
        <v>262</v>
      </c>
      <c r="C462" s="59" t="s">
        <v>214</v>
      </c>
      <c r="D462" s="59" t="s">
        <v>152</v>
      </c>
      <c r="E462" s="59" t="s">
        <v>280</v>
      </c>
      <c r="F462" s="59" t="s">
        <v>282</v>
      </c>
      <c r="G462" s="356">
        <v>1149.3</v>
      </c>
    </row>
    <row r="463" spans="1:7" x14ac:dyDescent="0.2">
      <c r="A463" s="303" t="s">
        <v>336</v>
      </c>
      <c r="B463" s="69" t="s">
        <v>262</v>
      </c>
      <c r="C463" s="69" t="s">
        <v>239</v>
      </c>
      <c r="D463" s="69"/>
      <c r="E463" s="69"/>
      <c r="F463" s="67"/>
      <c r="G463" s="358">
        <f t="shared" ref="G463" si="168">G464</f>
        <v>3386</v>
      </c>
    </row>
    <row r="464" spans="1:7" x14ac:dyDescent="0.2">
      <c r="A464" s="303" t="s">
        <v>337</v>
      </c>
      <c r="B464" s="69" t="s">
        <v>262</v>
      </c>
      <c r="C464" s="69" t="s">
        <v>239</v>
      </c>
      <c r="D464" s="69" t="s">
        <v>152</v>
      </c>
      <c r="E464" s="69"/>
      <c r="F464" s="67"/>
      <c r="G464" s="358">
        <f>G465</f>
        <v>3386</v>
      </c>
    </row>
    <row r="465" spans="1:7" ht="52.5" x14ac:dyDescent="0.2">
      <c r="A465" s="234" t="s">
        <v>690</v>
      </c>
      <c r="B465" s="69" t="s">
        <v>262</v>
      </c>
      <c r="C465" s="69" t="s">
        <v>239</v>
      </c>
      <c r="D465" s="69" t="s">
        <v>152</v>
      </c>
      <c r="E465" s="69" t="s">
        <v>691</v>
      </c>
      <c r="F465" s="67"/>
      <c r="G465" s="358">
        <f>G466+G469</f>
        <v>3386</v>
      </c>
    </row>
    <row r="466" spans="1:7" ht="22.5" x14ac:dyDescent="0.2">
      <c r="A466" s="46" t="s">
        <v>412</v>
      </c>
      <c r="B466" s="59" t="s">
        <v>262</v>
      </c>
      <c r="C466" s="59" t="s">
        <v>239</v>
      </c>
      <c r="D466" s="59" t="s">
        <v>152</v>
      </c>
      <c r="E466" s="59" t="s">
        <v>689</v>
      </c>
      <c r="F466" s="226" t="s">
        <v>120</v>
      </c>
      <c r="G466" s="356">
        <f t="shared" ref="G466:G467" si="169">G467</f>
        <v>3386</v>
      </c>
    </row>
    <row r="467" spans="1:7" ht="33.75" x14ac:dyDescent="0.2">
      <c r="A467" s="46" t="s">
        <v>121</v>
      </c>
      <c r="B467" s="59" t="s">
        <v>262</v>
      </c>
      <c r="C467" s="59" t="s">
        <v>239</v>
      </c>
      <c r="D467" s="59" t="s">
        <v>152</v>
      </c>
      <c r="E467" s="59" t="s">
        <v>689</v>
      </c>
      <c r="F467" s="226" t="s">
        <v>122</v>
      </c>
      <c r="G467" s="356">
        <f t="shared" si="169"/>
        <v>3386</v>
      </c>
    </row>
    <row r="468" spans="1:7" x14ac:dyDescent="0.2">
      <c r="A468" s="296" t="s">
        <v>432</v>
      </c>
      <c r="B468" s="59" t="s">
        <v>262</v>
      </c>
      <c r="C468" s="59" t="s">
        <v>239</v>
      </c>
      <c r="D468" s="59" t="s">
        <v>152</v>
      </c>
      <c r="E468" s="59" t="s">
        <v>689</v>
      </c>
      <c r="F468" s="226" t="s">
        <v>124</v>
      </c>
      <c r="G468" s="356">
        <v>3386</v>
      </c>
    </row>
    <row r="469" spans="1:7" hidden="1" x14ac:dyDescent="0.2">
      <c r="A469" s="46" t="s">
        <v>276</v>
      </c>
      <c r="B469" s="59" t="s">
        <v>262</v>
      </c>
      <c r="C469" s="59" t="s">
        <v>239</v>
      </c>
      <c r="D469" s="59" t="s">
        <v>152</v>
      </c>
      <c r="E469" s="59" t="s">
        <v>689</v>
      </c>
      <c r="F469" s="226" t="s">
        <v>281</v>
      </c>
      <c r="G469" s="356">
        <f t="shared" ref="G469:G470" si="170">G470</f>
        <v>0</v>
      </c>
    </row>
    <row r="470" spans="1:7" hidden="1" x14ac:dyDescent="0.2">
      <c r="A470" s="46" t="s">
        <v>290</v>
      </c>
      <c r="B470" s="59" t="s">
        <v>262</v>
      </c>
      <c r="C470" s="59" t="s">
        <v>239</v>
      </c>
      <c r="D470" s="59" t="s">
        <v>152</v>
      </c>
      <c r="E470" s="59" t="s">
        <v>689</v>
      </c>
      <c r="F470" s="226" t="s">
        <v>291</v>
      </c>
      <c r="G470" s="356">
        <f t="shared" si="170"/>
        <v>0</v>
      </c>
    </row>
    <row r="471" spans="1:7" hidden="1" x14ac:dyDescent="0.2">
      <c r="A471" s="296" t="s">
        <v>294</v>
      </c>
      <c r="B471" s="59" t="s">
        <v>262</v>
      </c>
      <c r="C471" s="59" t="s">
        <v>239</v>
      </c>
      <c r="D471" s="59" t="s">
        <v>152</v>
      </c>
      <c r="E471" s="59" t="s">
        <v>689</v>
      </c>
      <c r="F471" s="226">
        <v>512</v>
      </c>
      <c r="G471" s="356"/>
    </row>
    <row r="472" spans="1:7" s="135" customFormat="1" ht="31.5" x14ac:dyDescent="0.2">
      <c r="A472" s="294" t="s">
        <v>927</v>
      </c>
      <c r="B472" s="69" t="s">
        <v>262</v>
      </c>
      <c r="C472" s="69" t="s">
        <v>273</v>
      </c>
      <c r="D472" s="69"/>
      <c r="E472" s="69"/>
      <c r="F472" s="67"/>
      <c r="G472" s="358">
        <f>G473</f>
        <v>1.2849299999999999</v>
      </c>
    </row>
    <row r="473" spans="1:7" ht="22.5" x14ac:dyDescent="0.2">
      <c r="A473" s="296" t="s">
        <v>928</v>
      </c>
      <c r="B473" s="59" t="s">
        <v>262</v>
      </c>
      <c r="C473" s="59" t="s">
        <v>273</v>
      </c>
      <c r="D473" s="59" t="s">
        <v>98</v>
      </c>
      <c r="E473" s="59"/>
      <c r="F473" s="226"/>
      <c r="G473" s="356">
        <f>G474</f>
        <v>1.2849299999999999</v>
      </c>
    </row>
    <row r="474" spans="1:7" x14ac:dyDescent="0.2">
      <c r="A474" s="296" t="s">
        <v>930</v>
      </c>
      <c r="B474" s="59" t="s">
        <v>262</v>
      </c>
      <c r="C474" s="59" t="s">
        <v>273</v>
      </c>
      <c r="D474" s="59" t="s">
        <v>98</v>
      </c>
      <c r="E474" s="59" t="s">
        <v>929</v>
      </c>
      <c r="F474" s="226"/>
      <c r="G474" s="356">
        <f>G475</f>
        <v>1.2849299999999999</v>
      </c>
    </row>
    <row r="475" spans="1:7" ht="22.5" x14ac:dyDescent="0.2">
      <c r="A475" s="296" t="s">
        <v>931</v>
      </c>
      <c r="B475" s="59" t="s">
        <v>262</v>
      </c>
      <c r="C475" s="59" t="s">
        <v>273</v>
      </c>
      <c r="D475" s="59" t="s">
        <v>98</v>
      </c>
      <c r="E475" s="59" t="s">
        <v>933</v>
      </c>
      <c r="F475" s="226">
        <v>700</v>
      </c>
      <c r="G475" s="356">
        <f>G476</f>
        <v>1.2849299999999999</v>
      </c>
    </row>
    <row r="476" spans="1:7" x14ac:dyDescent="0.2">
      <c r="A476" s="296" t="s">
        <v>932</v>
      </c>
      <c r="B476" s="59" t="s">
        <v>262</v>
      </c>
      <c r="C476" s="59" t="s">
        <v>273</v>
      </c>
      <c r="D476" s="59" t="s">
        <v>98</v>
      </c>
      <c r="E476" s="59" t="s">
        <v>933</v>
      </c>
      <c r="F476" s="226">
        <v>730</v>
      </c>
      <c r="G476" s="356">
        <v>1.2849299999999999</v>
      </c>
    </row>
    <row r="477" spans="1:7" s="42" customFormat="1" ht="42" x14ac:dyDescent="0.2">
      <c r="A477" s="294" t="s">
        <v>283</v>
      </c>
      <c r="B477" s="69" t="s">
        <v>262</v>
      </c>
      <c r="C477" s="67" t="s">
        <v>284</v>
      </c>
      <c r="D477" s="69" t="s">
        <v>146</v>
      </c>
      <c r="E477" s="69" t="s">
        <v>147</v>
      </c>
      <c r="F477" s="67" t="s">
        <v>148</v>
      </c>
      <c r="G477" s="358">
        <f>G478+G488+G484</f>
        <v>23121.163350000003</v>
      </c>
    </row>
    <row r="478" spans="1:7" s="42" customFormat="1" ht="30" customHeight="1" x14ac:dyDescent="0.2">
      <c r="A478" s="44" t="s">
        <v>285</v>
      </c>
      <c r="B478" s="69" t="s">
        <v>262</v>
      </c>
      <c r="C478" s="67" t="s">
        <v>284</v>
      </c>
      <c r="D478" s="69" t="s">
        <v>98</v>
      </c>
      <c r="E478" s="69" t="s">
        <v>147</v>
      </c>
      <c r="F478" s="67" t="s">
        <v>148</v>
      </c>
      <c r="G478" s="358">
        <f t="shared" ref="G478:G482" si="171">G479</f>
        <v>21648</v>
      </c>
    </row>
    <row r="479" spans="1:7" s="42" customFormat="1" ht="11.25" x14ac:dyDescent="0.2">
      <c r="A479" s="46" t="s">
        <v>286</v>
      </c>
      <c r="B479" s="59" t="s">
        <v>262</v>
      </c>
      <c r="C479" s="226" t="s">
        <v>284</v>
      </c>
      <c r="D479" s="59" t="s">
        <v>98</v>
      </c>
      <c r="E479" s="59" t="s">
        <v>287</v>
      </c>
      <c r="F479" s="226" t="s">
        <v>148</v>
      </c>
      <c r="G479" s="356">
        <f t="shared" si="171"/>
        <v>21648</v>
      </c>
    </row>
    <row r="480" spans="1:7" s="42" customFormat="1" ht="33.75" x14ac:dyDescent="0.2">
      <c r="A480" s="46" t="s">
        <v>288</v>
      </c>
      <c r="B480" s="59" t="s">
        <v>262</v>
      </c>
      <c r="C480" s="226" t="s">
        <v>284</v>
      </c>
      <c r="D480" s="59" t="s">
        <v>98</v>
      </c>
      <c r="E480" s="59" t="s">
        <v>289</v>
      </c>
      <c r="F480" s="226" t="s">
        <v>148</v>
      </c>
      <c r="G480" s="356">
        <f t="shared" si="171"/>
        <v>21648</v>
      </c>
    </row>
    <row r="481" spans="1:8" s="42" customFormat="1" ht="11.25" x14ac:dyDescent="0.2">
      <c r="A481" s="46" t="s">
        <v>276</v>
      </c>
      <c r="B481" s="59" t="s">
        <v>262</v>
      </c>
      <c r="C481" s="226" t="s">
        <v>284</v>
      </c>
      <c r="D481" s="59" t="s">
        <v>98</v>
      </c>
      <c r="E481" s="59" t="s">
        <v>289</v>
      </c>
      <c r="F481" s="226" t="s">
        <v>281</v>
      </c>
      <c r="G481" s="356">
        <f t="shared" si="171"/>
        <v>21648</v>
      </c>
    </row>
    <row r="482" spans="1:8" s="42" customFormat="1" ht="11.25" x14ac:dyDescent="0.2">
      <c r="A482" s="46" t="s">
        <v>290</v>
      </c>
      <c r="B482" s="59" t="s">
        <v>262</v>
      </c>
      <c r="C482" s="226" t="s">
        <v>284</v>
      </c>
      <c r="D482" s="59" t="s">
        <v>98</v>
      </c>
      <c r="E482" s="59" t="s">
        <v>289</v>
      </c>
      <c r="F482" s="226" t="s">
        <v>291</v>
      </c>
      <c r="G482" s="356">
        <f t="shared" si="171"/>
        <v>21648</v>
      </c>
    </row>
    <row r="483" spans="1:8" ht="22.5" x14ac:dyDescent="0.2">
      <c r="A483" s="296" t="s">
        <v>292</v>
      </c>
      <c r="B483" s="59" t="s">
        <v>262</v>
      </c>
      <c r="C483" s="226" t="s">
        <v>284</v>
      </c>
      <c r="D483" s="59" t="s">
        <v>98</v>
      </c>
      <c r="E483" s="59" t="s">
        <v>289</v>
      </c>
      <c r="F483" s="226" t="s">
        <v>293</v>
      </c>
      <c r="G483" s="356">
        <v>21648</v>
      </c>
    </row>
    <row r="484" spans="1:8" x14ac:dyDescent="0.2">
      <c r="A484" s="44" t="s">
        <v>294</v>
      </c>
      <c r="B484" s="69" t="s">
        <v>262</v>
      </c>
      <c r="C484" s="67" t="s">
        <v>284</v>
      </c>
      <c r="D484" s="69" t="s">
        <v>214</v>
      </c>
      <c r="E484" s="69"/>
      <c r="F484" s="67"/>
      <c r="G484" s="358">
        <f t="shared" ref="G484:G486" si="172">G485</f>
        <v>1394.9894400000001</v>
      </c>
    </row>
    <row r="485" spans="1:8" x14ac:dyDescent="0.2">
      <c r="A485" s="46" t="s">
        <v>276</v>
      </c>
      <c r="B485" s="59" t="s">
        <v>262</v>
      </c>
      <c r="C485" s="226" t="s">
        <v>284</v>
      </c>
      <c r="D485" s="59" t="s">
        <v>214</v>
      </c>
      <c r="E485" s="59" t="s">
        <v>287</v>
      </c>
      <c r="F485" s="226" t="s">
        <v>281</v>
      </c>
      <c r="G485" s="356">
        <f t="shared" si="172"/>
        <v>1394.9894400000001</v>
      </c>
    </row>
    <row r="486" spans="1:8" x14ac:dyDescent="0.2">
      <c r="A486" s="46" t="s">
        <v>290</v>
      </c>
      <c r="B486" s="59" t="s">
        <v>262</v>
      </c>
      <c r="C486" s="226" t="s">
        <v>284</v>
      </c>
      <c r="D486" s="59" t="s">
        <v>214</v>
      </c>
      <c r="E486" s="59" t="s">
        <v>295</v>
      </c>
      <c r="F486" s="226" t="s">
        <v>291</v>
      </c>
      <c r="G486" s="356">
        <f t="shared" si="172"/>
        <v>1394.9894400000001</v>
      </c>
    </row>
    <row r="487" spans="1:8" x14ac:dyDescent="0.2">
      <c r="A487" s="296" t="s">
        <v>294</v>
      </c>
      <c r="B487" s="59" t="s">
        <v>262</v>
      </c>
      <c r="C487" s="226" t="s">
        <v>284</v>
      </c>
      <c r="D487" s="59" t="s">
        <v>214</v>
      </c>
      <c r="E487" s="59" t="s">
        <v>295</v>
      </c>
      <c r="F487" s="226">
        <v>512</v>
      </c>
      <c r="G487" s="356">
        <f>1473.16335-78.17391</f>
        <v>1394.9894400000001</v>
      </c>
    </row>
    <row r="488" spans="1:8" ht="21" x14ac:dyDescent="0.2">
      <c r="A488" s="44" t="s">
        <v>296</v>
      </c>
      <c r="B488" s="69" t="s">
        <v>262</v>
      </c>
      <c r="C488" s="67">
        <v>14</v>
      </c>
      <c r="D488" s="69" t="s">
        <v>152</v>
      </c>
      <c r="E488" s="69"/>
      <c r="F488" s="67"/>
      <c r="G488" s="358">
        <f>G489</f>
        <v>78.173910000000006</v>
      </c>
    </row>
    <row r="489" spans="1:8" x14ac:dyDescent="0.2">
      <c r="A489" s="46" t="s">
        <v>276</v>
      </c>
      <c r="B489" s="59" t="s">
        <v>262</v>
      </c>
      <c r="C489" s="226" t="s">
        <v>284</v>
      </c>
      <c r="D489" s="226" t="s">
        <v>152</v>
      </c>
      <c r="E489" s="59" t="s">
        <v>287</v>
      </c>
      <c r="F489" s="226" t="s">
        <v>148</v>
      </c>
      <c r="G489" s="356">
        <f t="shared" ref="G489:G491" si="173">+G490</f>
        <v>78.173910000000006</v>
      </c>
    </row>
    <row r="490" spans="1:8" ht="67.5" x14ac:dyDescent="0.2">
      <c r="A490" s="46" t="s">
        <v>297</v>
      </c>
      <c r="B490" s="59" t="s">
        <v>262</v>
      </c>
      <c r="C490" s="226" t="s">
        <v>284</v>
      </c>
      <c r="D490" s="226" t="s">
        <v>152</v>
      </c>
      <c r="E490" s="59" t="s">
        <v>298</v>
      </c>
      <c r="F490" s="226" t="s">
        <v>148</v>
      </c>
      <c r="G490" s="356">
        <f t="shared" si="173"/>
        <v>78.173910000000006</v>
      </c>
    </row>
    <row r="491" spans="1:8" ht="45" x14ac:dyDescent="0.2">
      <c r="A491" s="227" t="s">
        <v>61</v>
      </c>
      <c r="B491" s="59" t="s">
        <v>262</v>
      </c>
      <c r="C491" s="226" t="s">
        <v>284</v>
      </c>
      <c r="D491" s="226" t="s">
        <v>152</v>
      </c>
      <c r="E491" s="59" t="s">
        <v>298</v>
      </c>
      <c r="F491" s="226" t="s">
        <v>148</v>
      </c>
      <c r="G491" s="356">
        <f t="shared" si="173"/>
        <v>78.173910000000006</v>
      </c>
    </row>
    <row r="492" spans="1:8" x14ac:dyDescent="0.2">
      <c r="A492" s="46" t="s">
        <v>276</v>
      </c>
      <c r="B492" s="59" t="s">
        <v>262</v>
      </c>
      <c r="C492" s="226" t="s">
        <v>284</v>
      </c>
      <c r="D492" s="226" t="s">
        <v>152</v>
      </c>
      <c r="E492" s="59" t="s">
        <v>298</v>
      </c>
      <c r="F492" s="226" t="s">
        <v>281</v>
      </c>
      <c r="G492" s="356">
        <f t="shared" ref="G492" si="174">G493</f>
        <v>78.173910000000006</v>
      </c>
    </row>
    <row r="493" spans="1:8" x14ac:dyDescent="0.2">
      <c r="A493" s="296" t="s">
        <v>75</v>
      </c>
      <c r="B493" s="59" t="s">
        <v>262</v>
      </c>
      <c r="C493" s="226" t="s">
        <v>284</v>
      </c>
      <c r="D493" s="226" t="s">
        <v>152</v>
      </c>
      <c r="E493" s="59" t="s">
        <v>298</v>
      </c>
      <c r="F493" s="226">
        <v>540</v>
      </c>
      <c r="G493" s="356">
        <v>78.173910000000006</v>
      </c>
    </row>
    <row r="494" spans="1:8" ht="42" x14ac:dyDescent="0.2">
      <c r="A494" s="234" t="s">
        <v>299</v>
      </c>
      <c r="B494" s="69" t="s">
        <v>300</v>
      </c>
      <c r="C494" s="67"/>
      <c r="D494" s="69"/>
      <c r="E494" s="69"/>
      <c r="F494" s="67"/>
      <c r="G494" s="358">
        <f>G495+G563+G574+G608+G654+G668+G689+G700+G743+G684</f>
        <v>48508.623</v>
      </c>
      <c r="H494" s="35">
        <v>47781.623</v>
      </c>
    </row>
    <row r="495" spans="1:8" x14ac:dyDescent="0.2">
      <c r="A495" s="44" t="s">
        <v>263</v>
      </c>
      <c r="B495" s="69" t="s">
        <v>300</v>
      </c>
      <c r="C495" s="67" t="s">
        <v>98</v>
      </c>
      <c r="D495" s="69" t="s">
        <v>146</v>
      </c>
      <c r="E495" s="69" t="s">
        <v>147</v>
      </c>
      <c r="F495" s="67" t="s">
        <v>148</v>
      </c>
      <c r="G495" s="358">
        <f>G496+G521+G526+G531</f>
        <v>29054.722999999998</v>
      </c>
      <c r="H495" s="137">
        <f>H494-G494</f>
        <v>-727</v>
      </c>
    </row>
    <row r="496" spans="1:8" ht="63" x14ac:dyDescent="0.2">
      <c r="A496" s="44" t="s">
        <v>301</v>
      </c>
      <c r="B496" s="69" t="s">
        <v>300</v>
      </c>
      <c r="C496" s="67" t="s">
        <v>98</v>
      </c>
      <c r="D496" s="69" t="s">
        <v>128</v>
      </c>
      <c r="E496" s="69"/>
      <c r="F496" s="67"/>
      <c r="G496" s="358">
        <f>G502+G497</f>
        <v>26250.222999999998</v>
      </c>
    </row>
    <row r="497" spans="1:7" ht="22.5" x14ac:dyDescent="0.2">
      <c r="A497" s="132" t="s">
        <v>302</v>
      </c>
      <c r="B497" s="74" t="s">
        <v>300</v>
      </c>
      <c r="C497" s="226" t="s">
        <v>98</v>
      </c>
      <c r="D497" s="59" t="s">
        <v>128</v>
      </c>
      <c r="E497" s="59" t="s">
        <v>303</v>
      </c>
      <c r="F497" s="226" t="s">
        <v>148</v>
      </c>
      <c r="G497" s="356">
        <f>G498</f>
        <v>1304.5999999999999</v>
      </c>
    </row>
    <row r="498" spans="1:7" ht="67.5" x14ac:dyDescent="0.2">
      <c r="A498" s="46" t="s">
        <v>111</v>
      </c>
      <c r="B498" s="59" t="s">
        <v>300</v>
      </c>
      <c r="C498" s="226" t="s">
        <v>98</v>
      </c>
      <c r="D498" s="59" t="s">
        <v>128</v>
      </c>
      <c r="E498" s="59" t="s">
        <v>304</v>
      </c>
      <c r="F498" s="226" t="s">
        <v>112</v>
      </c>
      <c r="G498" s="356">
        <f t="shared" ref="G498" si="175">SUM(G499)</f>
        <v>1304.5999999999999</v>
      </c>
    </row>
    <row r="499" spans="1:7" ht="22.5" x14ac:dyDescent="0.2">
      <c r="A499" s="46" t="s">
        <v>132</v>
      </c>
      <c r="B499" s="74" t="s">
        <v>300</v>
      </c>
      <c r="C499" s="226" t="s">
        <v>98</v>
      </c>
      <c r="D499" s="59" t="s">
        <v>128</v>
      </c>
      <c r="E499" s="59" t="s">
        <v>304</v>
      </c>
      <c r="F499" s="226" t="s">
        <v>193</v>
      </c>
      <c r="G499" s="356">
        <f t="shared" ref="G499" si="176">SUM(G500:G501)</f>
        <v>1304.5999999999999</v>
      </c>
    </row>
    <row r="500" spans="1:7" ht="22.5" x14ac:dyDescent="0.2">
      <c r="A500" s="132" t="s">
        <v>133</v>
      </c>
      <c r="B500" s="59" t="s">
        <v>300</v>
      </c>
      <c r="C500" s="226" t="s">
        <v>98</v>
      </c>
      <c r="D500" s="59" t="s">
        <v>128</v>
      </c>
      <c r="E500" s="59" t="s">
        <v>304</v>
      </c>
      <c r="F500" s="226" t="s">
        <v>194</v>
      </c>
      <c r="G500" s="356">
        <v>1002</v>
      </c>
    </row>
    <row r="501" spans="1:7" ht="45" x14ac:dyDescent="0.2">
      <c r="A501" s="132" t="s">
        <v>134</v>
      </c>
      <c r="B501" s="59" t="s">
        <v>300</v>
      </c>
      <c r="C501" s="226" t="s">
        <v>98</v>
      </c>
      <c r="D501" s="59" t="s">
        <v>128</v>
      </c>
      <c r="E501" s="59" t="s">
        <v>304</v>
      </c>
      <c r="F501" s="226">
        <v>129</v>
      </c>
      <c r="G501" s="356">
        <v>302.60000000000002</v>
      </c>
    </row>
    <row r="502" spans="1:7" ht="12.75" customHeight="1" x14ac:dyDescent="0.2">
      <c r="A502" s="46" t="s">
        <v>305</v>
      </c>
      <c r="B502" s="59" t="s">
        <v>300</v>
      </c>
      <c r="C502" s="226" t="s">
        <v>98</v>
      </c>
      <c r="D502" s="59" t="s">
        <v>128</v>
      </c>
      <c r="E502" s="59" t="s">
        <v>306</v>
      </c>
      <c r="F502" s="226" t="s">
        <v>148</v>
      </c>
      <c r="G502" s="356">
        <f>G503+G508+G511+G516</f>
        <v>24945.623</v>
      </c>
    </row>
    <row r="503" spans="1:7" ht="17.25" customHeight="1" x14ac:dyDescent="0.2">
      <c r="A503" s="46" t="s">
        <v>111</v>
      </c>
      <c r="B503" s="59" t="s">
        <v>300</v>
      </c>
      <c r="C503" s="226" t="s">
        <v>98</v>
      </c>
      <c r="D503" s="59" t="s">
        <v>128</v>
      </c>
      <c r="E503" s="59" t="s">
        <v>307</v>
      </c>
      <c r="F503" s="226" t="s">
        <v>112</v>
      </c>
      <c r="G503" s="356">
        <f t="shared" ref="G503" si="177">G504</f>
        <v>22543.7</v>
      </c>
    </row>
    <row r="504" spans="1:7" ht="21" customHeight="1" x14ac:dyDescent="0.2">
      <c r="A504" s="46" t="s">
        <v>132</v>
      </c>
      <c r="B504" s="74" t="s">
        <v>300</v>
      </c>
      <c r="C504" s="226" t="s">
        <v>98</v>
      </c>
      <c r="D504" s="59" t="s">
        <v>128</v>
      </c>
      <c r="E504" s="59" t="s">
        <v>307</v>
      </c>
      <c r="F504" s="226" t="s">
        <v>193</v>
      </c>
      <c r="G504" s="356">
        <f t="shared" ref="G504" si="178">G505+G506</f>
        <v>22543.7</v>
      </c>
    </row>
    <row r="505" spans="1:7" ht="22.5" x14ac:dyDescent="0.2">
      <c r="A505" s="132" t="s">
        <v>133</v>
      </c>
      <c r="B505" s="59" t="s">
        <v>300</v>
      </c>
      <c r="C505" s="226" t="s">
        <v>98</v>
      </c>
      <c r="D505" s="59" t="s">
        <v>128</v>
      </c>
      <c r="E505" s="59" t="s">
        <v>307</v>
      </c>
      <c r="F505" s="226" t="s">
        <v>194</v>
      </c>
      <c r="G505" s="356">
        <v>17315.400000000001</v>
      </c>
    </row>
    <row r="506" spans="1:7" ht="45" x14ac:dyDescent="0.2">
      <c r="A506" s="132" t="s">
        <v>134</v>
      </c>
      <c r="B506" s="59" t="s">
        <v>300</v>
      </c>
      <c r="C506" s="226" t="s">
        <v>98</v>
      </c>
      <c r="D506" s="59" t="s">
        <v>128</v>
      </c>
      <c r="E506" s="59" t="s">
        <v>307</v>
      </c>
      <c r="F506" s="226">
        <v>129</v>
      </c>
      <c r="G506" s="356">
        <v>5228.3</v>
      </c>
    </row>
    <row r="507" spans="1:7" ht="22.5" x14ac:dyDescent="0.2">
      <c r="A507" s="132" t="s">
        <v>530</v>
      </c>
      <c r="B507" s="59" t="s">
        <v>300</v>
      </c>
      <c r="C507" s="226" t="s">
        <v>98</v>
      </c>
      <c r="D507" s="59" t="s">
        <v>128</v>
      </c>
      <c r="E507" s="59" t="s">
        <v>308</v>
      </c>
      <c r="F507" s="226"/>
      <c r="G507" s="356"/>
    </row>
    <row r="508" spans="1:7" ht="67.5" x14ac:dyDescent="0.2">
      <c r="A508" s="46" t="s">
        <v>111</v>
      </c>
      <c r="B508" s="59" t="s">
        <v>300</v>
      </c>
      <c r="C508" s="226" t="s">
        <v>98</v>
      </c>
      <c r="D508" s="59" t="s">
        <v>128</v>
      </c>
      <c r="E508" s="59" t="s">
        <v>308</v>
      </c>
      <c r="F508" s="226">
        <v>100</v>
      </c>
      <c r="G508" s="356">
        <f t="shared" ref="G508:G509" si="179">G509</f>
        <v>0</v>
      </c>
    </row>
    <row r="509" spans="1:7" ht="22.5" x14ac:dyDescent="0.2">
      <c r="A509" s="46" t="s">
        <v>132</v>
      </c>
      <c r="B509" s="59" t="s">
        <v>300</v>
      </c>
      <c r="C509" s="226" t="s">
        <v>98</v>
      </c>
      <c r="D509" s="59" t="s">
        <v>128</v>
      </c>
      <c r="E509" s="59" t="s">
        <v>308</v>
      </c>
      <c r="F509" s="226">
        <v>120</v>
      </c>
      <c r="G509" s="356">
        <f t="shared" si="179"/>
        <v>0</v>
      </c>
    </row>
    <row r="510" spans="1:7" ht="33.75" x14ac:dyDescent="0.2">
      <c r="A510" s="132" t="s">
        <v>245</v>
      </c>
      <c r="B510" s="59" t="s">
        <v>300</v>
      </c>
      <c r="C510" s="226" t="s">
        <v>98</v>
      </c>
      <c r="D510" s="59" t="s">
        <v>128</v>
      </c>
      <c r="E510" s="59" t="s">
        <v>308</v>
      </c>
      <c r="F510" s="226">
        <v>122</v>
      </c>
      <c r="G510" s="356">
        <v>0</v>
      </c>
    </row>
    <row r="511" spans="1:7" ht="22.5" x14ac:dyDescent="0.2">
      <c r="A511" s="46" t="s">
        <v>412</v>
      </c>
      <c r="B511" s="59" t="s">
        <v>300</v>
      </c>
      <c r="C511" s="226" t="s">
        <v>98</v>
      </c>
      <c r="D511" s="59" t="s">
        <v>128</v>
      </c>
      <c r="E511" s="59" t="s">
        <v>308</v>
      </c>
      <c r="F511" s="226" t="s">
        <v>120</v>
      </c>
      <c r="G511" s="356">
        <f t="shared" ref="G511" si="180">G512</f>
        <v>2108.4230000000002</v>
      </c>
    </row>
    <row r="512" spans="1:7" ht="33.75" x14ac:dyDescent="0.2">
      <c r="A512" s="46" t="s">
        <v>121</v>
      </c>
      <c r="B512" s="74" t="s">
        <v>300</v>
      </c>
      <c r="C512" s="226" t="s">
        <v>98</v>
      </c>
      <c r="D512" s="59" t="s">
        <v>128</v>
      </c>
      <c r="E512" s="59" t="s">
        <v>308</v>
      </c>
      <c r="F512" s="226" t="s">
        <v>122</v>
      </c>
      <c r="G512" s="356">
        <f>G514+G513+G515</f>
        <v>2108.4230000000002</v>
      </c>
    </row>
    <row r="513" spans="1:7" ht="33.75" x14ac:dyDescent="0.2">
      <c r="A513" s="296" t="s">
        <v>135</v>
      </c>
      <c r="B513" s="74" t="s">
        <v>300</v>
      </c>
      <c r="C513" s="226" t="s">
        <v>98</v>
      </c>
      <c r="D513" s="59" t="s">
        <v>128</v>
      </c>
      <c r="E513" s="59" t="s">
        <v>308</v>
      </c>
      <c r="F513" s="226">
        <v>242</v>
      </c>
      <c r="G513" s="356">
        <v>185</v>
      </c>
    </row>
    <row r="514" spans="1:7" x14ac:dyDescent="0.2">
      <c r="A514" s="296" t="s">
        <v>432</v>
      </c>
      <c r="B514" s="59" t="s">
        <v>300</v>
      </c>
      <c r="C514" s="226" t="s">
        <v>98</v>
      </c>
      <c r="D514" s="59" t="s">
        <v>128</v>
      </c>
      <c r="E514" s="59" t="s">
        <v>308</v>
      </c>
      <c r="F514" s="226" t="s">
        <v>124</v>
      </c>
      <c r="G514" s="356">
        <f>1521.323-185</f>
        <v>1336.3230000000001</v>
      </c>
    </row>
    <row r="515" spans="1:7" x14ac:dyDescent="0.2">
      <c r="A515" s="296" t="s">
        <v>881</v>
      </c>
      <c r="B515" s="59" t="s">
        <v>300</v>
      </c>
      <c r="C515" s="226" t="s">
        <v>98</v>
      </c>
      <c r="D515" s="59" t="s">
        <v>128</v>
      </c>
      <c r="E515" s="59" t="s">
        <v>308</v>
      </c>
      <c r="F515" s="226">
        <v>247</v>
      </c>
      <c r="G515" s="356">
        <v>587.1</v>
      </c>
    </row>
    <row r="516" spans="1:7" x14ac:dyDescent="0.2">
      <c r="A516" s="296" t="s">
        <v>136</v>
      </c>
      <c r="B516" s="74" t="s">
        <v>300</v>
      </c>
      <c r="C516" s="226" t="s">
        <v>98</v>
      </c>
      <c r="D516" s="59" t="s">
        <v>128</v>
      </c>
      <c r="E516" s="59" t="s">
        <v>308</v>
      </c>
      <c r="F516" s="226" t="s">
        <v>196</v>
      </c>
      <c r="G516" s="356">
        <f t="shared" ref="G516" si="181">G517</f>
        <v>293.5</v>
      </c>
    </row>
    <row r="517" spans="1:7" x14ac:dyDescent="0.2">
      <c r="A517" s="296" t="s">
        <v>137</v>
      </c>
      <c r="B517" s="59" t="s">
        <v>300</v>
      </c>
      <c r="C517" s="226" t="s">
        <v>98</v>
      </c>
      <c r="D517" s="59" t="s">
        <v>128</v>
      </c>
      <c r="E517" s="59" t="s">
        <v>308</v>
      </c>
      <c r="F517" s="226" t="s">
        <v>138</v>
      </c>
      <c r="G517" s="356">
        <f t="shared" ref="G517" si="182">G518+G519+G520</f>
        <v>293.5</v>
      </c>
    </row>
    <row r="518" spans="1:7" ht="22.5" x14ac:dyDescent="0.2">
      <c r="A518" s="297" t="s">
        <v>139</v>
      </c>
      <c r="B518" s="74" t="s">
        <v>300</v>
      </c>
      <c r="C518" s="226" t="s">
        <v>98</v>
      </c>
      <c r="D518" s="59" t="s">
        <v>128</v>
      </c>
      <c r="E518" s="59" t="s">
        <v>308</v>
      </c>
      <c r="F518" s="226" t="s">
        <v>140</v>
      </c>
      <c r="G518" s="356">
        <v>90.5</v>
      </c>
    </row>
    <row r="519" spans="1:7" x14ac:dyDescent="0.2">
      <c r="A519" s="298" t="s">
        <v>197</v>
      </c>
      <c r="B519" s="74" t="s">
        <v>300</v>
      </c>
      <c r="C519" s="226" t="s">
        <v>98</v>
      </c>
      <c r="D519" s="59" t="s">
        <v>128</v>
      </c>
      <c r="E519" s="59" t="s">
        <v>308</v>
      </c>
      <c r="F519" s="226">
        <v>852</v>
      </c>
      <c r="G519" s="356">
        <v>22</v>
      </c>
    </row>
    <row r="520" spans="1:7" x14ac:dyDescent="0.2">
      <c r="A520" s="298" t="s">
        <v>404</v>
      </c>
      <c r="B520" s="74" t="s">
        <v>300</v>
      </c>
      <c r="C520" s="226" t="s">
        <v>98</v>
      </c>
      <c r="D520" s="59" t="s">
        <v>128</v>
      </c>
      <c r="E520" s="59" t="s">
        <v>308</v>
      </c>
      <c r="F520" s="226">
        <v>853</v>
      </c>
      <c r="G520" s="356">
        <v>181</v>
      </c>
    </row>
    <row r="521" spans="1:7" x14ac:dyDescent="0.2">
      <c r="A521" s="44" t="s">
        <v>407</v>
      </c>
      <c r="B521" s="64" t="s">
        <v>300</v>
      </c>
      <c r="C521" s="66" t="s">
        <v>98</v>
      </c>
      <c r="D521" s="64" t="s">
        <v>239</v>
      </c>
      <c r="E521" s="64"/>
      <c r="F521" s="66"/>
      <c r="G521" s="358">
        <f t="shared" ref="G521:G524" si="183">G522</f>
        <v>147.4</v>
      </c>
    </row>
    <row r="522" spans="1:7" ht="45" x14ac:dyDescent="0.2">
      <c r="A522" s="49" t="s">
        <v>416</v>
      </c>
      <c r="B522" s="47" t="s">
        <v>300</v>
      </c>
      <c r="C522" s="48" t="s">
        <v>98</v>
      </c>
      <c r="D522" s="47" t="s">
        <v>239</v>
      </c>
      <c r="E522" s="47" t="s">
        <v>408</v>
      </c>
      <c r="F522" s="48"/>
      <c r="G522" s="356">
        <f t="shared" si="183"/>
        <v>147.4</v>
      </c>
    </row>
    <row r="523" spans="1:7" ht="22.5" x14ac:dyDescent="0.2">
      <c r="A523" s="46" t="s">
        <v>412</v>
      </c>
      <c r="B523" s="47" t="s">
        <v>300</v>
      </c>
      <c r="C523" s="48" t="s">
        <v>98</v>
      </c>
      <c r="D523" s="47" t="s">
        <v>239</v>
      </c>
      <c r="E523" s="47" t="s">
        <v>408</v>
      </c>
      <c r="F523" s="48" t="s">
        <v>120</v>
      </c>
      <c r="G523" s="356">
        <f t="shared" si="183"/>
        <v>147.4</v>
      </c>
    </row>
    <row r="524" spans="1:7" ht="33.75" x14ac:dyDescent="0.2">
      <c r="A524" s="46" t="s">
        <v>121</v>
      </c>
      <c r="B524" s="45" t="s">
        <v>300</v>
      </c>
      <c r="C524" s="48" t="s">
        <v>98</v>
      </c>
      <c r="D524" s="47" t="s">
        <v>239</v>
      </c>
      <c r="E524" s="47" t="s">
        <v>408</v>
      </c>
      <c r="F524" s="48" t="s">
        <v>122</v>
      </c>
      <c r="G524" s="356">
        <f t="shared" si="183"/>
        <v>147.4</v>
      </c>
    </row>
    <row r="525" spans="1:7" x14ac:dyDescent="0.2">
      <c r="A525" s="296" t="s">
        <v>432</v>
      </c>
      <c r="B525" s="47" t="s">
        <v>300</v>
      </c>
      <c r="C525" s="48" t="s">
        <v>98</v>
      </c>
      <c r="D525" s="47" t="s">
        <v>239</v>
      </c>
      <c r="E525" s="47" t="s">
        <v>408</v>
      </c>
      <c r="F525" s="48" t="s">
        <v>124</v>
      </c>
      <c r="G525" s="356">
        <v>147.4</v>
      </c>
    </row>
    <row r="526" spans="1:7" x14ac:dyDescent="0.2">
      <c r="A526" s="299" t="s">
        <v>414</v>
      </c>
      <c r="B526" s="69" t="s">
        <v>300</v>
      </c>
      <c r="C526" s="67" t="s">
        <v>98</v>
      </c>
      <c r="D526" s="69" t="s">
        <v>352</v>
      </c>
      <c r="E526" s="59"/>
      <c r="F526" s="48"/>
      <c r="G526" s="356">
        <f t="shared" ref="G526:G529" si="184">G527</f>
        <v>200</v>
      </c>
    </row>
    <row r="527" spans="1:7" x14ac:dyDescent="0.2">
      <c r="A527" s="298" t="s">
        <v>424</v>
      </c>
      <c r="B527" s="59" t="s">
        <v>300</v>
      </c>
      <c r="C527" s="226" t="s">
        <v>98</v>
      </c>
      <c r="D527" s="59" t="s">
        <v>352</v>
      </c>
      <c r="E527" s="59" t="s">
        <v>423</v>
      </c>
      <c r="F527" s="48"/>
      <c r="G527" s="356">
        <f t="shared" si="184"/>
        <v>200</v>
      </c>
    </row>
    <row r="528" spans="1:7" ht="22.5" x14ac:dyDescent="0.2">
      <c r="A528" s="46" t="s">
        <v>412</v>
      </c>
      <c r="B528" s="59" t="s">
        <v>300</v>
      </c>
      <c r="C528" s="226" t="s">
        <v>98</v>
      </c>
      <c r="D528" s="59" t="s">
        <v>352</v>
      </c>
      <c r="E528" s="59" t="s">
        <v>423</v>
      </c>
      <c r="F528" s="226">
        <v>800</v>
      </c>
      <c r="G528" s="356">
        <f t="shared" si="184"/>
        <v>200</v>
      </c>
    </row>
    <row r="529" spans="1:7" ht="33.75" x14ac:dyDescent="0.2">
      <c r="A529" s="46" t="s">
        <v>121</v>
      </c>
      <c r="B529" s="59" t="s">
        <v>300</v>
      </c>
      <c r="C529" s="226" t="s">
        <v>98</v>
      </c>
      <c r="D529" s="59" t="s">
        <v>352</v>
      </c>
      <c r="E529" s="59" t="s">
        <v>423</v>
      </c>
      <c r="F529" s="226">
        <v>800</v>
      </c>
      <c r="G529" s="356">
        <f t="shared" si="184"/>
        <v>200</v>
      </c>
    </row>
    <row r="530" spans="1:7" ht="33.75" x14ac:dyDescent="0.2">
      <c r="A530" s="296" t="s">
        <v>123</v>
      </c>
      <c r="B530" s="59" t="s">
        <v>300</v>
      </c>
      <c r="C530" s="226" t="s">
        <v>98</v>
      </c>
      <c r="D530" s="59" t="s">
        <v>352</v>
      </c>
      <c r="E530" s="59" t="s">
        <v>423</v>
      </c>
      <c r="F530" s="48">
        <v>870</v>
      </c>
      <c r="G530" s="356">
        <v>200</v>
      </c>
    </row>
    <row r="531" spans="1:7" ht="17.25" customHeight="1" x14ac:dyDescent="0.2">
      <c r="A531" s="44" t="s">
        <v>272</v>
      </c>
      <c r="B531" s="69" t="s">
        <v>300</v>
      </c>
      <c r="C531" s="67" t="s">
        <v>98</v>
      </c>
      <c r="D531" s="69" t="s">
        <v>273</v>
      </c>
      <c r="E531" s="69"/>
      <c r="F531" s="67"/>
      <c r="G531" s="358">
        <f>G550+G554+G532+G546</f>
        <v>2457.1</v>
      </c>
    </row>
    <row r="532" spans="1:7" ht="45" x14ac:dyDescent="0.2">
      <c r="A532" s="46" t="s">
        <v>451</v>
      </c>
      <c r="B532" s="59" t="s">
        <v>300</v>
      </c>
      <c r="C532" s="226" t="s">
        <v>98</v>
      </c>
      <c r="D532" s="59" t="s">
        <v>273</v>
      </c>
      <c r="E532" s="59" t="s">
        <v>309</v>
      </c>
      <c r="F532" s="226"/>
      <c r="G532" s="356">
        <f t="shared" ref="G532" si="185">G537+G541+G533</f>
        <v>1627</v>
      </c>
    </row>
    <row r="533" spans="1:7" ht="33.75" x14ac:dyDescent="0.2">
      <c r="A533" s="242" t="s">
        <v>797</v>
      </c>
      <c r="B533" s="59" t="s">
        <v>300</v>
      </c>
      <c r="C533" s="226" t="s">
        <v>98</v>
      </c>
      <c r="D533" s="59" t="s">
        <v>273</v>
      </c>
      <c r="E533" s="59" t="s">
        <v>796</v>
      </c>
      <c r="F533" s="226"/>
      <c r="G533" s="356">
        <f t="shared" ref="G533:G535" si="186">G534</f>
        <v>50</v>
      </c>
    </row>
    <row r="534" spans="1:7" ht="22.5" x14ac:dyDescent="0.2">
      <c r="A534" s="46" t="s">
        <v>412</v>
      </c>
      <c r="B534" s="59" t="s">
        <v>300</v>
      </c>
      <c r="C534" s="226" t="s">
        <v>98</v>
      </c>
      <c r="D534" s="59" t="s">
        <v>273</v>
      </c>
      <c r="E534" s="59" t="s">
        <v>796</v>
      </c>
      <c r="F534" s="226" t="s">
        <v>120</v>
      </c>
      <c r="G534" s="356">
        <f t="shared" si="186"/>
        <v>50</v>
      </c>
    </row>
    <row r="535" spans="1:7" ht="33.75" x14ac:dyDescent="0.2">
      <c r="A535" s="46" t="s">
        <v>121</v>
      </c>
      <c r="B535" s="59" t="s">
        <v>300</v>
      </c>
      <c r="C535" s="226" t="s">
        <v>98</v>
      </c>
      <c r="D535" s="59" t="s">
        <v>273</v>
      </c>
      <c r="E535" s="59" t="s">
        <v>796</v>
      </c>
      <c r="F535" s="226" t="s">
        <v>122</v>
      </c>
      <c r="G535" s="356">
        <f t="shared" si="186"/>
        <v>50</v>
      </c>
    </row>
    <row r="536" spans="1:7" x14ac:dyDescent="0.2">
      <c r="A536" s="296" t="s">
        <v>432</v>
      </c>
      <c r="B536" s="59" t="s">
        <v>300</v>
      </c>
      <c r="C536" s="226" t="s">
        <v>98</v>
      </c>
      <c r="D536" s="59" t="s">
        <v>273</v>
      </c>
      <c r="E536" s="59" t="s">
        <v>796</v>
      </c>
      <c r="F536" s="226" t="s">
        <v>124</v>
      </c>
      <c r="G536" s="356">
        <v>50</v>
      </c>
    </row>
    <row r="537" spans="1:7" ht="56.25" x14ac:dyDescent="0.2">
      <c r="A537" s="242" t="s">
        <v>799</v>
      </c>
      <c r="B537" s="59" t="s">
        <v>300</v>
      </c>
      <c r="C537" s="226" t="s">
        <v>98</v>
      </c>
      <c r="D537" s="59" t="s">
        <v>273</v>
      </c>
      <c r="E537" s="59" t="s">
        <v>798</v>
      </c>
      <c r="F537" s="226"/>
      <c r="G537" s="356">
        <f t="shared" ref="G537:G539" si="187">G538</f>
        <v>280</v>
      </c>
    </row>
    <row r="538" spans="1:7" ht="22.5" x14ac:dyDescent="0.2">
      <c r="A538" s="46" t="s">
        <v>412</v>
      </c>
      <c r="B538" s="59" t="s">
        <v>300</v>
      </c>
      <c r="C538" s="226" t="s">
        <v>98</v>
      </c>
      <c r="D538" s="59" t="s">
        <v>273</v>
      </c>
      <c r="E538" s="59" t="s">
        <v>798</v>
      </c>
      <c r="F538" s="226" t="s">
        <v>120</v>
      </c>
      <c r="G538" s="356">
        <f t="shared" si="187"/>
        <v>280</v>
      </c>
    </row>
    <row r="539" spans="1:7" ht="15.75" customHeight="1" x14ac:dyDescent="0.2">
      <c r="A539" s="46" t="s">
        <v>121</v>
      </c>
      <c r="B539" s="59" t="s">
        <v>300</v>
      </c>
      <c r="C539" s="226" t="s">
        <v>98</v>
      </c>
      <c r="D539" s="59" t="s">
        <v>273</v>
      </c>
      <c r="E539" s="59" t="s">
        <v>798</v>
      </c>
      <c r="F539" s="226" t="s">
        <v>122</v>
      </c>
      <c r="G539" s="356">
        <f t="shared" si="187"/>
        <v>280</v>
      </c>
    </row>
    <row r="540" spans="1:7" x14ac:dyDescent="0.2">
      <c r="A540" s="296" t="s">
        <v>432</v>
      </c>
      <c r="B540" s="59" t="s">
        <v>300</v>
      </c>
      <c r="C540" s="226" t="s">
        <v>98</v>
      </c>
      <c r="D540" s="59" t="s">
        <v>273</v>
      </c>
      <c r="E540" s="59" t="s">
        <v>798</v>
      </c>
      <c r="F540" s="226" t="s">
        <v>124</v>
      </c>
      <c r="G540" s="356">
        <v>280</v>
      </c>
    </row>
    <row r="541" spans="1:7" ht="33.75" x14ac:dyDescent="0.2">
      <c r="A541" s="296" t="s">
        <v>525</v>
      </c>
      <c r="B541" s="59" t="s">
        <v>300</v>
      </c>
      <c r="C541" s="226" t="s">
        <v>98</v>
      </c>
      <c r="D541" s="59" t="s">
        <v>273</v>
      </c>
      <c r="E541" s="59" t="s">
        <v>524</v>
      </c>
      <c r="F541" s="226"/>
      <c r="G541" s="367">
        <f t="shared" ref="G541:G542" si="188">G542</f>
        <v>1297</v>
      </c>
    </row>
    <row r="542" spans="1:7" ht="22.5" x14ac:dyDescent="0.2">
      <c r="A542" s="46" t="s">
        <v>412</v>
      </c>
      <c r="B542" s="59" t="s">
        <v>300</v>
      </c>
      <c r="C542" s="226" t="s">
        <v>98</v>
      </c>
      <c r="D542" s="59" t="s">
        <v>273</v>
      </c>
      <c r="E542" s="59" t="s">
        <v>524</v>
      </c>
      <c r="F542" s="226" t="s">
        <v>120</v>
      </c>
      <c r="G542" s="367">
        <f t="shared" si="188"/>
        <v>1297</v>
      </c>
    </row>
    <row r="543" spans="1:7" ht="25.5" customHeight="1" x14ac:dyDescent="0.2">
      <c r="A543" s="46" t="s">
        <v>121</v>
      </c>
      <c r="B543" s="59" t="s">
        <v>300</v>
      </c>
      <c r="C543" s="226" t="s">
        <v>98</v>
      </c>
      <c r="D543" s="59" t="s">
        <v>273</v>
      </c>
      <c r="E543" s="59" t="s">
        <v>524</v>
      </c>
      <c r="F543" s="226" t="s">
        <v>122</v>
      </c>
      <c r="G543" s="367">
        <f t="shared" ref="G543" si="189">G545+G544</f>
        <v>1297</v>
      </c>
    </row>
    <row r="544" spans="1:7" ht="33.75" x14ac:dyDescent="0.2">
      <c r="A544" s="296" t="s">
        <v>135</v>
      </c>
      <c r="B544" s="59" t="s">
        <v>300</v>
      </c>
      <c r="C544" s="226" t="s">
        <v>98</v>
      </c>
      <c r="D544" s="59" t="s">
        <v>273</v>
      </c>
      <c r="E544" s="59" t="s">
        <v>524</v>
      </c>
      <c r="F544" s="226">
        <v>242</v>
      </c>
      <c r="G544" s="367">
        <v>121</v>
      </c>
    </row>
    <row r="545" spans="1:7" x14ac:dyDescent="0.2">
      <c r="A545" s="296" t="s">
        <v>432</v>
      </c>
      <c r="B545" s="59" t="s">
        <v>300</v>
      </c>
      <c r="C545" s="226" t="s">
        <v>98</v>
      </c>
      <c r="D545" s="59" t="s">
        <v>273</v>
      </c>
      <c r="E545" s="59" t="s">
        <v>524</v>
      </c>
      <c r="F545" s="226" t="s">
        <v>124</v>
      </c>
      <c r="G545" s="367">
        <v>1176</v>
      </c>
    </row>
    <row r="546" spans="1:7" ht="22.5" x14ac:dyDescent="0.2">
      <c r="A546" s="304" t="s">
        <v>310</v>
      </c>
      <c r="B546" s="59" t="s">
        <v>300</v>
      </c>
      <c r="C546" s="226" t="s">
        <v>98</v>
      </c>
      <c r="D546" s="59" t="s">
        <v>273</v>
      </c>
      <c r="E546" s="59" t="s">
        <v>311</v>
      </c>
      <c r="F546" s="226"/>
      <c r="G546" s="356">
        <f t="shared" ref="G546:G548" si="190">G547</f>
        <v>100</v>
      </c>
    </row>
    <row r="547" spans="1:7" x14ac:dyDescent="0.2">
      <c r="A547" s="296" t="s">
        <v>136</v>
      </c>
      <c r="B547" s="74" t="s">
        <v>300</v>
      </c>
      <c r="C547" s="226" t="s">
        <v>98</v>
      </c>
      <c r="D547" s="59" t="s">
        <v>273</v>
      </c>
      <c r="E547" s="59" t="s">
        <v>311</v>
      </c>
      <c r="F547" s="226" t="s">
        <v>196</v>
      </c>
      <c r="G547" s="356">
        <f t="shared" si="190"/>
        <v>100</v>
      </c>
    </row>
    <row r="548" spans="1:7" x14ac:dyDescent="0.2">
      <c r="A548" s="296" t="s">
        <v>137</v>
      </c>
      <c r="B548" s="59" t="s">
        <v>300</v>
      </c>
      <c r="C548" s="226" t="s">
        <v>98</v>
      </c>
      <c r="D548" s="59" t="s">
        <v>273</v>
      </c>
      <c r="E548" s="59" t="s">
        <v>311</v>
      </c>
      <c r="F548" s="226" t="s">
        <v>138</v>
      </c>
      <c r="G548" s="356">
        <f t="shared" si="190"/>
        <v>100</v>
      </c>
    </row>
    <row r="549" spans="1:7" x14ac:dyDescent="0.2">
      <c r="A549" s="298" t="s">
        <v>404</v>
      </c>
      <c r="B549" s="74" t="s">
        <v>300</v>
      </c>
      <c r="C549" s="226" t="s">
        <v>98</v>
      </c>
      <c r="D549" s="59" t="s">
        <v>273</v>
      </c>
      <c r="E549" s="59" t="s">
        <v>311</v>
      </c>
      <c r="F549" s="226">
        <v>853</v>
      </c>
      <c r="G549" s="356">
        <v>100</v>
      </c>
    </row>
    <row r="550" spans="1:7" ht="45" x14ac:dyDescent="0.2">
      <c r="A550" s="132" t="s">
        <v>69</v>
      </c>
      <c r="B550" s="59" t="s">
        <v>300</v>
      </c>
      <c r="C550" s="226" t="s">
        <v>98</v>
      </c>
      <c r="D550" s="59" t="s">
        <v>273</v>
      </c>
      <c r="E550" s="59" t="s">
        <v>275</v>
      </c>
      <c r="F550" s="226"/>
      <c r="G550" s="356">
        <f t="shared" ref="G550" si="191">G552</f>
        <v>1</v>
      </c>
    </row>
    <row r="551" spans="1:7" ht="15" customHeight="1" x14ac:dyDescent="0.2">
      <c r="A551" s="46" t="s">
        <v>412</v>
      </c>
      <c r="B551" s="59" t="s">
        <v>300</v>
      </c>
      <c r="C551" s="226" t="s">
        <v>98</v>
      </c>
      <c r="D551" s="59" t="s">
        <v>273</v>
      </c>
      <c r="E551" s="59" t="s">
        <v>275</v>
      </c>
      <c r="F551" s="226">
        <v>200</v>
      </c>
      <c r="G551" s="356">
        <f t="shared" ref="G551:G552" si="192">G552</f>
        <v>1</v>
      </c>
    </row>
    <row r="552" spans="1:7" ht="33.75" x14ac:dyDescent="0.2">
      <c r="A552" s="46" t="s">
        <v>121</v>
      </c>
      <c r="B552" s="59" t="s">
        <v>300</v>
      </c>
      <c r="C552" s="226" t="s">
        <v>98</v>
      </c>
      <c r="D552" s="59" t="s">
        <v>273</v>
      </c>
      <c r="E552" s="59" t="s">
        <v>275</v>
      </c>
      <c r="F552" s="226">
        <v>240</v>
      </c>
      <c r="G552" s="356">
        <f t="shared" si="192"/>
        <v>1</v>
      </c>
    </row>
    <row r="553" spans="1:7" x14ac:dyDescent="0.2">
      <c r="A553" s="296" t="s">
        <v>432</v>
      </c>
      <c r="B553" s="59" t="s">
        <v>300</v>
      </c>
      <c r="C553" s="226" t="s">
        <v>98</v>
      </c>
      <c r="D553" s="59" t="s">
        <v>273</v>
      </c>
      <c r="E553" s="59" t="s">
        <v>275</v>
      </c>
      <c r="F553" s="226">
        <v>244</v>
      </c>
      <c r="G553" s="356">
        <v>1</v>
      </c>
    </row>
    <row r="554" spans="1:7" ht="56.25" x14ac:dyDescent="0.2">
      <c r="A554" s="305" t="s">
        <v>418</v>
      </c>
      <c r="B554" s="73" t="s">
        <v>300</v>
      </c>
      <c r="C554" s="71" t="s">
        <v>98</v>
      </c>
      <c r="D554" s="73" t="s">
        <v>273</v>
      </c>
      <c r="E554" s="73" t="s">
        <v>312</v>
      </c>
      <c r="F554" s="71" t="s">
        <v>148</v>
      </c>
      <c r="G554" s="359">
        <f>G555+G560</f>
        <v>729.1</v>
      </c>
    </row>
    <row r="555" spans="1:7" ht="67.5" x14ac:dyDescent="0.2">
      <c r="A555" s="46" t="s">
        <v>111</v>
      </c>
      <c r="B555" s="59" t="s">
        <v>300</v>
      </c>
      <c r="C555" s="226" t="s">
        <v>98</v>
      </c>
      <c r="D555" s="59" t="s">
        <v>273</v>
      </c>
      <c r="E555" s="59" t="s">
        <v>312</v>
      </c>
      <c r="F555" s="226" t="s">
        <v>112</v>
      </c>
      <c r="G555" s="356">
        <f t="shared" ref="G555" si="193">G556</f>
        <v>606.1</v>
      </c>
    </row>
    <row r="556" spans="1:7" ht="22.5" x14ac:dyDescent="0.2">
      <c r="A556" s="46" t="s">
        <v>132</v>
      </c>
      <c r="B556" s="59" t="s">
        <v>300</v>
      </c>
      <c r="C556" s="226" t="s">
        <v>98</v>
      </c>
      <c r="D556" s="59" t="s">
        <v>273</v>
      </c>
      <c r="E556" s="59" t="s">
        <v>312</v>
      </c>
      <c r="F556" s="226" t="s">
        <v>193</v>
      </c>
      <c r="G556" s="356">
        <f t="shared" ref="G556" si="194">G557+G558</f>
        <v>606.1</v>
      </c>
    </row>
    <row r="557" spans="1:7" s="42" customFormat="1" ht="31.5" customHeight="1" x14ac:dyDescent="0.2">
      <c r="A557" s="132" t="s">
        <v>133</v>
      </c>
      <c r="B557" s="59" t="s">
        <v>300</v>
      </c>
      <c r="C557" s="226" t="s">
        <v>98</v>
      </c>
      <c r="D557" s="59" t="s">
        <v>273</v>
      </c>
      <c r="E557" s="59" t="s">
        <v>312</v>
      </c>
      <c r="F557" s="226" t="s">
        <v>194</v>
      </c>
      <c r="G557" s="356">
        <v>465.5</v>
      </c>
    </row>
    <row r="558" spans="1:7" s="42" customFormat="1" ht="45" x14ac:dyDescent="0.2">
      <c r="A558" s="132" t="s">
        <v>134</v>
      </c>
      <c r="B558" s="59" t="s">
        <v>300</v>
      </c>
      <c r="C558" s="226" t="s">
        <v>98</v>
      </c>
      <c r="D558" s="59" t="s">
        <v>273</v>
      </c>
      <c r="E558" s="59" t="s">
        <v>312</v>
      </c>
      <c r="F558" s="226">
        <v>129</v>
      </c>
      <c r="G558" s="356">
        <v>140.6</v>
      </c>
    </row>
    <row r="559" spans="1:7" s="42" customFormat="1" ht="22.5" x14ac:dyDescent="0.2">
      <c r="A559" s="46" t="s">
        <v>412</v>
      </c>
      <c r="B559" s="59" t="s">
        <v>300</v>
      </c>
      <c r="C559" s="226" t="s">
        <v>98</v>
      </c>
      <c r="D559" s="59" t="s">
        <v>273</v>
      </c>
      <c r="E559" s="59" t="s">
        <v>312</v>
      </c>
      <c r="F559" s="226">
        <v>200</v>
      </c>
      <c r="G559" s="356">
        <f t="shared" ref="G559" si="195">G560</f>
        <v>123</v>
      </c>
    </row>
    <row r="560" spans="1:7" ht="33.75" x14ac:dyDescent="0.2">
      <c r="A560" s="46" t="s">
        <v>121</v>
      </c>
      <c r="B560" s="59" t="s">
        <v>300</v>
      </c>
      <c r="C560" s="226" t="s">
        <v>98</v>
      </c>
      <c r="D560" s="59" t="s">
        <v>273</v>
      </c>
      <c r="E560" s="59" t="s">
        <v>312</v>
      </c>
      <c r="F560" s="226" t="s">
        <v>122</v>
      </c>
      <c r="G560" s="356">
        <f t="shared" ref="G560" si="196">G562+G561</f>
        <v>123</v>
      </c>
    </row>
    <row r="561" spans="1:7" ht="33.75" x14ac:dyDescent="0.2">
      <c r="A561" s="296" t="s">
        <v>135</v>
      </c>
      <c r="B561" s="59" t="s">
        <v>300</v>
      </c>
      <c r="C561" s="226" t="s">
        <v>98</v>
      </c>
      <c r="D561" s="59" t="s">
        <v>273</v>
      </c>
      <c r="E561" s="59" t="s">
        <v>312</v>
      </c>
      <c r="F561" s="226">
        <v>242</v>
      </c>
      <c r="G561" s="356">
        <f>50</f>
        <v>50</v>
      </c>
    </row>
    <row r="562" spans="1:7" x14ac:dyDescent="0.2">
      <c r="A562" s="296" t="s">
        <v>432</v>
      </c>
      <c r="B562" s="59" t="s">
        <v>300</v>
      </c>
      <c r="C562" s="226" t="s">
        <v>98</v>
      </c>
      <c r="D562" s="59" t="s">
        <v>273</v>
      </c>
      <c r="E562" s="59" t="s">
        <v>312</v>
      </c>
      <c r="F562" s="226" t="s">
        <v>124</v>
      </c>
      <c r="G562" s="356">
        <v>73</v>
      </c>
    </row>
    <row r="563" spans="1:7" x14ac:dyDescent="0.2">
      <c r="A563" s="44" t="s">
        <v>278</v>
      </c>
      <c r="B563" s="69" t="s">
        <v>300</v>
      </c>
      <c r="C563" s="69" t="s">
        <v>214</v>
      </c>
      <c r="D563" s="69"/>
      <c r="E563" s="69"/>
      <c r="F563" s="67"/>
      <c r="G563" s="358">
        <f t="shared" ref="G563:G565" si="197">G564</f>
        <v>420</v>
      </c>
    </row>
    <row r="564" spans="1:7" ht="24.75" customHeight="1" x14ac:dyDescent="0.2">
      <c r="A564" s="44" t="s">
        <v>279</v>
      </c>
      <c r="B564" s="69" t="s">
        <v>300</v>
      </c>
      <c r="C564" s="69" t="s">
        <v>214</v>
      </c>
      <c r="D564" s="69" t="s">
        <v>152</v>
      </c>
      <c r="E564" s="69"/>
      <c r="F564" s="59"/>
      <c r="G564" s="358">
        <f t="shared" si="197"/>
        <v>420</v>
      </c>
    </row>
    <row r="565" spans="1:7" x14ac:dyDescent="0.2">
      <c r="A565" s="46" t="s">
        <v>125</v>
      </c>
      <c r="B565" s="59" t="s">
        <v>300</v>
      </c>
      <c r="C565" s="59" t="s">
        <v>214</v>
      </c>
      <c r="D565" s="59" t="s">
        <v>152</v>
      </c>
      <c r="E565" s="79" t="s">
        <v>274</v>
      </c>
      <c r="F565" s="226"/>
      <c r="G565" s="356">
        <f t="shared" si="197"/>
        <v>420</v>
      </c>
    </row>
    <row r="566" spans="1:7" ht="90" x14ac:dyDescent="0.2">
      <c r="A566" s="306" t="s">
        <v>313</v>
      </c>
      <c r="B566" s="73" t="s">
        <v>300</v>
      </c>
      <c r="C566" s="73" t="s">
        <v>214</v>
      </c>
      <c r="D566" s="73" t="s">
        <v>152</v>
      </c>
      <c r="E566" s="73" t="s">
        <v>280</v>
      </c>
      <c r="F566" s="71"/>
      <c r="G566" s="359">
        <f>G567+G571</f>
        <v>420</v>
      </c>
    </row>
    <row r="567" spans="1:7" s="42" customFormat="1" ht="67.5" x14ac:dyDescent="0.2">
      <c r="A567" s="46" t="s">
        <v>111</v>
      </c>
      <c r="B567" s="59" t="s">
        <v>300</v>
      </c>
      <c r="C567" s="59" t="s">
        <v>214</v>
      </c>
      <c r="D567" s="59" t="s">
        <v>152</v>
      </c>
      <c r="E567" s="59" t="s">
        <v>280</v>
      </c>
      <c r="F567" s="226" t="s">
        <v>112</v>
      </c>
      <c r="G567" s="356">
        <f t="shared" ref="G567" si="198">G568</f>
        <v>404.3</v>
      </c>
    </row>
    <row r="568" spans="1:7" s="42" customFormat="1" ht="24.75" customHeight="1" x14ac:dyDescent="0.2">
      <c r="A568" s="46" t="s">
        <v>113</v>
      </c>
      <c r="B568" s="59" t="s">
        <v>300</v>
      </c>
      <c r="C568" s="59" t="s">
        <v>214</v>
      </c>
      <c r="D568" s="59" t="s">
        <v>152</v>
      </c>
      <c r="E568" s="59" t="s">
        <v>280</v>
      </c>
      <c r="F568" s="226">
        <v>110</v>
      </c>
      <c r="G568" s="356">
        <f>G569+G570</f>
        <v>404.3</v>
      </c>
    </row>
    <row r="569" spans="1:7" x14ac:dyDescent="0.2">
      <c r="A569" s="46" t="s">
        <v>114</v>
      </c>
      <c r="B569" s="59" t="s">
        <v>300</v>
      </c>
      <c r="C569" s="59" t="s">
        <v>214</v>
      </c>
      <c r="D569" s="59" t="s">
        <v>152</v>
      </c>
      <c r="E569" s="59" t="s">
        <v>280</v>
      </c>
      <c r="F569" s="226">
        <v>111</v>
      </c>
      <c r="G569" s="356">
        <v>310.5</v>
      </c>
    </row>
    <row r="570" spans="1:7" ht="45" x14ac:dyDescent="0.2">
      <c r="A570" s="132" t="s">
        <v>115</v>
      </c>
      <c r="B570" s="59" t="s">
        <v>300</v>
      </c>
      <c r="C570" s="59" t="s">
        <v>214</v>
      </c>
      <c r="D570" s="59" t="s">
        <v>152</v>
      </c>
      <c r="E570" s="59" t="s">
        <v>280</v>
      </c>
      <c r="F570" s="226">
        <v>119</v>
      </c>
      <c r="G570" s="356">
        <v>93.8</v>
      </c>
    </row>
    <row r="571" spans="1:7" ht="24.75" customHeight="1" x14ac:dyDescent="0.2">
      <c r="A571" s="46" t="s">
        <v>412</v>
      </c>
      <c r="B571" s="59" t="s">
        <v>300</v>
      </c>
      <c r="C571" s="59" t="s">
        <v>214</v>
      </c>
      <c r="D571" s="59" t="s">
        <v>152</v>
      </c>
      <c r="E571" s="59" t="s">
        <v>280</v>
      </c>
      <c r="F571" s="226">
        <v>200</v>
      </c>
      <c r="G571" s="356">
        <f t="shared" ref="G571:G572" si="199">G572</f>
        <v>15.7</v>
      </c>
    </row>
    <row r="572" spans="1:7" s="42" customFormat="1" ht="33.75" x14ac:dyDescent="0.2">
      <c r="A572" s="46" t="s">
        <v>121</v>
      </c>
      <c r="B572" s="59" t="s">
        <v>300</v>
      </c>
      <c r="C572" s="59" t="s">
        <v>214</v>
      </c>
      <c r="D572" s="59" t="s">
        <v>152</v>
      </c>
      <c r="E572" s="59" t="s">
        <v>280</v>
      </c>
      <c r="F572" s="226" t="s">
        <v>122</v>
      </c>
      <c r="G572" s="356">
        <f t="shared" si="199"/>
        <v>15.7</v>
      </c>
    </row>
    <row r="573" spans="1:7" x14ac:dyDescent="0.2">
      <c r="A573" s="296" t="s">
        <v>432</v>
      </c>
      <c r="B573" s="59" t="s">
        <v>300</v>
      </c>
      <c r="C573" s="59" t="s">
        <v>214</v>
      </c>
      <c r="D573" s="59" t="s">
        <v>152</v>
      </c>
      <c r="E573" s="59" t="s">
        <v>280</v>
      </c>
      <c r="F573" s="226" t="s">
        <v>124</v>
      </c>
      <c r="G573" s="356">
        <v>15.7</v>
      </c>
    </row>
    <row r="574" spans="1:7" ht="31.5" x14ac:dyDescent="0.2">
      <c r="A574" s="44" t="s">
        <v>314</v>
      </c>
      <c r="B574" s="75" t="s">
        <v>300</v>
      </c>
      <c r="C574" s="67" t="s">
        <v>152</v>
      </c>
      <c r="D574" s="69" t="s">
        <v>146</v>
      </c>
      <c r="E574" s="69" t="s">
        <v>147</v>
      </c>
      <c r="F574" s="67" t="s">
        <v>148</v>
      </c>
      <c r="G574" s="358">
        <f>G575+G598</f>
        <v>3351</v>
      </c>
    </row>
    <row r="575" spans="1:7" ht="24.75" customHeight="1" x14ac:dyDescent="0.2">
      <c r="A575" s="44" t="s">
        <v>315</v>
      </c>
      <c r="B575" s="75" t="s">
        <v>300</v>
      </c>
      <c r="C575" s="67" t="s">
        <v>152</v>
      </c>
      <c r="D575" s="69" t="s">
        <v>219</v>
      </c>
      <c r="E575" s="69"/>
      <c r="F575" s="67"/>
      <c r="G575" s="358">
        <f>G576+G585</f>
        <v>3021</v>
      </c>
    </row>
    <row r="576" spans="1:7" x14ac:dyDescent="0.2">
      <c r="A576" s="132" t="s">
        <v>316</v>
      </c>
      <c r="B576" s="59" t="s">
        <v>300</v>
      </c>
      <c r="C576" s="226" t="s">
        <v>152</v>
      </c>
      <c r="D576" s="59" t="s">
        <v>219</v>
      </c>
      <c r="E576" s="59" t="s">
        <v>317</v>
      </c>
      <c r="F576" s="226"/>
      <c r="G576" s="356">
        <f t="shared" ref="G576" si="200">G577+G581</f>
        <v>2421</v>
      </c>
    </row>
    <row r="577" spans="1:7" ht="67.5" x14ac:dyDescent="0.2">
      <c r="A577" s="46" t="s">
        <v>111</v>
      </c>
      <c r="B577" s="59" t="s">
        <v>300</v>
      </c>
      <c r="C577" s="226" t="s">
        <v>152</v>
      </c>
      <c r="D577" s="59" t="s">
        <v>219</v>
      </c>
      <c r="E577" s="59" t="s">
        <v>317</v>
      </c>
      <c r="F577" s="226" t="s">
        <v>112</v>
      </c>
      <c r="G577" s="356">
        <f t="shared" ref="G577" si="201">G578</f>
        <v>2272</v>
      </c>
    </row>
    <row r="578" spans="1:7" s="42" customFormat="1" ht="22.5" x14ac:dyDescent="0.2">
      <c r="A578" s="46" t="s">
        <v>113</v>
      </c>
      <c r="B578" s="59" t="s">
        <v>300</v>
      </c>
      <c r="C578" s="226" t="s">
        <v>152</v>
      </c>
      <c r="D578" s="59" t="s">
        <v>219</v>
      </c>
      <c r="E578" s="59" t="s">
        <v>317</v>
      </c>
      <c r="F578" s="226">
        <v>110</v>
      </c>
      <c r="G578" s="356">
        <f t="shared" ref="G578" si="202">G579+G580</f>
        <v>2272</v>
      </c>
    </row>
    <row r="579" spans="1:7" s="42" customFormat="1" ht="11.25" x14ac:dyDescent="0.2">
      <c r="A579" s="46" t="s">
        <v>114</v>
      </c>
      <c r="B579" s="59" t="s">
        <v>300</v>
      </c>
      <c r="C579" s="226" t="s">
        <v>152</v>
      </c>
      <c r="D579" s="59" t="s">
        <v>219</v>
      </c>
      <c r="E579" s="59" t="s">
        <v>317</v>
      </c>
      <c r="F579" s="226">
        <v>111</v>
      </c>
      <c r="G579" s="356">
        <v>1745</v>
      </c>
    </row>
    <row r="580" spans="1:7" s="42" customFormat="1" ht="45" x14ac:dyDescent="0.2">
      <c r="A580" s="132" t="s">
        <v>115</v>
      </c>
      <c r="B580" s="59" t="s">
        <v>300</v>
      </c>
      <c r="C580" s="226" t="s">
        <v>152</v>
      </c>
      <c r="D580" s="59" t="s">
        <v>219</v>
      </c>
      <c r="E580" s="59" t="s">
        <v>317</v>
      </c>
      <c r="F580" s="226">
        <v>119</v>
      </c>
      <c r="G580" s="356">
        <v>527</v>
      </c>
    </row>
    <row r="581" spans="1:7" s="42" customFormat="1" ht="22.5" x14ac:dyDescent="0.2">
      <c r="A581" s="46" t="s">
        <v>412</v>
      </c>
      <c r="B581" s="59" t="s">
        <v>300</v>
      </c>
      <c r="C581" s="226" t="s">
        <v>152</v>
      </c>
      <c r="D581" s="59" t="s">
        <v>219</v>
      </c>
      <c r="E581" s="59" t="s">
        <v>317</v>
      </c>
      <c r="F581" s="226">
        <v>200</v>
      </c>
      <c r="G581" s="356">
        <f t="shared" ref="G581" si="203">G582</f>
        <v>149</v>
      </c>
    </row>
    <row r="582" spans="1:7" s="42" customFormat="1" ht="33.75" x14ac:dyDescent="0.2">
      <c r="A582" s="46" t="s">
        <v>121</v>
      </c>
      <c r="B582" s="59" t="s">
        <v>300</v>
      </c>
      <c r="C582" s="226" t="s">
        <v>152</v>
      </c>
      <c r="D582" s="59" t="s">
        <v>219</v>
      </c>
      <c r="E582" s="59" t="s">
        <v>317</v>
      </c>
      <c r="F582" s="226">
        <v>240</v>
      </c>
      <c r="G582" s="356">
        <f t="shared" ref="G582" si="204">G583+G584</f>
        <v>149</v>
      </c>
    </row>
    <row r="583" spans="1:7" s="42" customFormat="1" ht="33.75" x14ac:dyDescent="0.2">
      <c r="A583" s="296" t="s">
        <v>135</v>
      </c>
      <c r="B583" s="59" t="s">
        <v>300</v>
      </c>
      <c r="C583" s="226" t="s">
        <v>152</v>
      </c>
      <c r="D583" s="59" t="s">
        <v>219</v>
      </c>
      <c r="E583" s="59" t="s">
        <v>317</v>
      </c>
      <c r="F583" s="226">
        <v>242</v>
      </c>
      <c r="G583" s="356">
        <v>149</v>
      </c>
    </row>
    <row r="584" spans="1:7" s="42" customFormat="1" ht="11.25" x14ac:dyDescent="0.2">
      <c r="A584" s="296" t="s">
        <v>432</v>
      </c>
      <c r="B584" s="59" t="s">
        <v>300</v>
      </c>
      <c r="C584" s="226" t="s">
        <v>152</v>
      </c>
      <c r="D584" s="59" t="s">
        <v>219</v>
      </c>
      <c r="E584" s="59" t="s">
        <v>317</v>
      </c>
      <c r="F584" s="226">
        <v>244</v>
      </c>
      <c r="G584" s="356"/>
    </row>
    <row r="585" spans="1:7" s="42" customFormat="1" ht="56.25" x14ac:dyDescent="0.2">
      <c r="A585" s="132" t="s">
        <v>800</v>
      </c>
      <c r="B585" s="59" t="s">
        <v>300</v>
      </c>
      <c r="C585" s="226" t="s">
        <v>152</v>
      </c>
      <c r="D585" s="59" t="s">
        <v>219</v>
      </c>
      <c r="E585" s="59" t="s">
        <v>318</v>
      </c>
      <c r="F585" s="226"/>
      <c r="G585" s="356">
        <f t="shared" ref="G585" si="205">G586+G590+G594</f>
        <v>600</v>
      </c>
    </row>
    <row r="586" spans="1:7" s="42" customFormat="1" ht="33.75" x14ac:dyDescent="0.2">
      <c r="A586" s="132" t="s">
        <v>471</v>
      </c>
      <c r="B586" s="59" t="s">
        <v>300</v>
      </c>
      <c r="C586" s="226" t="s">
        <v>152</v>
      </c>
      <c r="D586" s="59" t="s">
        <v>219</v>
      </c>
      <c r="E586" s="59" t="s">
        <v>470</v>
      </c>
      <c r="F586" s="226"/>
      <c r="G586" s="356">
        <f t="shared" ref="G586:G588" si="206">G587</f>
        <v>195</v>
      </c>
    </row>
    <row r="587" spans="1:7" s="42" customFormat="1" ht="22.5" x14ac:dyDescent="0.2">
      <c r="A587" s="46" t="s">
        <v>412</v>
      </c>
      <c r="B587" s="59" t="s">
        <v>300</v>
      </c>
      <c r="C587" s="226" t="s">
        <v>152</v>
      </c>
      <c r="D587" s="59" t="s">
        <v>219</v>
      </c>
      <c r="E587" s="59" t="s">
        <v>470</v>
      </c>
      <c r="F587" s="226">
        <v>200</v>
      </c>
      <c r="G587" s="356">
        <f t="shared" si="206"/>
        <v>195</v>
      </c>
    </row>
    <row r="588" spans="1:7" s="42" customFormat="1" ht="33.75" x14ac:dyDescent="0.2">
      <c r="A588" s="46" t="s">
        <v>121</v>
      </c>
      <c r="B588" s="59" t="s">
        <v>300</v>
      </c>
      <c r="C588" s="226" t="s">
        <v>152</v>
      </c>
      <c r="D588" s="59" t="s">
        <v>219</v>
      </c>
      <c r="E588" s="59" t="s">
        <v>470</v>
      </c>
      <c r="F588" s="226">
        <v>240</v>
      </c>
      <c r="G588" s="356">
        <f t="shared" si="206"/>
        <v>195</v>
      </c>
    </row>
    <row r="589" spans="1:7" s="42" customFormat="1" ht="16.5" customHeight="1" x14ac:dyDescent="0.2">
      <c r="A589" s="296" t="s">
        <v>432</v>
      </c>
      <c r="B589" s="59" t="s">
        <v>300</v>
      </c>
      <c r="C589" s="226" t="s">
        <v>152</v>
      </c>
      <c r="D589" s="59" t="s">
        <v>219</v>
      </c>
      <c r="E589" s="59" t="s">
        <v>470</v>
      </c>
      <c r="F589" s="226">
        <v>244</v>
      </c>
      <c r="G589" s="356">
        <v>195</v>
      </c>
    </row>
    <row r="590" spans="1:7" s="42" customFormat="1" ht="67.5" x14ac:dyDescent="0.2">
      <c r="A590" s="132" t="s">
        <v>319</v>
      </c>
      <c r="B590" s="59" t="s">
        <v>300</v>
      </c>
      <c r="C590" s="226" t="s">
        <v>152</v>
      </c>
      <c r="D590" s="59" t="s">
        <v>219</v>
      </c>
      <c r="E590" s="59" t="s">
        <v>320</v>
      </c>
      <c r="F590" s="226"/>
      <c r="G590" s="356">
        <f t="shared" ref="G590:G592" si="207">G591</f>
        <v>400</v>
      </c>
    </row>
    <row r="591" spans="1:7" s="42" customFormat="1" ht="22.5" x14ac:dyDescent="0.2">
      <c r="A591" s="46" t="s">
        <v>412</v>
      </c>
      <c r="B591" s="59" t="s">
        <v>300</v>
      </c>
      <c r="C591" s="226" t="s">
        <v>152</v>
      </c>
      <c r="D591" s="59" t="s">
        <v>219</v>
      </c>
      <c r="E591" s="59" t="s">
        <v>320</v>
      </c>
      <c r="F591" s="226">
        <v>200</v>
      </c>
      <c r="G591" s="356">
        <f t="shared" si="207"/>
        <v>400</v>
      </c>
    </row>
    <row r="592" spans="1:7" s="42" customFormat="1" ht="33.75" x14ac:dyDescent="0.2">
      <c r="A592" s="46" t="s">
        <v>121</v>
      </c>
      <c r="B592" s="59" t="s">
        <v>300</v>
      </c>
      <c r="C592" s="226" t="s">
        <v>152</v>
      </c>
      <c r="D592" s="59" t="s">
        <v>219</v>
      </c>
      <c r="E592" s="59" t="s">
        <v>320</v>
      </c>
      <c r="F592" s="226">
        <v>240</v>
      </c>
      <c r="G592" s="356">
        <f t="shared" si="207"/>
        <v>400</v>
      </c>
    </row>
    <row r="593" spans="1:7" s="42" customFormat="1" ht="11.25" x14ac:dyDescent="0.2">
      <c r="A593" s="296" t="s">
        <v>432</v>
      </c>
      <c r="B593" s="59" t="s">
        <v>300</v>
      </c>
      <c r="C593" s="226" t="s">
        <v>152</v>
      </c>
      <c r="D593" s="59" t="s">
        <v>219</v>
      </c>
      <c r="E593" s="59" t="s">
        <v>320</v>
      </c>
      <c r="F593" s="226">
        <v>244</v>
      </c>
      <c r="G593" s="356">
        <v>400</v>
      </c>
    </row>
    <row r="594" spans="1:7" s="42" customFormat="1" ht="33.75" x14ac:dyDescent="0.2">
      <c r="A594" s="132" t="s">
        <v>512</v>
      </c>
      <c r="B594" s="59" t="s">
        <v>300</v>
      </c>
      <c r="C594" s="226" t="s">
        <v>152</v>
      </c>
      <c r="D594" s="59" t="s">
        <v>219</v>
      </c>
      <c r="E594" s="59" t="s">
        <v>472</v>
      </c>
      <c r="F594" s="226"/>
      <c r="G594" s="356">
        <f t="shared" ref="G594:G596" si="208">G595</f>
        <v>5</v>
      </c>
    </row>
    <row r="595" spans="1:7" s="42" customFormat="1" ht="22.5" x14ac:dyDescent="0.2">
      <c r="A595" s="46" t="s">
        <v>412</v>
      </c>
      <c r="B595" s="59" t="s">
        <v>300</v>
      </c>
      <c r="C595" s="226" t="s">
        <v>152</v>
      </c>
      <c r="D595" s="59" t="s">
        <v>219</v>
      </c>
      <c r="E595" s="59" t="s">
        <v>472</v>
      </c>
      <c r="F595" s="226">
        <v>200</v>
      </c>
      <c r="G595" s="356">
        <f t="shared" si="208"/>
        <v>5</v>
      </c>
    </row>
    <row r="596" spans="1:7" s="42" customFormat="1" ht="33.75" x14ac:dyDescent="0.2">
      <c r="A596" s="46" t="s">
        <v>121</v>
      </c>
      <c r="B596" s="59" t="s">
        <v>300</v>
      </c>
      <c r="C596" s="226" t="s">
        <v>152</v>
      </c>
      <c r="D596" s="59" t="s">
        <v>219</v>
      </c>
      <c r="E596" s="59" t="s">
        <v>472</v>
      </c>
      <c r="F596" s="226">
        <v>240</v>
      </c>
      <c r="G596" s="356">
        <f t="shared" si="208"/>
        <v>5</v>
      </c>
    </row>
    <row r="597" spans="1:7" s="42" customFormat="1" ht="11.25" x14ac:dyDescent="0.2">
      <c r="A597" s="296" t="s">
        <v>432</v>
      </c>
      <c r="B597" s="59" t="s">
        <v>300</v>
      </c>
      <c r="C597" s="226" t="s">
        <v>152</v>
      </c>
      <c r="D597" s="59" t="s">
        <v>219</v>
      </c>
      <c r="E597" s="59" t="s">
        <v>472</v>
      </c>
      <c r="F597" s="226">
        <v>244</v>
      </c>
      <c r="G597" s="356">
        <v>5</v>
      </c>
    </row>
    <row r="598" spans="1:7" s="42" customFormat="1" ht="31.5" x14ac:dyDescent="0.2">
      <c r="A598" s="44" t="s">
        <v>321</v>
      </c>
      <c r="B598" s="69" t="s">
        <v>300</v>
      </c>
      <c r="C598" s="67" t="s">
        <v>152</v>
      </c>
      <c r="D598" s="69" t="s">
        <v>284</v>
      </c>
      <c r="E598" s="69" t="s">
        <v>147</v>
      </c>
      <c r="F598" s="67" t="s">
        <v>148</v>
      </c>
      <c r="G598" s="358">
        <f t="shared" ref="G598" si="209">G599</f>
        <v>330</v>
      </c>
    </row>
    <row r="599" spans="1:7" s="42" customFormat="1" ht="42" x14ac:dyDescent="0.2">
      <c r="A599" s="44" t="s">
        <v>766</v>
      </c>
      <c r="B599" s="75" t="s">
        <v>300</v>
      </c>
      <c r="C599" s="67" t="s">
        <v>152</v>
      </c>
      <c r="D599" s="69" t="s">
        <v>284</v>
      </c>
      <c r="E599" s="69" t="s">
        <v>322</v>
      </c>
      <c r="F599" s="67" t="s">
        <v>148</v>
      </c>
      <c r="G599" s="358">
        <f t="shared" ref="G599" si="210">G604+G600</f>
        <v>330</v>
      </c>
    </row>
    <row r="600" spans="1:7" ht="33.75" x14ac:dyDescent="0.2">
      <c r="A600" s="93" t="s">
        <v>323</v>
      </c>
      <c r="B600" s="73" t="s">
        <v>300</v>
      </c>
      <c r="C600" s="71" t="s">
        <v>152</v>
      </c>
      <c r="D600" s="71" t="s">
        <v>284</v>
      </c>
      <c r="E600" s="73" t="s">
        <v>324</v>
      </c>
      <c r="F600" s="71" t="s">
        <v>148</v>
      </c>
      <c r="G600" s="359">
        <f t="shared" ref="G600:G602" si="211">+G601</f>
        <v>30</v>
      </c>
    </row>
    <row r="601" spans="1:7" ht="22.5" x14ac:dyDescent="0.2">
      <c r="A601" s="46" t="s">
        <v>412</v>
      </c>
      <c r="B601" s="74" t="s">
        <v>300</v>
      </c>
      <c r="C601" s="226" t="s">
        <v>152</v>
      </c>
      <c r="D601" s="226" t="s">
        <v>284</v>
      </c>
      <c r="E601" s="59" t="s">
        <v>324</v>
      </c>
      <c r="F601" s="226" t="s">
        <v>120</v>
      </c>
      <c r="G601" s="356">
        <f t="shared" si="211"/>
        <v>30</v>
      </c>
    </row>
    <row r="602" spans="1:7" ht="33.75" x14ac:dyDescent="0.2">
      <c r="A602" s="46" t="s">
        <v>121</v>
      </c>
      <c r="B602" s="59" t="s">
        <v>300</v>
      </c>
      <c r="C602" s="226" t="s">
        <v>152</v>
      </c>
      <c r="D602" s="226" t="s">
        <v>284</v>
      </c>
      <c r="E602" s="59" t="s">
        <v>324</v>
      </c>
      <c r="F602" s="226" t="s">
        <v>122</v>
      </c>
      <c r="G602" s="356">
        <f t="shared" si="211"/>
        <v>30</v>
      </c>
    </row>
    <row r="603" spans="1:7" x14ac:dyDescent="0.2">
      <c r="A603" s="296" t="s">
        <v>432</v>
      </c>
      <c r="B603" s="74" t="s">
        <v>300</v>
      </c>
      <c r="C603" s="226" t="s">
        <v>152</v>
      </c>
      <c r="D603" s="226" t="s">
        <v>284</v>
      </c>
      <c r="E603" s="59" t="s">
        <v>324</v>
      </c>
      <c r="F603" s="226" t="s">
        <v>124</v>
      </c>
      <c r="G603" s="356">
        <v>30</v>
      </c>
    </row>
    <row r="604" spans="1:7" s="42" customFormat="1" ht="33.75" x14ac:dyDescent="0.2">
      <c r="A604" s="242" t="s">
        <v>802</v>
      </c>
      <c r="B604" s="73" t="s">
        <v>300</v>
      </c>
      <c r="C604" s="71" t="s">
        <v>152</v>
      </c>
      <c r="D604" s="71" t="s">
        <v>284</v>
      </c>
      <c r="E604" s="73" t="s">
        <v>801</v>
      </c>
      <c r="F604" s="71" t="s">
        <v>148</v>
      </c>
      <c r="G604" s="359">
        <f t="shared" ref="G604:G606" si="212">+G605</f>
        <v>300</v>
      </c>
    </row>
    <row r="605" spans="1:7" ht="22.5" x14ac:dyDescent="0.2">
      <c r="A605" s="46" t="s">
        <v>412</v>
      </c>
      <c r="B605" s="74" t="s">
        <v>300</v>
      </c>
      <c r="C605" s="226" t="s">
        <v>152</v>
      </c>
      <c r="D605" s="226" t="s">
        <v>284</v>
      </c>
      <c r="E605" s="73" t="s">
        <v>801</v>
      </c>
      <c r="F605" s="226" t="s">
        <v>120</v>
      </c>
      <c r="G605" s="356">
        <f t="shared" si="212"/>
        <v>300</v>
      </c>
    </row>
    <row r="606" spans="1:7" ht="33.75" x14ac:dyDescent="0.2">
      <c r="A606" s="46" t="s">
        <v>121</v>
      </c>
      <c r="B606" s="59" t="s">
        <v>300</v>
      </c>
      <c r="C606" s="226" t="s">
        <v>152</v>
      </c>
      <c r="D606" s="226" t="s">
        <v>284</v>
      </c>
      <c r="E606" s="73" t="s">
        <v>801</v>
      </c>
      <c r="F606" s="226" t="s">
        <v>122</v>
      </c>
      <c r="G606" s="356">
        <f t="shared" si="212"/>
        <v>300</v>
      </c>
    </row>
    <row r="607" spans="1:7" x14ac:dyDescent="0.2">
      <c r="A607" s="296" t="s">
        <v>432</v>
      </c>
      <c r="B607" s="74" t="s">
        <v>300</v>
      </c>
      <c r="C607" s="226" t="s">
        <v>152</v>
      </c>
      <c r="D607" s="226" t="s">
        <v>284</v>
      </c>
      <c r="E607" s="73" t="s">
        <v>801</v>
      </c>
      <c r="F607" s="226" t="s">
        <v>124</v>
      </c>
      <c r="G607" s="356">
        <v>300</v>
      </c>
    </row>
    <row r="608" spans="1:7" x14ac:dyDescent="0.2">
      <c r="A608" s="44" t="s">
        <v>325</v>
      </c>
      <c r="B608" s="69" t="s">
        <v>300</v>
      </c>
      <c r="C608" s="67" t="s">
        <v>128</v>
      </c>
      <c r="D608" s="69"/>
      <c r="E608" s="69"/>
      <c r="F608" s="67"/>
      <c r="G608" s="358">
        <f>G609+G615</f>
        <v>6984.8</v>
      </c>
    </row>
    <row r="609" spans="1:7" x14ac:dyDescent="0.2">
      <c r="A609" s="294" t="s">
        <v>326</v>
      </c>
      <c r="B609" s="75" t="s">
        <v>300</v>
      </c>
      <c r="C609" s="69" t="s">
        <v>128</v>
      </c>
      <c r="D609" s="69" t="s">
        <v>219</v>
      </c>
      <c r="E609" s="69"/>
      <c r="F609" s="67"/>
      <c r="G609" s="358">
        <f>G610</f>
        <v>5466</v>
      </c>
    </row>
    <row r="610" spans="1:7" ht="63" x14ac:dyDescent="0.2">
      <c r="A610" s="44" t="s">
        <v>442</v>
      </c>
      <c r="B610" s="75" t="s">
        <v>300</v>
      </c>
      <c r="C610" s="69" t="s">
        <v>128</v>
      </c>
      <c r="D610" s="69" t="s">
        <v>219</v>
      </c>
      <c r="E610" s="69" t="s">
        <v>452</v>
      </c>
      <c r="F610" s="67"/>
      <c r="G610" s="358">
        <f>G611</f>
        <v>5466</v>
      </c>
    </row>
    <row r="611" spans="1:7" ht="202.5" x14ac:dyDescent="0.2">
      <c r="A611" s="132" t="s">
        <v>327</v>
      </c>
      <c r="B611" s="74" t="s">
        <v>300</v>
      </c>
      <c r="C611" s="59" t="s">
        <v>128</v>
      </c>
      <c r="D611" s="59" t="s">
        <v>219</v>
      </c>
      <c r="E611" s="59" t="s">
        <v>803</v>
      </c>
      <c r="F611" s="226"/>
      <c r="G611" s="356">
        <f t="shared" ref="G611:G613" si="213">G612</f>
        <v>5466</v>
      </c>
    </row>
    <row r="612" spans="1:7" ht="22.5" x14ac:dyDescent="0.2">
      <c r="A612" s="46" t="s">
        <v>412</v>
      </c>
      <c r="B612" s="74" t="s">
        <v>300</v>
      </c>
      <c r="C612" s="59" t="s">
        <v>128</v>
      </c>
      <c r="D612" s="59" t="s">
        <v>219</v>
      </c>
      <c r="E612" s="59" t="s">
        <v>803</v>
      </c>
      <c r="F612" s="226" t="s">
        <v>120</v>
      </c>
      <c r="G612" s="356">
        <f t="shared" si="213"/>
        <v>5466</v>
      </c>
    </row>
    <row r="613" spans="1:7" ht="33.75" x14ac:dyDescent="0.2">
      <c r="A613" s="46" t="s">
        <v>121</v>
      </c>
      <c r="B613" s="74" t="s">
        <v>300</v>
      </c>
      <c r="C613" s="59" t="s">
        <v>128</v>
      </c>
      <c r="D613" s="59" t="s">
        <v>219</v>
      </c>
      <c r="E613" s="59" t="s">
        <v>803</v>
      </c>
      <c r="F613" s="226" t="s">
        <v>122</v>
      </c>
      <c r="G613" s="356">
        <f t="shared" si="213"/>
        <v>5466</v>
      </c>
    </row>
    <row r="614" spans="1:7" x14ac:dyDescent="0.2">
      <c r="A614" s="296" t="s">
        <v>432</v>
      </c>
      <c r="B614" s="74" t="s">
        <v>300</v>
      </c>
      <c r="C614" s="59" t="s">
        <v>128</v>
      </c>
      <c r="D614" s="59" t="s">
        <v>219</v>
      </c>
      <c r="E614" s="59" t="s">
        <v>803</v>
      </c>
      <c r="F614" s="226" t="s">
        <v>124</v>
      </c>
      <c r="G614" s="356">
        <v>5466</v>
      </c>
    </row>
    <row r="615" spans="1:7" ht="39" customHeight="1" x14ac:dyDescent="0.2">
      <c r="A615" s="44" t="s">
        <v>248</v>
      </c>
      <c r="B615" s="69" t="s">
        <v>300</v>
      </c>
      <c r="C615" s="67" t="s">
        <v>128</v>
      </c>
      <c r="D615" s="69" t="s">
        <v>249</v>
      </c>
      <c r="E615" s="69"/>
      <c r="F615" s="67" t="s">
        <v>148</v>
      </c>
      <c r="G615" s="358">
        <f>G616+G639</f>
        <v>1518.8</v>
      </c>
    </row>
    <row r="616" spans="1:7" ht="39" customHeight="1" x14ac:dyDescent="0.2">
      <c r="A616" s="234" t="s">
        <v>804</v>
      </c>
      <c r="B616" s="75" t="s">
        <v>300</v>
      </c>
      <c r="C616" s="69" t="s">
        <v>128</v>
      </c>
      <c r="D616" s="69" t="s">
        <v>249</v>
      </c>
      <c r="E616" s="69" t="s">
        <v>328</v>
      </c>
      <c r="F616" s="67" t="s">
        <v>148</v>
      </c>
      <c r="G616" s="358">
        <f t="shared" ref="G616" si="214">G617+G622</f>
        <v>1100</v>
      </c>
    </row>
    <row r="617" spans="1:7" ht="39" customHeight="1" x14ac:dyDescent="0.2">
      <c r="A617" s="132" t="s">
        <v>329</v>
      </c>
      <c r="B617" s="74" t="s">
        <v>300</v>
      </c>
      <c r="C617" s="59" t="s">
        <v>128</v>
      </c>
      <c r="D617" s="59" t="s">
        <v>249</v>
      </c>
      <c r="E617" s="59" t="s">
        <v>330</v>
      </c>
      <c r="F617" s="226"/>
      <c r="G617" s="356">
        <f t="shared" ref="G617:G620" si="215">G618</f>
        <v>100</v>
      </c>
    </row>
    <row r="618" spans="1:7" ht="39" customHeight="1" x14ac:dyDescent="0.2">
      <c r="A618" s="245" t="s">
        <v>515</v>
      </c>
      <c r="B618" s="74" t="s">
        <v>300</v>
      </c>
      <c r="C618" s="59" t="s">
        <v>128</v>
      </c>
      <c r="D618" s="59" t="s">
        <v>249</v>
      </c>
      <c r="E618" s="59" t="s">
        <v>473</v>
      </c>
      <c r="F618" s="226"/>
      <c r="G618" s="356">
        <f t="shared" si="215"/>
        <v>100</v>
      </c>
    </row>
    <row r="619" spans="1:7" ht="44.25" customHeight="1" x14ac:dyDescent="0.2">
      <c r="A619" s="46" t="s">
        <v>412</v>
      </c>
      <c r="B619" s="74" t="s">
        <v>300</v>
      </c>
      <c r="C619" s="59" t="s">
        <v>128</v>
      </c>
      <c r="D619" s="59" t="s">
        <v>249</v>
      </c>
      <c r="E619" s="59" t="s">
        <v>473</v>
      </c>
      <c r="F619" s="226" t="s">
        <v>120</v>
      </c>
      <c r="G619" s="356">
        <f t="shared" si="215"/>
        <v>100</v>
      </c>
    </row>
    <row r="620" spans="1:7" ht="33.75" x14ac:dyDescent="0.2">
      <c r="A620" s="46" t="s">
        <v>121</v>
      </c>
      <c r="B620" s="74" t="s">
        <v>300</v>
      </c>
      <c r="C620" s="59" t="s">
        <v>128</v>
      </c>
      <c r="D620" s="59" t="s">
        <v>249</v>
      </c>
      <c r="E620" s="59" t="s">
        <v>473</v>
      </c>
      <c r="F620" s="226" t="s">
        <v>122</v>
      </c>
      <c r="G620" s="356">
        <f t="shared" si="215"/>
        <v>100</v>
      </c>
    </row>
    <row r="621" spans="1:7" ht="25.5" customHeight="1" x14ac:dyDescent="0.2">
      <c r="A621" s="296" t="s">
        <v>432</v>
      </c>
      <c r="B621" s="74" t="s">
        <v>300</v>
      </c>
      <c r="C621" s="59" t="s">
        <v>128</v>
      </c>
      <c r="D621" s="59" t="s">
        <v>249</v>
      </c>
      <c r="E621" s="59" t="s">
        <v>473</v>
      </c>
      <c r="F621" s="226" t="s">
        <v>124</v>
      </c>
      <c r="G621" s="356">
        <v>100</v>
      </c>
    </row>
    <row r="622" spans="1:7" ht="33.75" x14ac:dyDescent="0.2">
      <c r="A622" s="132" t="s">
        <v>331</v>
      </c>
      <c r="B622" s="74" t="s">
        <v>300</v>
      </c>
      <c r="C622" s="59" t="s">
        <v>128</v>
      </c>
      <c r="D622" s="59" t="s">
        <v>249</v>
      </c>
      <c r="E622" s="59" t="s">
        <v>332</v>
      </c>
      <c r="F622" s="226"/>
      <c r="G622" s="356">
        <f>G627+G631+G635+G623</f>
        <v>1000</v>
      </c>
    </row>
    <row r="623" spans="1:7" ht="33.75" x14ac:dyDescent="0.2">
      <c r="A623" s="227" t="s">
        <v>825</v>
      </c>
      <c r="B623" s="74" t="s">
        <v>300</v>
      </c>
      <c r="C623" s="59" t="s">
        <v>128</v>
      </c>
      <c r="D623" s="59" t="s">
        <v>249</v>
      </c>
      <c r="E623" s="59" t="s">
        <v>824</v>
      </c>
      <c r="F623" s="226"/>
      <c r="G623" s="356">
        <f t="shared" ref="G623:G625" si="216">G624</f>
        <v>10</v>
      </c>
    </row>
    <row r="624" spans="1:7" ht="22.5" x14ac:dyDescent="0.2">
      <c r="A624" s="46" t="s">
        <v>412</v>
      </c>
      <c r="B624" s="74" t="s">
        <v>300</v>
      </c>
      <c r="C624" s="59" t="s">
        <v>128</v>
      </c>
      <c r="D624" s="59" t="s">
        <v>249</v>
      </c>
      <c r="E624" s="59" t="s">
        <v>824</v>
      </c>
      <c r="F624" s="226" t="s">
        <v>120</v>
      </c>
      <c r="G624" s="356">
        <f t="shared" si="216"/>
        <v>10</v>
      </c>
    </row>
    <row r="625" spans="1:7" ht="33.75" x14ac:dyDescent="0.2">
      <c r="A625" s="46" t="s">
        <v>121</v>
      </c>
      <c r="B625" s="74" t="s">
        <v>300</v>
      </c>
      <c r="C625" s="59" t="s">
        <v>128</v>
      </c>
      <c r="D625" s="59" t="s">
        <v>249</v>
      </c>
      <c r="E625" s="59" t="s">
        <v>824</v>
      </c>
      <c r="F625" s="226" t="s">
        <v>122</v>
      </c>
      <c r="G625" s="356">
        <f t="shared" si="216"/>
        <v>10</v>
      </c>
    </row>
    <row r="626" spans="1:7" x14ac:dyDescent="0.2">
      <c r="A626" s="296" t="s">
        <v>432</v>
      </c>
      <c r="B626" s="74" t="s">
        <v>300</v>
      </c>
      <c r="C626" s="59" t="s">
        <v>128</v>
      </c>
      <c r="D626" s="59" t="s">
        <v>249</v>
      </c>
      <c r="E626" s="59" t="s">
        <v>824</v>
      </c>
      <c r="F626" s="226" t="s">
        <v>124</v>
      </c>
      <c r="G626" s="356">
        <v>10</v>
      </c>
    </row>
    <row r="627" spans="1:7" ht="67.5" x14ac:dyDescent="0.2">
      <c r="A627" s="132" t="s">
        <v>333</v>
      </c>
      <c r="B627" s="74" t="s">
        <v>300</v>
      </c>
      <c r="C627" s="59" t="s">
        <v>128</v>
      </c>
      <c r="D627" s="59" t="s">
        <v>249</v>
      </c>
      <c r="E627" s="59" t="s">
        <v>334</v>
      </c>
      <c r="F627" s="226"/>
      <c r="G627" s="356">
        <f t="shared" ref="G627:G629" si="217">G628</f>
        <v>900</v>
      </c>
    </row>
    <row r="628" spans="1:7" x14ac:dyDescent="0.2">
      <c r="A628" s="307" t="s">
        <v>464</v>
      </c>
      <c r="B628" s="74" t="s">
        <v>300</v>
      </c>
      <c r="C628" s="59" t="s">
        <v>128</v>
      </c>
      <c r="D628" s="59" t="s">
        <v>249</v>
      </c>
      <c r="E628" s="59" t="s">
        <v>334</v>
      </c>
      <c r="F628" s="226">
        <v>800</v>
      </c>
      <c r="G628" s="356">
        <f t="shared" si="217"/>
        <v>900</v>
      </c>
    </row>
    <row r="629" spans="1:7" x14ac:dyDescent="0.2">
      <c r="A629" s="307" t="s">
        <v>465</v>
      </c>
      <c r="B629" s="74" t="s">
        <v>300</v>
      </c>
      <c r="C629" s="59" t="s">
        <v>128</v>
      </c>
      <c r="D629" s="59" t="s">
        <v>249</v>
      </c>
      <c r="E629" s="59" t="s">
        <v>334</v>
      </c>
      <c r="F629" s="226">
        <v>810</v>
      </c>
      <c r="G629" s="356">
        <f t="shared" si="217"/>
        <v>900</v>
      </c>
    </row>
    <row r="630" spans="1:7" ht="135" x14ac:dyDescent="0.2">
      <c r="A630" s="131" t="s">
        <v>531</v>
      </c>
      <c r="B630" s="74" t="s">
        <v>300</v>
      </c>
      <c r="C630" s="59" t="s">
        <v>128</v>
      </c>
      <c r="D630" s="59" t="s">
        <v>249</v>
      </c>
      <c r="E630" s="59" t="s">
        <v>334</v>
      </c>
      <c r="F630" s="226">
        <v>813</v>
      </c>
      <c r="G630" s="356">
        <v>900</v>
      </c>
    </row>
    <row r="631" spans="1:7" ht="33.75" x14ac:dyDescent="0.2">
      <c r="A631" s="49" t="s">
        <v>513</v>
      </c>
      <c r="B631" s="74" t="s">
        <v>300</v>
      </c>
      <c r="C631" s="59" t="s">
        <v>128</v>
      </c>
      <c r="D631" s="59" t="s">
        <v>249</v>
      </c>
      <c r="E631" s="59" t="s">
        <v>474</v>
      </c>
      <c r="F631" s="226"/>
      <c r="G631" s="356">
        <f t="shared" ref="G631:G633" si="218">G632</f>
        <v>10</v>
      </c>
    </row>
    <row r="632" spans="1:7" ht="22.5" x14ac:dyDescent="0.2">
      <c r="A632" s="46" t="s">
        <v>412</v>
      </c>
      <c r="B632" s="74" t="s">
        <v>300</v>
      </c>
      <c r="C632" s="59" t="s">
        <v>128</v>
      </c>
      <c r="D632" s="59" t="s">
        <v>249</v>
      </c>
      <c r="E632" s="59" t="s">
        <v>474</v>
      </c>
      <c r="F632" s="226" t="s">
        <v>120</v>
      </c>
      <c r="G632" s="356">
        <f t="shared" si="218"/>
        <v>10</v>
      </c>
    </row>
    <row r="633" spans="1:7" ht="33.75" x14ac:dyDescent="0.2">
      <c r="A633" s="46" t="s">
        <v>121</v>
      </c>
      <c r="B633" s="74" t="s">
        <v>300</v>
      </c>
      <c r="C633" s="59" t="s">
        <v>128</v>
      </c>
      <c r="D633" s="59" t="s">
        <v>249</v>
      </c>
      <c r="E633" s="59" t="s">
        <v>474</v>
      </c>
      <c r="F633" s="226" t="s">
        <v>122</v>
      </c>
      <c r="G633" s="356">
        <f t="shared" si="218"/>
        <v>10</v>
      </c>
    </row>
    <row r="634" spans="1:7" x14ac:dyDescent="0.2">
      <c r="A634" s="296" t="s">
        <v>432</v>
      </c>
      <c r="B634" s="74" t="s">
        <v>300</v>
      </c>
      <c r="C634" s="59" t="s">
        <v>128</v>
      </c>
      <c r="D634" s="59" t="s">
        <v>249</v>
      </c>
      <c r="E634" s="59" t="s">
        <v>474</v>
      </c>
      <c r="F634" s="226" t="s">
        <v>124</v>
      </c>
      <c r="G634" s="356">
        <v>10</v>
      </c>
    </row>
    <row r="635" spans="1:7" ht="33.75" x14ac:dyDescent="0.2">
      <c r="A635" s="49" t="s">
        <v>514</v>
      </c>
      <c r="B635" s="74" t="s">
        <v>300</v>
      </c>
      <c r="C635" s="59" t="s">
        <v>128</v>
      </c>
      <c r="D635" s="59" t="s">
        <v>249</v>
      </c>
      <c r="E635" s="59" t="s">
        <v>475</v>
      </c>
      <c r="F635" s="226"/>
      <c r="G635" s="356">
        <f t="shared" ref="G635:G641" si="219">G636</f>
        <v>80</v>
      </c>
    </row>
    <row r="636" spans="1:7" ht="22.5" x14ac:dyDescent="0.2">
      <c r="A636" s="46" t="s">
        <v>412</v>
      </c>
      <c r="B636" s="74" t="s">
        <v>300</v>
      </c>
      <c r="C636" s="59" t="s">
        <v>128</v>
      </c>
      <c r="D636" s="59" t="s">
        <v>249</v>
      </c>
      <c r="E636" s="59" t="s">
        <v>475</v>
      </c>
      <c r="F636" s="226" t="s">
        <v>120</v>
      </c>
      <c r="G636" s="356">
        <f t="shared" si="219"/>
        <v>80</v>
      </c>
    </row>
    <row r="637" spans="1:7" ht="33.75" x14ac:dyDescent="0.2">
      <c r="A637" s="46" t="s">
        <v>121</v>
      </c>
      <c r="B637" s="74" t="s">
        <v>300</v>
      </c>
      <c r="C637" s="59" t="s">
        <v>128</v>
      </c>
      <c r="D637" s="59" t="s">
        <v>249</v>
      </c>
      <c r="E637" s="59" t="s">
        <v>475</v>
      </c>
      <c r="F637" s="226" t="s">
        <v>122</v>
      </c>
      <c r="G637" s="356">
        <f t="shared" si="219"/>
        <v>80</v>
      </c>
    </row>
    <row r="638" spans="1:7" x14ac:dyDescent="0.2">
      <c r="A638" s="296" t="s">
        <v>432</v>
      </c>
      <c r="B638" s="74" t="s">
        <v>300</v>
      </c>
      <c r="C638" s="59" t="s">
        <v>128</v>
      </c>
      <c r="D638" s="59" t="s">
        <v>249</v>
      </c>
      <c r="E638" s="59" t="s">
        <v>475</v>
      </c>
      <c r="F638" s="226" t="s">
        <v>124</v>
      </c>
      <c r="G638" s="356">
        <v>80</v>
      </c>
    </row>
    <row r="639" spans="1:7" ht="22.5" x14ac:dyDescent="0.2">
      <c r="A639" s="242" t="s">
        <v>826</v>
      </c>
      <c r="B639" s="74" t="s">
        <v>300</v>
      </c>
      <c r="C639" s="59" t="s">
        <v>128</v>
      </c>
      <c r="D639" s="59" t="s">
        <v>249</v>
      </c>
      <c r="E639" s="59" t="s">
        <v>828</v>
      </c>
      <c r="F639" s="226"/>
      <c r="G639" s="356">
        <f>G640+G645+G650</f>
        <v>418.8</v>
      </c>
    </row>
    <row r="640" spans="1:7" ht="33.75" x14ac:dyDescent="0.2">
      <c r="A640" s="227" t="s">
        <v>829</v>
      </c>
      <c r="B640" s="74" t="s">
        <v>300</v>
      </c>
      <c r="C640" s="59" t="s">
        <v>128</v>
      </c>
      <c r="D640" s="59" t="s">
        <v>249</v>
      </c>
      <c r="E640" s="59" t="s">
        <v>827</v>
      </c>
      <c r="F640" s="226"/>
      <c r="G640" s="356">
        <f t="shared" ref="G640" si="220">G641</f>
        <v>88.8</v>
      </c>
    </row>
    <row r="641" spans="1:7" ht="22.5" x14ac:dyDescent="0.2">
      <c r="A641" s="46" t="s">
        <v>412</v>
      </c>
      <c r="B641" s="74" t="s">
        <v>300</v>
      </c>
      <c r="C641" s="59" t="s">
        <v>128</v>
      </c>
      <c r="D641" s="59" t="s">
        <v>249</v>
      </c>
      <c r="E641" s="59" t="s">
        <v>827</v>
      </c>
      <c r="F641" s="226" t="s">
        <v>120</v>
      </c>
      <c r="G641" s="356">
        <f t="shared" si="219"/>
        <v>88.8</v>
      </c>
    </row>
    <row r="642" spans="1:7" ht="33.75" x14ac:dyDescent="0.2">
      <c r="A642" s="46" t="s">
        <v>121</v>
      </c>
      <c r="B642" s="74" t="s">
        <v>300</v>
      </c>
      <c r="C642" s="59" t="s">
        <v>128</v>
      </c>
      <c r="D642" s="59" t="s">
        <v>249</v>
      </c>
      <c r="E642" s="59" t="s">
        <v>827</v>
      </c>
      <c r="F642" s="226" t="s">
        <v>122</v>
      </c>
      <c r="G642" s="356">
        <f>G644+G643</f>
        <v>88.8</v>
      </c>
    </row>
    <row r="643" spans="1:7" ht="33.75" x14ac:dyDescent="0.2">
      <c r="A643" s="296" t="s">
        <v>135</v>
      </c>
      <c r="B643" s="74" t="s">
        <v>300</v>
      </c>
      <c r="C643" s="59" t="s">
        <v>128</v>
      </c>
      <c r="D643" s="59" t="s">
        <v>249</v>
      </c>
      <c r="E643" s="59" t="s">
        <v>827</v>
      </c>
      <c r="F643" s="226">
        <v>242</v>
      </c>
      <c r="G643" s="356">
        <f>57+1.8</f>
        <v>58.8</v>
      </c>
    </row>
    <row r="644" spans="1:7" x14ac:dyDescent="0.2">
      <c r="A644" s="296" t="s">
        <v>432</v>
      </c>
      <c r="B644" s="74" t="s">
        <v>300</v>
      </c>
      <c r="C644" s="59" t="s">
        <v>128</v>
      </c>
      <c r="D644" s="59" t="s">
        <v>249</v>
      </c>
      <c r="E644" s="59" t="s">
        <v>827</v>
      </c>
      <c r="F644" s="226" t="s">
        <v>124</v>
      </c>
      <c r="G644" s="356">
        <f>31.8-1.8</f>
        <v>30</v>
      </c>
    </row>
    <row r="645" spans="1:7" ht="22.5" x14ac:dyDescent="0.2">
      <c r="A645" s="227" t="s">
        <v>830</v>
      </c>
      <c r="B645" s="74" t="s">
        <v>300</v>
      </c>
      <c r="C645" s="59" t="s">
        <v>128</v>
      </c>
      <c r="D645" s="59" t="s">
        <v>249</v>
      </c>
      <c r="E645" s="59" t="s">
        <v>831</v>
      </c>
      <c r="F645" s="226"/>
      <c r="G645" s="356">
        <f>G646</f>
        <v>200</v>
      </c>
    </row>
    <row r="646" spans="1:7" ht="22.5" x14ac:dyDescent="0.2">
      <c r="A646" s="227" t="s">
        <v>544</v>
      </c>
      <c r="B646" s="74" t="s">
        <v>300</v>
      </c>
      <c r="C646" s="59" t="s">
        <v>128</v>
      </c>
      <c r="D646" s="59" t="s">
        <v>249</v>
      </c>
      <c r="E646" s="59" t="s">
        <v>837</v>
      </c>
      <c r="F646" s="226"/>
      <c r="G646" s="356">
        <f t="shared" ref="G646:G648" si="221">G647</f>
        <v>200</v>
      </c>
    </row>
    <row r="647" spans="1:7" ht="22.5" x14ac:dyDescent="0.2">
      <c r="A647" s="46" t="s">
        <v>412</v>
      </c>
      <c r="B647" s="74" t="s">
        <v>300</v>
      </c>
      <c r="C647" s="59" t="s">
        <v>128</v>
      </c>
      <c r="D647" s="59" t="s">
        <v>249</v>
      </c>
      <c r="E647" s="59" t="s">
        <v>837</v>
      </c>
      <c r="F647" s="226" t="s">
        <v>120</v>
      </c>
      <c r="G647" s="356">
        <f t="shared" si="221"/>
        <v>200</v>
      </c>
    </row>
    <row r="648" spans="1:7" ht="23.25" customHeight="1" x14ac:dyDescent="0.2">
      <c r="A648" s="46" t="s">
        <v>121</v>
      </c>
      <c r="B648" s="74" t="s">
        <v>300</v>
      </c>
      <c r="C648" s="59" t="s">
        <v>128</v>
      </c>
      <c r="D648" s="59" t="s">
        <v>249</v>
      </c>
      <c r="E648" s="59" t="s">
        <v>837</v>
      </c>
      <c r="F648" s="226" t="s">
        <v>122</v>
      </c>
      <c r="G648" s="356">
        <f t="shared" si="221"/>
        <v>200</v>
      </c>
    </row>
    <row r="649" spans="1:7" x14ac:dyDescent="0.2">
      <c r="A649" s="296" t="s">
        <v>432</v>
      </c>
      <c r="B649" s="74" t="s">
        <v>300</v>
      </c>
      <c r="C649" s="59" t="s">
        <v>128</v>
      </c>
      <c r="D649" s="59" t="s">
        <v>249</v>
      </c>
      <c r="E649" s="59" t="s">
        <v>837</v>
      </c>
      <c r="F649" s="226" t="s">
        <v>124</v>
      </c>
      <c r="G649" s="356">
        <v>200</v>
      </c>
    </row>
    <row r="650" spans="1:7" ht="33.75" x14ac:dyDescent="0.2">
      <c r="A650" s="227" t="s">
        <v>833</v>
      </c>
      <c r="B650" s="74" t="s">
        <v>300</v>
      </c>
      <c r="C650" s="59" t="s">
        <v>128</v>
      </c>
      <c r="D650" s="59" t="s">
        <v>249</v>
      </c>
      <c r="E650" s="59" t="s">
        <v>832</v>
      </c>
      <c r="F650" s="226"/>
      <c r="G650" s="356">
        <f t="shared" ref="G650:G652" si="222">G651</f>
        <v>130</v>
      </c>
    </row>
    <row r="651" spans="1:7" ht="22.5" x14ac:dyDescent="0.2">
      <c r="A651" s="46" t="s">
        <v>412</v>
      </c>
      <c r="B651" s="74" t="s">
        <v>300</v>
      </c>
      <c r="C651" s="59" t="s">
        <v>128</v>
      </c>
      <c r="D651" s="59" t="s">
        <v>249</v>
      </c>
      <c r="E651" s="59" t="s">
        <v>832</v>
      </c>
      <c r="F651" s="226" t="s">
        <v>120</v>
      </c>
      <c r="G651" s="356">
        <f t="shared" si="222"/>
        <v>130</v>
      </c>
    </row>
    <row r="652" spans="1:7" ht="33.75" x14ac:dyDescent="0.2">
      <c r="A652" s="46" t="s">
        <v>121</v>
      </c>
      <c r="B652" s="74" t="s">
        <v>300</v>
      </c>
      <c r="C652" s="59" t="s">
        <v>128</v>
      </c>
      <c r="D652" s="59" t="s">
        <v>249</v>
      </c>
      <c r="E652" s="59" t="s">
        <v>832</v>
      </c>
      <c r="F652" s="226" t="s">
        <v>122</v>
      </c>
      <c r="G652" s="356">
        <f t="shared" si="222"/>
        <v>130</v>
      </c>
    </row>
    <row r="653" spans="1:7" x14ac:dyDescent="0.2">
      <c r="A653" s="296" t="s">
        <v>432</v>
      </c>
      <c r="B653" s="74" t="s">
        <v>300</v>
      </c>
      <c r="C653" s="59" t="s">
        <v>128</v>
      </c>
      <c r="D653" s="59" t="s">
        <v>249</v>
      </c>
      <c r="E653" s="59" t="s">
        <v>832</v>
      </c>
      <c r="F653" s="226" t="s">
        <v>124</v>
      </c>
      <c r="G653" s="356">
        <v>130</v>
      </c>
    </row>
    <row r="654" spans="1:7" x14ac:dyDescent="0.2">
      <c r="A654" s="303" t="s">
        <v>336</v>
      </c>
      <c r="B654" s="75" t="s">
        <v>300</v>
      </c>
      <c r="C654" s="69" t="s">
        <v>239</v>
      </c>
      <c r="D654" s="69"/>
      <c r="E654" s="69"/>
      <c r="F654" s="67"/>
      <c r="G654" s="358">
        <f>G655</f>
        <v>2377.1999999999998</v>
      </c>
    </row>
    <row r="655" spans="1:7" x14ac:dyDescent="0.2">
      <c r="A655" s="303" t="s">
        <v>337</v>
      </c>
      <c r="B655" s="75" t="s">
        <v>300</v>
      </c>
      <c r="C655" s="69" t="s">
        <v>239</v>
      </c>
      <c r="D655" s="69" t="s">
        <v>152</v>
      </c>
      <c r="E655" s="69"/>
      <c r="F655" s="67"/>
      <c r="G655" s="358">
        <f t="shared" ref="G655:G656" si="223">G656</f>
        <v>2377.1999999999998</v>
      </c>
    </row>
    <row r="656" spans="1:7" s="60" customFormat="1" ht="52.5" x14ac:dyDescent="0.2">
      <c r="A656" s="234" t="s">
        <v>808</v>
      </c>
      <c r="B656" s="75" t="s">
        <v>300</v>
      </c>
      <c r="C656" s="69" t="s">
        <v>239</v>
      </c>
      <c r="D656" s="69" t="s">
        <v>152</v>
      </c>
      <c r="E656" s="69" t="s">
        <v>335</v>
      </c>
      <c r="F656" s="67"/>
      <c r="G656" s="358">
        <f t="shared" si="223"/>
        <v>2377.1999999999998</v>
      </c>
    </row>
    <row r="657" spans="1:7" s="60" customFormat="1" ht="22.5" x14ac:dyDescent="0.2">
      <c r="A657" s="132" t="s">
        <v>810</v>
      </c>
      <c r="B657" s="74" t="s">
        <v>300</v>
      </c>
      <c r="C657" s="59" t="s">
        <v>239</v>
      </c>
      <c r="D657" s="59" t="s">
        <v>152</v>
      </c>
      <c r="E657" s="59" t="s">
        <v>809</v>
      </c>
      <c r="F657" s="226"/>
      <c r="G657" s="356">
        <f>G658+G663</f>
        <v>2377.1999999999998</v>
      </c>
    </row>
    <row r="658" spans="1:7" s="60" customFormat="1" x14ac:dyDescent="0.2">
      <c r="A658" s="227" t="s">
        <v>812</v>
      </c>
      <c r="B658" s="74" t="s">
        <v>300</v>
      </c>
      <c r="C658" s="59" t="s">
        <v>239</v>
      </c>
      <c r="D658" s="59" t="s">
        <v>152</v>
      </c>
      <c r="E658" s="59" t="s">
        <v>811</v>
      </c>
      <c r="F658" s="226"/>
      <c r="G658" s="356">
        <f>G659</f>
        <v>1367.2</v>
      </c>
    </row>
    <row r="659" spans="1:7" s="60" customFormat="1" x14ac:dyDescent="0.2">
      <c r="A659" s="227" t="s">
        <v>812</v>
      </c>
      <c r="B659" s="74" t="s">
        <v>300</v>
      </c>
      <c r="C659" s="59" t="s">
        <v>239</v>
      </c>
      <c r="D659" s="59" t="s">
        <v>152</v>
      </c>
      <c r="E659" s="59" t="s">
        <v>813</v>
      </c>
      <c r="F659" s="226"/>
      <c r="G659" s="356">
        <f t="shared" ref="G659:G661" si="224">G660</f>
        <v>1367.2</v>
      </c>
    </row>
    <row r="660" spans="1:7" s="60" customFormat="1" ht="22.5" x14ac:dyDescent="0.2">
      <c r="A660" s="46" t="s">
        <v>412</v>
      </c>
      <c r="B660" s="74" t="s">
        <v>300</v>
      </c>
      <c r="C660" s="59" t="s">
        <v>239</v>
      </c>
      <c r="D660" s="59" t="s">
        <v>152</v>
      </c>
      <c r="E660" s="59" t="s">
        <v>813</v>
      </c>
      <c r="F660" s="226" t="s">
        <v>120</v>
      </c>
      <c r="G660" s="356">
        <f t="shared" si="224"/>
        <v>1367.2</v>
      </c>
    </row>
    <row r="661" spans="1:7" s="60" customFormat="1" ht="33.75" x14ac:dyDescent="0.2">
      <c r="A661" s="46" t="s">
        <v>121</v>
      </c>
      <c r="B661" s="74" t="s">
        <v>300</v>
      </c>
      <c r="C661" s="59" t="s">
        <v>239</v>
      </c>
      <c r="D661" s="59" t="s">
        <v>152</v>
      </c>
      <c r="E661" s="59" t="s">
        <v>813</v>
      </c>
      <c r="F661" s="226" t="s">
        <v>122</v>
      </c>
      <c r="G661" s="356">
        <f t="shared" si="224"/>
        <v>1367.2</v>
      </c>
    </row>
    <row r="662" spans="1:7" x14ac:dyDescent="0.2">
      <c r="A662" s="296" t="s">
        <v>432</v>
      </c>
      <c r="B662" s="74" t="s">
        <v>300</v>
      </c>
      <c r="C662" s="59" t="s">
        <v>239</v>
      </c>
      <c r="D662" s="59" t="s">
        <v>152</v>
      </c>
      <c r="E662" s="59" t="s">
        <v>813</v>
      </c>
      <c r="F662" s="226" t="s">
        <v>124</v>
      </c>
      <c r="G662" s="356">
        <f>897.2+470</f>
        <v>1367.2</v>
      </c>
    </row>
    <row r="663" spans="1:7" s="60" customFormat="1" ht="33.75" x14ac:dyDescent="0.2">
      <c r="A663" s="227" t="s">
        <v>944</v>
      </c>
      <c r="B663" s="74" t="s">
        <v>300</v>
      </c>
      <c r="C663" s="59" t="s">
        <v>239</v>
      </c>
      <c r="D663" s="59" t="s">
        <v>152</v>
      </c>
      <c r="E663" s="59" t="s">
        <v>943</v>
      </c>
      <c r="F663" s="226"/>
      <c r="G663" s="356">
        <f t="shared" ref="G663:G666" si="225">G664</f>
        <v>1010</v>
      </c>
    </row>
    <row r="664" spans="1:7" s="60" customFormat="1" ht="33.75" x14ac:dyDescent="0.2">
      <c r="A664" s="46" t="s">
        <v>749</v>
      </c>
      <c r="B664" s="74" t="s">
        <v>300</v>
      </c>
      <c r="C664" s="59" t="s">
        <v>239</v>
      </c>
      <c r="D664" s="59" t="s">
        <v>152</v>
      </c>
      <c r="E664" s="59" t="s">
        <v>942</v>
      </c>
      <c r="F664" s="226"/>
      <c r="G664" s="356">
        <f t="shared" si="225"/>
        <v>1010</v>
      </c>
    </row>
    <row r="665" spans="1:7" s="60" customFormat="1" ht="22.5" x14ac:dyDescent="0.2">
      <c r="A665" s="46" t="s">
        <v>412</v>
      </c>
      <c r="B665" s="74" t="s">
        <v>300</v>
      </c>
      <c r="C665" s="59" t="s">
        <v>239</v>
      </c>
      <c r="D665" s="59" t="s">
        <v>152</v>
      </c>
      <c r="E665" s="59" t="s">
        <v>942</v>
      </c>
      <c r="F665" s="226" t="s">
        <v>120</v>
      </c>
      <c r="G665" s="356">
        <f t="shared" si="225"/>
        <v>1010</v>
      </c>
    </row>
    <row r="666" spans="1:7" s="60" customFormat="1" ht="33.75" x14ac:dyDescent="0.2">
      <c r="A666" s="46" t="s">
        <v>121</v>
      </c>
      <c r="B666" s="74" t="s">
        <v>300</v>
      </c>
      <c r="C666" s="59" t="s">
        <v>239</v>
      </c>
      <c r="D666" s="59" t="s">
        <v>152</v>
      </c>
      <c r="E666" s="59" t="s">
        <v>942</v>
      </c>
      <c r="F666" s="226" t="s">
        <v>122</v>
      </c>
      <c r="G666" s="356">
        <f t="shared" si="225"/>
        <v>1010</v>
      </c>
    </row>
    <row r="667" spans="1:7" s="60" customFormat="1" x14ac:dyDescent="0.2">
      <c r="A667" s="296" t="s">
        <v>432</v>
      </c>
      <c r="B667" s="74" t="s">
        <v>300</v>
      </c>
      <c r="C667" s="59" t="s">
        <v>239</v>
      </c>
      <c r="D667" s="59" t="s">
        <v>152</v>
      </c>
      <c r="E667" s="59" t="s">
        <v>942</v>
      </c>
      <c r="F667" s="226" t="s">
        <v>124</v>
      </c>
      <c r="G667" s="356">
        <v>1010</v>
      </c>
    </row>
    <row r="668" spans="1:7" x14ac:dyDescent="0.2">
      <c r="A668" s="44" t="s">
        <v>202</v>
      </c>
      <c r="B668" s="65" t="s">
        <v>300</v>
      </c>
      <c r="C668" s="64" t="s">
        <v>203</v>
      </c>
      <c r="D668" s="64"/>
      <c r="E668" s="64"/>
      <c r="F668" s="66"/>
      <c r="G668" s="357">
        <f>G669+G675</f>
        <v>575.90000000000009</v>
      </c>
    </row>
    <row r="669" spans="1:7" x14ac:dyDescent="0.2">
      <c r="A669" s="44" t="s">
        <v>378</v>
      </c>
      <c r="B669" s="65" t="s">
        <v>300</v>
      </c>
      <c r="C669" s="64" t="s">
        <v>203</v>
      </c>
      <c r="D669" s="64" t="s">
        <v>203</v>
      </c>
      <c r="E669" s="64" t="s">
        <v>147</v>
      </c>
      <c r="F669" s="66" t="s">
        <v>148</v>
      </c>
      <c r="G669" s="358">
        <f t="shared" ref="G669:G673" si="226">G670</f>
        <v>80</v>
      </c>
    </row>
    <row r="670" spans="1:7" ht="42" x14ac:dyDescent="0.2">
      <c r="A670" s="44" t="s">
        <v>453</v>
      </c>
      <c r="B670" s="65" t="s">
        <v>300</v>
      </c>
      <c r="C670" s="64" t="s">
        <v>203</v>
      </c>
      <c r="D670" s="64" t="s">
        <v>203</v>
      </c>
      <c r="E670" s="64" t="s">
        <v>343</v>
      </c>
      <c r="F670" s="66"/>
      <c r="G670" s="357">
        <f t="shared" si="226"/>
        <v>80</v>
      </c>
    </row>
    <row r="671" spans="1:7" ht="33.75" x14ac:dyDescent="0.2">
      <c r="A671" s="308" t="s">
        <v>344</v>
      </c>
      <c r="B671" s="76" t="s">
        <v>300</v>
      </c>
      <c r="C671" s="70" t="s">
        <v>203</v>
      </c>
      <c r="D671" s="70" t="s">
        <v>203</v>
      </c>
      <c r="E671" s="70" t="s">
        <v>345</v>
      </c>
      <c r="F671" s="72"/>
      <c r="G671" s="365">
        <f t="shared" si="226"/>
        <v>80</v>
      </c>
    </row>
    <row r="672" spans="1:7" ht="22.5" x14ac:dyDescent="0.2">
      <c r="A672" s="46" t="s">
        <v>412</v>
      </c>
      <c r="B672" s="45" t="s">
        <v>300</v>
      </c>
      <c r="C672" s="47" t="s">
        <v>203</v>
      </c>
      <c r="D672" s="47" t="s">
        <v>203</v>
      </c>
      <c r="E672" s="47" t="s">
        <v>345</v>
      </c>
      <c r="F672" s="48">
        <v>200</v>
      </c>
      <c r="G672" s="321">
        <f t="shared" si="226"/>
        <v>80</v>
      </c>
    </row>
    <row r="673" spans="1:7" ht="33.75" x14ac:dyDescent="0.2">
      <c r="A673" s="46" t="s">
        <v>121</v>
      </c>
      <c r="B673" s="45" t="s">
        <v>300</v>
      </c>
      <c r="C673" s="47" t="s">
        <v>203</v>
      </c>
      <c r="D673" s="47" t="s">
        <v>203</v>
      </c>
      <c r="E673" s="47" t="s">
        <v>345</v>
      </c>
      <c r="F673" s="48">
        <v>240</v>
      </c>
      <c r="G673" s="321">
        <f t="shared" si="226"/>
        <v>80</v>
      </c>
    </row>
    <row r="674" spans="1:7" x14ac:dyDescent="0.2">
      <c r="A674" s="296" t="s">
        <v>432</v>
      </c>
      <c r="B674" s="45" t="s">
        <v>300</v>
      </c>
      <c r="C674" s="47" t="s">
        <v>203</v>
      </c>
      <c r="D674" s="47" t="s">
        <v>203</v>
      </c>
      <c r="E674" s="47" t="s">
        <v>345</v>
      </c>
      <c r="F674" s="48">
        <v>244</v>
      </c>
      <c r="G674" s="321">
        <v>80</v>
      </c>
    </row>
    <row r="675" spans="1:7" x14ac:dyDescent="0.2">
      <c r="A675" s="44" t="s">
        <v>218</v>
      </c>
      <c r="B675" s="64" t="s">
        <v>300</v>
      </c>
      <c r="C675" s="64" t="s">
        <v>203</v>
      </c>
      <c r="D675" s="64" t="s">
        <v>219</v>
      </c>
      <c r="E675" s="64" t="s">
        <v>147</v>
      </c>
      <c r="F675" s="66" t="s">
        <v>148</v>
      </c>
      <c r="G675" s="358">
        <f t="shared" ref="G675" si="227">G676</f>
        <v>495.90000000000003</v>
      </c>
    </row>
    <row r="676" spans="1:7" s="62" customFormat="1" ht="42" x14ac:dyDescent="0.2">
      <c r="A676" s="309" t="s">
        <v>419</v>
      </c>
      <c r="B676" s="65" t="s">
        <v>300</v>
      </c>
      <c r="C676" s="66" t="s">
        <v>203</v>
      </c>
      <c r="D676" s="66" t="s">
        <v>219</v>
      </c>
      <c r="E676" s="64" t="s">
        <v>339</v>
      </c>
      <c r="F676" s="67" t="s">
        <v>148</v>
      </c>
      <c r="G676" s="358">
        <f t="shared" ref="G676" si="228">G677+G681</f>
        <v>495.90000000000003</v>
      </c>
    </row>
    <row r="677" spans="1:7" s="52" customFormat="1" ht="67.5" x14ac:dyDescent="0.2">
      <c r="A677" s="46" t="s">
        <v>111</v>
      </c>
      <c r="B677" s="51" t="s">
        <v>300</v>
      </c>
      <c r="C677" s="48" t="s">
        <v>203</v>
      </c>
      <c r="D677" s="48" t="s">
        <v>219</v>
      </c>
      <c r="E677" s="47" t="s">
        <v>339</v>
      </c>
      <c r="F677" s="50">
        <v>100</v>
      </c>
      <c r="G677" s="363">
        <f t="shared" ref="G677" si="229">G678</f>
        <v>438.3</v>
      </c>
    </row>
    <row r="678" spans="1:7" s="52" customFormat="1" ht="22.5" x14ac:dyDescent="0.2">
      <c r="A678" s="46" t="s">
        <v>132</v>
      </c>
      <c r="B678" s="63" t="s">
        <v>300</v>
      </c>
      <c r="C678" s="48" t="s">
        <v>203</v>
      </c>
      <c r="D678" s="48" t="s">
        <v>219</v>
      </c>
      <c r="E678" s="47" t="s">
        <v>339</v>
      </c>
      <c r="F678" s="50">
        <v>120</v>
      </c>
      <c r="G678" s="363">
        <f t="shared" ref="G678" si="230">G679+G680</f>
        <v>438.3</v>
      </c>
    </row>
    <row r="679" spans="1:7" s="52" customFormat="1" ht="22.5" x14ac:dyDescent="0.2">
      <c r="A679" s="132" t="s">
        <v>133</v>
      </c>
      <c r="B679" s="63" t="s">
        <v>300</v>
      </c>
      <c r="C679" s="48" t="s">
        <v>203</v>
      </c>
      <c r="D679" s="48" t="s">
        <v>219</v>
      </c>
      <c r="E679" s="47" t="s">
        <v>339</v>
      </c>
      <c r="F679" s="50">
        <v>121</v>
      </c>
      <c r="G679" s="363">
        <v>336.6</v>
      </c>
    </row>
    <row r="680" spans="1:7" ht="45" x14ac:dyDescent="0.2">
      <c r="A680" s="132" t="s">
        <v>134</v>
      </c>
      <c r="B680" s="47" t="s">
        <v>300</v>
      </c>
      <c r="C680" s="48" t="s">
        <v>203</v>
      </c>
      <c r="D680" s="48" t="s">
        <v>219</v>
      </c>
      <c r="E680" s="47" t="s">
        <v>339</v>
      </c>
      <c r="F680" s="48">
        <v>129</v>
      </c>
      <c r="G680" s="321">
        <v>101.7</v>
      </c>
    </row>
    <row r="681" spans="1:7" ht="22.5" x14ac:dyDescent="0.2">
      <c r="A681" s="46" t="s">
        <v>412</v>
      </c>
      <c r="B681" s="45" t="s">
        <v>300</v>
      </c>
      <c r="C681" s="48" t="s">
        <v>203</v>
      </c>
      <c r="D681" s="48" t="s">
        <v>219</v>
      </c>
      <c r="E681" s="47" t="s">
        <v>339</v>
      </c>
      <c r="F681" s="48" t="s">
        <v>120</v>
      </c>
      <c r="G681" s="321">
        <f t="shared" ref="G681:G682" si="231">G682</f>
        <v>57.6</v>
      </c>
    </row>
    <row r="682" spans="1:7" ht="33.75" x14ac:dyDescent="0.2">
      <c r="A682" s="46" t="s">
        <v>121</v>
      </c>
      <c r="B682" s="47" t="s">
        <v>300</v>
      </c>
      <c r="C682" s="48" t="s">
        <v>203</v>
      </c>
      <c r="D682" s="48" t="s">
        <v>219</v>
      </c>
      <c r="E682" s="47" t="s">
        <v>339</v>
      </c>
      <c r="F682" s="48" t="s">
        <v>122</v>
      </c>
      <c r="G682" s="321">
        <f t="shared" si="231"/>
        <v>57.6</v>
      </c>
    </row>
    <row r="683" spans="1:7" x14ac:dyDescent="0.2">
      <c r="A683" s="296" t="s">
        <v>432</v>
      </c>
      <c r="B683" s="45" t="s">
        <v>300</v>
      </c>
      <c r="C683" s="48" t="s">
        <v>203</v>
      </c>
      <c r="D683" s="48" t="s">
        <v>219</v>
      </c>
      <c r="E683" s="47" t="s">
        <v>339</v>
      </c>
      <c r="F683" s="48" t="s">
        <v>124</v>
      </c>
      <c r="G683" s="321">
        <v>57.6</v>
      </c>
    </row>
    <row r="684" spans="1:7" ht="21" x14ac:dyDescent="0.2">
      <c r="A684" s="68" t="s">
        <v>127</v>
      </c>
      <c r="B684" s="65" t="s">
        <v>300</v>
      </c>
      <c r="C684" s="67" t="s">
        <v>96</v>
      </c>
      <c r="D684" s="69" t="s">
        <v>128</v>
      </c>
      <c r="E684" s="69"/>
      <c r="F684" s="67"/>
      <c r="G684" s="369">
        <f>G685</f>
        <v>260</v>
      </c>
    </row>
    <row r="685" spans="1:7" ht="32.25" x14ac:dyDescent="0.2">
      <c r="A685" s="66" t="s">
        <v>934</v>
      </c>
      <c r="B685" s="65" t="s">
        <v>300</v>
      </c>
      <c r="C685" s="66" t="s">
        <v>96</v>
      </c>
      <c r="D685" s="64" t="s">
        <v>128</v>
      </c>
      <c r="E685" s="64"/>
      <c r="F685" s="66"/>
      <c r="G685" s="369">
        <f>G686</f>
        <v>260</v>
      </c>
    </row>
    <row r="686" spans="1:7" ht="22.5" x14ac:dyDescent="0.2">
      <c r="A686" s="326" t="s">
        <v>412</v>
      </c>
      <c r="B686" s="45" t="s">
        <v>300</v>
      </c>
      <c r="C686" s="48" t="s">
        <v>96</v>
      </c>
      <c r="D686" s="47" t="s">
        <v>128</v>
      </c>
      <c r="E686" s="47" t="s">
        <v>752</v>
      </c>
      <c r="F686" s="48" t="s">
        <v>120</v>
      </c>
      <c r="G686" s="321">
        <f t="shared" ref="G686:G687" si="232">G687</f>
        <v>260</v>
      </c>
    </row>
    <row r="687" spans="1:7" ht="33.75" x14ac:dyDescent="0.2">
      <c r="A687" s="326" t="s">
        <v>121</v>
      </c>
      <c r="B687" s="47" t="s">
        <v>300</v>
      </c>
      <c r="C687" s="48" t="s">
        <v>96</v>
      </c>
      <c r="D687" s="47" t="s">
        <v>128</v>
      </c>
      <c r="E687" s="47" t="s">
        <v>752</v>
      </c>
      <c r="F687" s="48" t="s">
        <v>122</v>
      </c>
      <c r="G687" s="321">
        <f t="shared" si="232"/>
        <v>260</v>
      </c>
    </row>
    <row r="688" spans="1:7" x14ac:dyDescent="0.2">
      <c r="A688" s="327" t="s">
        <v>432</v>
      </c>
      <c r="B688" s="45" t="s">
        <v>300</v>
      </c>
      <c r="C688" s="48" t="s">
        <v>96</v>
      </c>
      <c r="D688" s="47" t="s">
        <v>128</v>
      </c>
      <c r="E688" s="47" t="s">
        <v>752</v>
      </c>
      <c r="F688" s="48" t="s">
        <v>124</v>
      </c>
      <c r="G688" s="321">
        <v>260</v>
      </c>
    </row>
    <row r="689" spans="1:7" x14ac:dyDescent="0.2">
      <c r="A689" s="44" t="s">
        <v>346</v>
      </c>
      <c r="B689" s="75" t="s">
        <v>300</v>
      </c>
      <c r="C689" s="67" t="s">
        <v>219</v>
      </c>
      <c r="D689" s="69" t="s">
        <v>146</v>
      </c>
      <c r="E689" s="69" t="s">
        <v>147</v>
      </c>
      <c r="F689" s="67" t="s">
        <v>148</v>
      </c>
      <c r="G689" s="358">
        <f t="shared" ref="G689:G698" si="233">G690</f>
        <v>500</v>
      </c>
    </row>
    <row r="690" spans="1:7" ht="21" x14ac:dyDescent="0.2">
      <c r="A690" s="44" t="s">
        <v>347</v>
      </c>
      <c r="B690" s="69" t="s">
        <v>300</v>
      </c>
      <c r="C690" s="67" t="s">
        <v>219</v>
      </c>
      <c r="D690" s="69" t="s">
        <v>219</v>
      </c>
      <c r="E690" s="69" t="s">
        <v>147</v>
      </c>
      <c r="F690" s="67" t="s">
        <v>148</v>
      </c>
      <c r="G690" s="358">
        <f t="shared" si="233"/>
        <v>500</v>
      </c>
    </row>
    <row r="691" spans="1:7" ht="42" x14ac:dyDescent="0.2">
      <c r="A691" s="234" t="s">
        <v>454</v>
      </c>
      <c r="B691" s="69" t="s">
        <v>300</v>
      </c>
      <c r="C691" s="67" t="s">
        <v>219</v>
      </c>
      <c r="D691" s="69" t="s">
        <v>219</v>
      </c>
      <c r="E691" s="69" t="s">
        <v>348</v>
      </c>
      <c r="F691" s="67"/>
      <c r="G691" s="358">
        <f t="shared" ref="G691" si="234">G692+G696</f>
        <v>500</v>
      </c>
    </row>
    <row r="692" spans="1:7" ht="33.75" x14ac:dyDescent="0.2">
      <c r="A692" s="242" t="s">
        <v>814</v>
      </c>
      <c r="B692" s="73" t="s">
        <v>300</v>
      </c>
      <c r="C692" s="71" t="s">
        <v>219</v>
      </c>
      <c r="D692" s="73" t="s">
        <v>219</v>
      </c>
      <c r="E692" s="73" t="s">
        <v>815</v>
      </c>
      <c r="F692" s="71"/>
      <c r="G692" s="359">
        <f t="shared" si="233"/>
        <v>350</v>
      </c>
    </row>
    <row r="693" spans="1:7" ht="22.5" x14ac:dyDescent="0.2">
      <c r="A693" s="46" t="s">
        <v>412</v>
      </c>
      <c r="B693" s="59" t="s">
        <v>300</v>
      </c>
      <c r="C693" s="226" t="s">
        <v>219</v>
      </c>
      <c r="D693" s="59" t="s">
        <v>219</v>
      </c>
      <c r="E693" s="73" t="s">
        <v>815</v>
      </c>
      <c r="F693" s="226" t="s">
        <v>120</v>
      </c>
      <c r="G693" s="356">
        <f t="shared" si="233"/>
        <v>350</v>
      </c>
    </row>
    <row r="694" spans="1:7" ht="33.75" x14ac:dyDescent="0.2">
      <c r="A694" s="46" t="s">
        <v>121</v>
      </c>
      <c r="B694" s="74" t="s">
        <v>300</v>
      </c>
      <c r="C694" s="226" t="s">
        <v>219</v>
      </c>
      <c r="D694" s="59" t="s">
        <v>219</v>
      </c>
      <c r="E694" s="73" t="s">
        <v>815</v>
      </c>
      <c r="F694" s="226" t="s">
        <v>122</v>
      </c>
      <c r="G694" s="356">
        <f t="shared" si="233"/>
        <v>350</v>
      </c>
    </row>
    <row r="695" spans="1:7" x14ac:dyDescent="0.2">
      <c r="A695" s="296" t="s">
        <v>432</v>
      </c>
      <c r="B695" s="59" t="s">
        <v>300</v>
      </c>
      <c r="C695" s="226" t="s">
        <v>219</v>
      </c>
      <c r="D695" s="59" t="s">
        <v>219</v>
      </c>
      <c r="E695" s="73" t="s">
        <v>815</v>
      </c>
      <c r="F695" s="226" t="s">
        <v>124</v>
      </c>
      <c r="G695" s="362">
        <v>350</v>
      </c>
    </row>
    <row r="696" spans="1:7" ht="33.75" x14ac:dyDescent="0.2">
      <c r="A696" s="242" t="s">
        <v>816</v>
      </c>
      <c r="B696" s="59" t="s">
        <v>300</v>
      </c>
      <c r="C696" s="226" t="s">
        <v>219</v>
      </c>
      <c r="D696" s="59" t="s">
        <v>219</v>
      </c>
      <c r="E696" s="73" t="s">
        <v>817</v>
      </c>
      <c r="F696" s="226"/>
      <c r="G696" s="362">
        <f t="shared" ref="G696" si="235">G697</f>
        <v>150</v>
      </c>
    </row>
    <row r="697" spans="1:7" ht="22.5" x14ac:dyDescent="0.2">
      <c r="A697" s="46" t="s">
        <v>412</v>
      </c>
      <c r="B697" s="59" t="s">
        <v>300</v>
      </c>
      <c r="C697" s="226" t="s">
        <v>219</v>
      </c>
      <c r="D697" s="59" t="s">
        <v>219</v>
      </c>
      <c r="E697" s="73" t="s">
        <v>817</v>
      </c>
      <c r="F697" s="226" t="s">
        <v>120</v>
      </c>
      <c r="G697" s="356">
        <f t="shared" si="233"/>
        <v>150</v>
      </c>
    </row>
    <row r="698" spans="1:7" ht="33.75" x14ac:dyDescent="0.2">
      <c r="A698" s="46" t="s">
        <v>121</v>
      </c>
      <c r="B698" s="74" t="s">
        <v>300</v>
      </c>
      <c r="C698" s="226" t="s">
        <v>219</v>
      </c>
      <c r="D698" s="59" t="s">
        <v>219</v>
      </c>
      <c r="E698" s="73" t="s">
        <v>817</v>
      </c>
      <c r="F698" s="226" t="s">
        <v>122</v>
      </c>
      <c r="G698" s="356">
        <f t="shared" si="233"/>
        <v>150</v>
      </c>
    </row>
    <row r="699" spans="1:7" x14ac:dyDescent="0.2">
      <c r="A699" s="296" t="s">
        <v>432</v>
      </c>
      <c r="B699" s="59" t="s">
        <v>300</v>
      </c>
      <c r="C699" s="226" t="s">
        <v>219</v>
      </c>
      <c r="D699" s="59" t="s">
        <v>219</v>
      </c>
      <c r="E699" s="73" t="s">
        <v>817</v>
      </c>
      <c r="F699" s="226" t="s">
        <v>124</v>
      </c>
      <c r="G699" s="362">
        <v>150</v>
      </c>
    </row>
    <row r="700" spans="1:7" x14ac:dyDescent="0.2">
      <c r="A700" s="44" t="s">
        <v>149</v>
      </c>
      <c r="B700" s="69" t="s">
        <v>300</v>
      </c>
      <c r="C700" s="67">
        <v>10</v>
      </c>
      <c r="D700" s="69"/>
      <c r="E700" s="69"/>
      <c r="F700" s="67"/>
      <c r="G700" s="360">
        <f>G701+G737+G730</f>
        <v>4785</v>
      </c>
    </row>
    <row r="701" spans="1:7" x14ac:dyDescent="0.2">
      <c r="A701" s="44" t="s">
        <v>349</v>
      </c>
      <c r="B701" s="69" t="s">
        <v>300</v>
      </c>
      <c r="C701" s="67">
        <v>10</v>
      </c>
      <c r="D701" s="69" t="s">
        <v>152</v>
      </c>
      <c r="E701" s="69"/>
      <c r="F701" s="67"/>
      <c r="G701" s="360">
        <f>G702</f>
        <v>555</v>
      </c>
    </row>
    <row r="702" spans="1:7" s="60" customFormat="1" ht="31.5" x14ac:dyDescent="0.2">
      <c r="A702" s="44" t="s">
        <v>455</v>
      </c>
      <c r="B702" s="69" t="s">
        <v>300</v>
      </c>
      <c r="C702" s="67">
        <v>10</v>
      </c>
      <c r="D702" s="69" t="s">
        <v>152</v>
      </c>
      <c r="E702" s="69" t="s">
        <v>359</v>
      </c>
      <c r="F702" s="67"/>
      <c r="G702" s="358">
        <f t="shared" ref="G702" si="236">G703+G707+G714+G718+G722+G726</f>
        <v>555</v>
      </c>
    </row>
    <row r="703" spans="1:7" s="60" customFormat="1" ht="45" x14ac:dyDescent="0.2">
      <c r="A703" s="132" t="s">
        <v>478</v>
      </c>
      <c r="B703" s="73" t="s">
        <v>300</v>
      </c>
      <c r="C703" s="71">
        <v>10</v>
      </c>
      <c r="D703" s="73" t="s">
        <v>152</v>
      </c>
      <c r="E703" s="59" t="s">
        <v>477</v>
      </c>
      <c r="F703" s="71"/>
      <c r="G703" s="359">
        <f t="shared" ref="G703:G705" si="237">G704</f>
        <v>50</v>
      </c>
    </row>
    <row r="704" spans="1:7" s="60" customFormat="1" ht="22.5" x14ac:dyDescent="0.2">
      <c r="A704" s="46" t="s">
        <v>412</v>
      </c>
      <c r="B704" s="59" t="s">
        <v>300</v>
      </c>
      <c r="C704" s="226">
        <v>10</v>
      </c>
      <c r="D704" s="59" t="s">
        <v>152</v>
      </c>
      <c r="E704" s="59" t="s">
        <v>477</v>
      </c>
      <c r="F704" s="226" t="s">
        <v>120</v>
      </c>
      <c r="G704" s="356">
        <f t="shared" si="237"/>
        <v>50</v>
      </c>
    </row>
    <row r="705" spans="1:7" s="60" customFormat="1" ht="33.75" x14ac:dyDescent="0.2">
      <c r="A705" s="46" t="s">
        <v>121</v>
      </c>
      <c r="B705" s="74" t="s">
        <v>300</v>
      </c>
      <c r="C705" s="226">
        <v>10</v>
      </c>
      <c r="D705" s="59" t="s">
        <v>152</v>
      </c>
      <c r="E705" s="59" t="s">
        <v>477</v>
      </c>
      <c r="F705" s="226" t="s">
        <v>122</v>
      </c>
      <c r="G705" s="356">
        <f t="shared" si="237"/>
        <v>50</v>
      </c>
    </row>
    <row r="706" spans="1:7" s="60" customFormat="1" x14ac:dyDescent="0.2">
      <c r="A706" s="296" t="s">
        <v>432</v>
      </c>
      <c r="B706" s="59" t="s">
        <v>300</v>
      </c>
      <c r="C706" s="226">
        <v>10</v>
      </c>
      <c r="D706" s="59" t="s">
        <v>152</v>
      </c>
      <c r="E706" s="59" t="s">
        <v>477</v>
      </c>
      <c r="F706" s="226" t="s">
        <v>124</v>
      </c>
      <c r="G706" s="362">
        <v>50</v>
      </c>
    </row>
    <row r="707" spans="1:7" s="60" customFormat="1" ht="33.75" x14ac:dyDescent="0.2">
      <c r="A707" s="49" t="s">
        <v>479</v>
      </c>
      <c r="B707" s="59" t="s">
        <v>300</v>
      </c>
      <c r="C707" s="226">
        <v>10</v>
      </c>
      <c r="D707" s="59" t="s">
        <v>152</v>
      </c>
      <c r="E707" s="59" t="s">
        <v>480</v>
      </c>
      <c r="F707" s="226"/>
      <c r="G707" s="362">
        <f t="shared" ref="G707" si="238">G711+G708</f>
        <v>375</v>
      </c>
    </row>
    <row r="708" spans="1:7" s="60" customFormat="1" ht="22.5" x14ac:dyDescent="0.2">
      <c r="A708" s="46" t="s">
        <v>412</v>
      </c>
      <c r="B708" s="59" t="s">
        <v>300</v>
      </c>
      <c r="C708" s="226">
        <v>10</v>
      </c>
      <c r="D708" s="59" t="s">
        <v>152</v>
      </c>
      <c r="E708" s="59" t="s">
        <v>480</v>
      </c>
      <c r="F708" s="226" t="s">
        <v>120</v>
      </c>
      <c r="G708" s="362">
        <f t="shared" ref="G708:G709" si="239">G709</f>
        <v>255</v>
      </c>
    </row>
    <row r="709" spans="1:7" s="60" customFormat="1" ht="33.75" x14ac:dyDescent="0.2">
      <c r="A709" s="46" t="s">
        <v>121</v>
      </c>
      <c r="B709" s="59" t="s">
        <v>300</v>
      </c>
      <c r="C709" s="226">
        <v>10</v>
      </c>
      <c r="D709" s="59" t="s">
        <v>152</v>
      </c>
      <c r="E709" s="59" t="s">
        <v>480</v>
      </c>
      <c r="F709" s="226" t="s">
        <v>122</v>
      </c>
      <c r="G709" s="362">
        <f t="shared" si="239"/>
        <v>255</v>
      </c>
    </row>
    <row r="710" spans="1:7" s="60" customFormat="1" x14ac:dyDescent="0.2">
      <c r="A710" s="296" t="s">
        <v>432</v>
      </c>
      <c r="B710" s="59" t="s">
        <v>300</v>
      </c>
      <c r="C710" s="226">
        <v>10</v>
      </c>
      <c r="D710" s="59" t="s">
        <v>152</v>
      </c>
      <c r="E710" s="59" t="s">
        <v>480</v>
      </c>
      <c r="F710" s="226" t="s">
        <v>124</v>
      </c>
      <c r="G710" s="362">
        <v>255</v>
      </c>
    </row>
    <row r="711" spans="1:7" s="60" customFormat="1" ht="22.5" x14ac:dyDescent="0.2">
      <c r="A711" s="297" t="s">
        <v>160</v>
      </c>
      <c r="B711" s="59" t="s">
        <v>300</v>
      </c>
      <c r="C711" s="226">
        <v>10</v>
      </c>
      <c r="D711" s="59" t="s">
        <v>152</v>
      </c>
      <c r="E711" s="59" t="s">
        <v>480</v>
      </c>
      <c r="F711" s="226">
        <v>300</v>
      </c>
      <c r="G711" s="362">
        <f t="shared" ref="G711:G712" si="240">G712</f>
        <v>120</v>
      </c>
    </row>
    <row r="712" spans="1:7" s="60" customFormat="1" ht="22.5" x14ac:dyDescent="0.2">
      <c r="A712" s="297" t="s">
        <v>519</v>
      </c>
      <c r="B712" s="59" t="s">
        <v>300</v>
      </c>
      <c r="C712" s="226">
        <v>10</v>
      </c>
      <c r="D712" s="59" t="s">
        <v>152</v>
      </c>
      <c r="E712" s="59" t="s">
        <v>480</v>
      </c>
      <c r="F712" s="226">
        <v>320</v>
      </c>
      <c r="G712" s="362">
        <f t="shared" si="240"/>
        <v>120</v>
      </c>
    </row>
    <row r="713" spans="1:7" s="60" customFormat="1" ht="33.75" x14ac:dyDescent="0.2">
      <c r="A713" s="297" t="s">
        <v>516</v>
      </c>
      <c r="B713" s="59" t="s">
        <v>300</v>
      </c>
      <c r="C713" s="226">
        <v>10</v>
      </c>
      <c r="D713" s="59" t="s">
        <v>152</v>
      </c>
      <c r="E713" s="59" t="s">
        <v>480</v>
      </c>
      <c r="F713" s="226">
        <v>321</v>
      </c>
      <c r="G713" s="362">
        <v>120</v>
      </c>
    </row>
    <row r="714" spans="1:7" s="60" customFormat="1" ht="33.75" x14ac:dyDescent="0.2">
      <c r="A714" s="132" t="s">
        <v>481</v>
      </c>
      <c r="B714" s="73" t="s">
        <v>300</v>
      </c>
      <c r="C714" s="71">
        <v>10</v>
      </c>
      <c r="D714" s="73" t="s">
        <v>152</v>
      </c>
      <c r="E714" s="59" t="s">
        <v>360</v>
      </c>
      <c r="F714" s="71"/>
      <c r="G714" s="359">
        <f t="shared" ref="G714:G716" si="241">G715</f>
        <v>30</v>
      </c>
    </row>
    <row r="715" spans="1:7" s="60" customFormat="1" ht="22.5" x14ac:dyDescent="0.2">
      <c r="A715" s="46" t="s">
        <v>412</v>
      </c>
      <c r="B715" s="59" t="s">
        <v>300</v>
      </c>
      <c r="C715" s="226">
        <v>10</v>
      </c>
      <c r="D715" s="59" t="s">
        <v>152</v>
      </c>
      <c r="E715" s="59" t="s">
        <v>360</v>
      </c>
      <c r="F715" s="226" t="s">
        <v>120</v>
      </c>
      <c r="G715" s="356">
        <f t="shared" si="241"/>
        <v>30</v>
      </c>
    </row>
    <row r="716" spans="1:7" s="60" customFormat="1" ht="33.75" x14ac:dyDescent="0.2">
      <c r="A716" s="46" t="s">
        <v>121</v>
      </c>
      <c r="B716" s="74" t="s">
        <v>300</v>
      </c>
      <c r="C716" s="226">
        <v>10</v>
      </c>
      <c r="D716" s="59" t="s">
        <v>152</v>
      </c>
      <c r="E716" s="59" t="s">
        <v>360</v>
      </c>
      <c r="F716" s="226" t="s">
        <v>122</v>
      </c>
      <c r="G716" s="356">
        <f t="shared" si="241"/>
        <v>30</v>
      </c>
    </row>
    <row r="717" spans="1:7" s="60" customFormat="1" x14ac:dyDescent="0.2">
      <c r="A717" s="296" t="s">
        <v>432</v>
      </c>
      <c r="B717" s="59" t="s">
        <v>300</v>
      </c>
      <c r="C717" s="226">
        <v>10</v>
      </c>
      <c r="D717" s="59" t="s">
        <v>152</v>
      </c>
      <c r="E717" s="59" t="s">
        <v>360</v>
      </c>
      <c r="F717" s="226" t="s">
        <v>124</v>
      </c>
      <c r="G717" s="362">
        <v>30</v>
      </c>
    </row>
    <row r="718" spans="1:7" s="60" customFormat="1" ht="45" x14ac:dyDescent="0.2">
      <c r="A718" s="132" t="s">
        <v>483</v>
      </c>
      <c r="B718" s="73" t="s">
        <v>300</v>
      </c>
      <c r="C718" s="71">
        <v>10</v>
      </c>
      <c r="D718" s="73" t="s">
        <v>152</v>
      </c>
      <c r="E718" s="59" t="s">
        <v>482</v>
      </c>
      <c r="F718" s="71"/>
      <c r="G718" s="359">
        <f t="shared" ref="G718:G720" si="242">G719</f>
        <v>20</v>
      </c>
    </row>
    <row r="719" spans="1:7" s="60" customFormat="1" ht="22.5" x14ac:dyDescent="0.2">
      <c r="A719" s="46" t="s">
        <v>412</v>
      </c>
      <c r="B719" s="59" t="s">
        <v>300</v>
      </c>
      <c r="C719" s="226">
        <v>10</v>
      </c>
      <c r="D719" s="59" t="s">
        <v>152</v>
      </c>
      <c r="E719" s="59" t="s">
        <v>482</v>
      </c>
      <c r="F719" s="226" t="s">
        <v>120</v>
      </c>
      <c r="G719" s="356">
        <f t="shared" si="242"/>
        <v>20</v>
      </c>
    </row>
    <row r="720" spans="1:7" s="60" customFormat="1" ht="33.75" x14ac:dyDescent="0.2">
      <c r="A720" s="46" t="s">
        <v>121</v>
      </c>
      <c r="B720" s="74" t="s">
        <v>300</v>
      </c>
      <c r="C720" s="226">
        <v>10</v>
      </c>
      <c r="D720" s="59" t="s">
        <v>152</v>
      </c>
      <c r="E720" s="59" t="s">
        <v>482</v>
      </c>
      <c r="F720" s="226" t="s">
        <v>122</v>
      </c>
      <c r="G720" s="356">
        <f t="shared" si="242"/>
        <v>20</v>
      </c>
    </row>
    <row r="721" spans="1:7" s="60" customFormat="1" x14ac:dyDescent="0.2">
      <c r="A721" s="296" t="s">
        <v>432</v>
      </c>
      <c r="B721" s="59" t="s">
        <v>300</v>
      </c>
      <c r="C721" s="226">
        <v>10</v>
      </c>
      <c r="D721" s="59" t="s">
        <v>152</v>
      </c>
      <c r="E721" s="59" t="s">
        <v>482</v>
      </c>
      <c r="F721" s="226" t="s">
        <v>124</v>
      </c>
      <c r="G721" s="362">
        <v>20</v>
      </c>
    </row>
    <row r="722" spans="1:7" s="60" customFormat="1" ht="22.5" x14ac:dyDescent="0.2">
      <c r="A722" s="132" t="s">
        <v>485</v>
      </c>
      <c r="B722" s="73" t="s">
        <v>300</v>
      </c>
      <c r="C722" s="71">
        <v>10</v>
      </c>
      <c r="D722" s="73" t="s">
        <v>152</v>
      </c>
      <c r="E722" s="59" t="s">
        <v>484</v>
      </c>
      <c r="F722" s="71"/>
      <c r="G722" s="359">
        <f t="shared" ref="G722:G724" si="243">G723</f>
        <v>70</v>
      </c>
    </row>
    <row r="723" spans="1:7" s="60" customFormat="1" ht="22.5" x14ac:dyDescent="0.2">
      <c r="A723" s="46" t="s">
        <v>412</v>
      </c>
      <c r="B723" s="59" t="s">
        <v>300</v>
      </c>
      <c r="C723" s="226">
        <v>10</v>
      </c>
      <c r="D723" s="59" t="s">
        <v>152</v>
      </c>
      <c r="E723" s="59" t="s">
        <v>484</v>
      </c>
      <c r="F723" s="226" t="s">
        <v>120</v>
      </c>
      <c r="G723" s="356">
        <f t="shared" si="243"/>
        <v>70</v>
      </c>
    </row>
    <row r="724" spans="1:7" s="60" customFormat="1" ht="33.75" x14ac:dyDescent="0.2">
      <c r="A724" s="46" t="s">
        <v>121</v>
      </c>
      <c r="B724" s="74" t="s">
        <v>300</v>
      </c>
      <c r="C724" s="226">
        <v>10</v>
      </c>
      <c r="D724" s="59" t="s">
        <v>152</v>
      </c>
      <c r="E724" s="59" t="s">
        <v>484</v>
      </c>
      <c r="F724" s="226" t="s">
        <v>122</v>
      </c>
      <c r="G724" s="356">
        <f t="shared" si="243"/>
        <v>70</v>
      </c>
    </row>
    <row r="725" spans="1:7" s="60" customFormat="1" x14ac:dyDescent="0.2">
      <c r="A725" s="296" t="s">
        <v>432</v>
      </c>
      <c r="B725" s="59" t="s">
        <v>300</v>
      </c>
      <c r="C725" s="226">
        <v>10</v>
      </c>
      <c r="D725" s="59" t="s">
        <v>152</v>
      </c>
      <c r="E725" s="59" t="s">
        <v>484</v>
      </c>
      <c r="F725" s="226" t="s">
        <v>124</v>
      </c>
      <c r="G725" s="362">
        <v>70</v>
      </c>
    </row>
    <row r="726" spans="1:7" s="60" customFormat="1" ht="22.5" x14ac:dyDescent="0.2">
      <c r="A726" s="242" t="s">
        <v>820</v>
      </c>
      <c r="B726" s="73" t="s">
        <v>300</v>
      </c>
      <c r="C726" s="71">
        <v>10</v>
      </c>
      <c r="D726" s="73" t="s">
        <v>152</v>
      </c>
      <c r="E726" s="59" t="s">
        <v>819</v>
      </c>
      <c r="F726" s="71"/>
      <c r="G726" s="359">
        <f t="shared" ref="G726:G728" si="244">G727</f>
        <v>10</v>
      </c>
    </row>
    <row r="727" spans="1:7" s="60" customFormat="1" ht="22.5" x14ac:dyDescent="0.2">
      <c r="A727" s="46" t="s">
        <v>412</v>
      </c>
      <c r="B727" s="59" t="s">
        <v>300</v>
      </c>
      <c r="C727" s="226">
        <v>10</v>
      </c>
      <c r="D727" s="59" t="s">
        <v>152</v>
      </c>
      <c r="E727" s="59" t="s">
        <v>819</v>
      </c>
      <c r="F727" s="226" t="s">
        <v>120</v>
      </c>
      <c r="G727" s="356">
        <f t="shared" si="244"/>
        <v>10</v>
      </c>
    </row>
    <row r="728" spans="1:7" s="60" customFormat="1" ht="33.75" x14ac:dyDescent="0.2">
      <c r="A728" s="46" t="s">
        <v>121</v>
      </c>
      <c r="B728" s="74" t="s">
        <v>300</v>
      </c>
      <c r="C728" s="226">
        <v>10</v>
      </c>
      <c r="D728" s="59" t="s">
        <v>152</v>
      </c>
      <c r="E728" s="59" t="s">
        <v>819</v>
      </c>
      <c r="F728" s="226" t="s">
        <v>122</v>
      </c>
      <c r="G728" s="356">
        <f t="shared" si="244"/>
        <v>10</v>
      </c>
    </row>
    <row r="729" spans="1:7" s="60" customFormat="1" x14ac:dyDescent="0.2">
      <c r="A729" s="296" t="s">
        <v>432</v>
      </c>
      <c r="B729" s="59" t="s">
        <v>300</v>
      </c>
      <c r="C729" s="226">
        <v>10</v>
      </c>
      <c r="D729" s="59" t="s">
        <v>152</v>
      </c>
      <c r="E729" s="59" t="s">
        <v>819</v>
      </c>
      <c r="F729" s="226" t="s">
        <v>124</v>
      </c>
      <c r="G729" s="362">
        <v>10</v>
      </c>
    </row>
    <row r="730" spans="1:7" s="60" customFormat="1" x14ac:dyDescent="0.2">
      <c r="A730" s="44" t="s">
        <v>230</v>
      </c>
      <c r="B730" s="75" t="s">
        <v>300</v>
      </c>
      <c r="C730" s="67">
        <v>10</v>
      </c>
      <c r="D730" s="69" t="s">
        <v>128</v>
      </c>
      <c r="E730" s="59"/>
      <c r="F730" s="226"/>
      <c r="G730" s="362">
        <f>G731</f>
        <v>4210</v>
      </c>
    </row>
    <row r="731" spans="1:7" ht="52.5" x14ac:dyDescent="0.2">
      <c r="A731" s="44" t="s">
        <v>805</v>
      </c>
      <c r="B731" s="75" t="s">
        <v>300</v>
      </c>
      <c r="C731" s="67">
        <v>10</v>
      </c>
      <c r="D731" s="69" t="s">
        <v>128</v>
      </c>
      <c r="E731" s="69" t="s">
        <v>335</v>
      </c>
      <c r="F731" s="67"/>
      <c r="G731" s="358">
        <f>+G732</f>
        <v>4210</v>
      </c>
    </row>
    <row r="732" spans="1:7" ht="33.75" x14ac:dyDescent="0.2">
      <c r="A732" s="242" t="s">
        <v>807</v>
      </c>
      <c r="B732" s="59" t="s">
        <v>300</v>
      </c>
      <c r="C732" s="59" t="s">
        <v>150</v>
      </c>
      <c r="D732" s="59" t="s">
        <v>128</v>
      </c>
      <c r="E732" s="59" t="s">
        <v>806</v>
      </c>
      <c r="F732" s="226" t="s">
        <v>148</v>
      </c>
      <c r="G732" s="356">
        <f>G733</f>
        <v>4210</v>
      </c>
    </row>
    <row r="733" spans="1:7" ht="22.5" x14ac:dyDescent="0.2">
      <c r="A733" s="227" t="s">
        <v>521</v>
      </c>
      <c r="B733" s="74" t="s">
        <v>300</v>
      </c>
      <c r="C733" s="59" t="s">
        <v>150</v>
      </c>
      <c r="D733" s="59" t="s">
        <v>128</v>
      </c>
      <c r="E733" s="59" t="s">
        <v>818</v>
      </c>
      <c r="F733" s="226"/>
      <c r="G733" s="356">
        <f t="shared" ref="G733:G735" si="245">G734</f>
        <v>4210</v>
      </c>
    </row>
    <row r="734" spans="1:7" ht="22.5" x14ac:dyDescent="0.2">
      <c r="A734" s="297" t="s">
        <v>160</v>
      </c>
      <c r="B734" s="74" t="s">
        <v>300</v>
      </c>
      <c r="C734" s="59" t="s">
        <v>150</v>
      </c>
      <c r="D734" s="59" t="s">
        <v>128</v>
      </c>
      <c r="E734" s="59" t="s">
        <v>818</v>
      </c>
      <c r="F734" s="226">
        <v>300</v>
      </c>
      <c r="G734" s="356">
        <f t="shared" si="245"/>
        <v>4210</v>
      </c>
    </row>
    <row r="735" spans="1:7" ht="45" x14ac:dyDescent="0.2">
      <c r="A735" s="46" t="s">
        <v>409</v>
      </c>
      <c r="B735" s="59" t="s">
        <v>300</v>
      </c>
      <c r="C735" s="59" t="s">
        <v>150</v>
      </c>
      <c r="D735" s="59" t="s">
        <v>128</v>
      </c>
      <c r="E735" s="59" t="s">
        <v>818</v>
      </c>
      <c r="F735" s="226">
        <v>320</v>
      </c>
      <c r="G735" s="356">
        <f t="shared" si="245"/>
        <v>4210</v>
      </c>
    </row>
    <row r="736" spans="1:7" x14ac:dyDescent="0.2">
      <c r="A736" s="46" t="s">
        <v>350</v>
      </c>
      <c r="B736" s="59" t="s">
        <v>300</v>
      </c>
      <c r="C736" s="59" t="s">
        <v>150</v>
      </c>
      <c r="D736" s="59" t="s">
        <v>128</v>
      </c>
      <c r="E736" s="59" t="s">
        <v>818</v>
      </c>
      <c r="F736" s="226">
        <v>322</v>
      </c>
      <c r="G736" s="356">
        <v>4210</v>
      </c>
    </row>
    <row r="737" spans="1:7" s="54" customFormat="1" ht="21" x14ac:dyDescent="0.2">
      <c r="A737" s="44" t="s">
        <v>182</v>
      </c>
      <c r="B737" s="59" t="s">
        <v>300</v>
      </c>
      <c r="C737" s="66" t="s">
        <v>150</v>
      </c>
      <c r="D737" s="64" t="s">
        <v>183</v>
      </c>
      <c r="E737" s="64" t="s">
        <v>147</v>
      </c>
      <c r="F737" s="66" t="s">
        <v>148</v>
      </c>
      <c r="G737" s="357">
        <f t="shared" ref="G737:G741" si="246">G738</f>
        <v>20</v>
      </c>
    </row>
    <row r="738" spans="1:7" s="54" customFormat="1" ht="56.25" x14ac:dyDescent="0.2">
      <c r="A738" s="46" t="s">
        <v>821</v>
      </c>
      <c r="B738" s="59" t="s">
        <v>300</v>
      </c>
      <c r="C738" s="48">
        <v>10</v>
      </c>
      <c r="D738" s="47" t="s">
        <v>183</v>
      </c>
      <c r="E738" s="47" t="s">
        <v>338</v>
      </c>
      <c r="F738" s="48"/>
      <c r="G738" s="321">
        <f t="shared" si="246"/>
        <v>20</v>
      </c>
    </row>
    <row r="739" spans="1:7" s="54" customFormat="1" ht="60" x14ac:dyDescent="0.2">
      <c r="A739" s="246" t="s">
        <v>822</v>
      </c>
      <c r="B739" s="59" t="s">
        <v>300</v>
      </c>
      <c r="C739" s="48" t="s">
        <v>150</v>
      </c>
      <c r="D739" s="47" t="s">
        <v>183</v>
      </c>
      <c r="E739" s="47" t="s">
        <v>823</v>
      </c>
      <c r="F739" s="48"/>
      <c r="G739" s="321">
        <f t="shared" si="246"/>
        <v>20</v>
      </c>
    </row>
    <row r="740" spans="1:7" s="54" customFormat="1" ht="22.5" x14ac:dyDescent="0.2">
      <c r="A740" s="46" t="s">
        <v>412</v>
      </c>
      <c r="B740" s="59" t="s">
        <v>300</v>
      </c>
      <c r="C740" s="48" t="s">
        <v>150</v>
      </c>
      <c r="D740" s="47" t="s">
        <v>183</v>
      </c>
      <c r="E740" s="47" t="s">
        <v>823</v>
      </c>
      <c r="F740" s="48" t="s">
        <v>120</v>
      </c>
      <c r="G740" s="321">
        <f t="shared" si="246"/>
        <v>20</v>
      </c>
    </row>
    <row r="741" spans="1:7" ht="33.75" x14ac:dyDescent="0.2">
      <c r="A741" s="46" t="s">
        <v>121</v>
      </c>
      <c r="B741" s="59" t="s">
        <v>300</v>
      </c>
      <c r="C741" s="48" t="s">
        <v>150</v>
      </c>
      <c r="D741" s="47" t="s">
        <v>183</v>
      </c>
      <c r="E741" s="47" t="s">
        <v>823</v>
      </c>
      <c r="F741" s="48" t="s">
        <v>122</v>
      </c>
      <c r="G741" s="321">
        <f t="shared" si="246"/>
        <v>20</v>
      </c>
    </row>
    <row r="742" spans="1:7" x14ac:dyDescent="0.2">
      <c r="A742" s="296" t="s">
        <v>432</v>
      </c>
      <c r="B742" s="59" t="s">
        <v>300</v>
      </c>
      <c r="C742" s="48" t="s">
        <v>150</v>
      </c>
      <c r="D742" s="47" t="s">
        <v>183</v>
      </c>
      <c r="E742" s="47" t="s">
        <v>823</v>
      </c>
      <c r="F742" s="48" t="s">
        <v>124</v>
      </c>
      <c r="G742" s="321">
        <v>20</v>
      </c>
    </row>
    <row r="743" spans="1:7" x14ac:dyDescent="0.2">
      <c r="A743" s="44" t="s">
        <v>351</v>
      </c>
      <c r="B743" s="69" t="s">
        <v>300</v>
      </c>
      <c r="C743" s="67" t="s">
        <v>352</v>
      </c>
      <c r="D743" s="69" t="s">
        <v>146</v>
      </c>
      <c r="E743" s="69" t="s">
        <v>147</v>
      </c>
      <c r="F743" s="67" t="s">
        <v>148</v>
      </c>
      <c r="G743" s="360">
        <f t="shared" ref="G743:G748" si="247">G744</f>
        <v>200</v>
      </c>
    </row>
    <row r="744" spans="1:7" ht="21" x14ac:dyDescent="0.2">
      <c r="A744" s="44" t="s">
        <v>353</v>
      </c>
      <c r="B744" s="75" t="s">
        <v>300</v>
      </c>
      <c r="C744" s="67" t="s">
        <v>352</v>
      </c>
      <c r="D744" s="69" t="s">
        <v>239</v>
      </c>
      <c r="E744" s="69" t="s">
        <v>147</v>
      </c>
      <c r="F744" s="67" t="s">
        <v>148</v>
      </c>
      <c r="G744" s="360">
        <f t="shared" si="247"/>
        <v>200</v>
      </c>
    </row>
    <row r="745" spans="1:7" ht="52.5" x14ac:dyDescent="0.2">
      <c r="A745" s="44" t="s">
        <v>456</v>
      </c>
      <c r="B745" s="69" t="s">
        <v>300</v>
      </c>
      <c r="C745" s="67" t="s">
        <v>352</v>
      </c>
      <c r="D745" s="69" t="s">
        <v>239</v>
      </c>
      <c r="E745" s="69" t="s">
        <v>354</v>
      </c>
      <c r="F745" s="67"/>
      <c r="G745" s="360">
        <f t="shared" si="247"/>
        <v>200</v>
      </c>
    </row>
    <row r="746" spans="1:7" ht="45" x14ac:dyDescent="0.2">
      <c r="A746" s="93" t="s">
        <v>355</v>
      </c>
      <c r="B746" s="73" t="s">
        <v>300</v>
      </c>
      <c r="C746" s="71" t="s">
        <v>352</v>
      </c>
      <c r="D746" s="73" t="s">
        <v>239</v>
      </c>
      <c r="E746" s="73" t="s">
        <v>356</v>
      </c>
      <c r="F746" s="71"/>
      <c r="G746" s="361">
        <f t="shared" si="247"/>
        <v>200</v>
      </c>
    </row>
    <row r="747" spans="1:7" ht="22.5" x14ac:dyDescent="0.2">
      <c r="A747" s="46" t="s">
        <v>412</v>
      </c>
      <c r="B747" s="59" t="s">
        <v>300</v>
      </c>
      <c r="C747" s="226" t="s">
        <v>352</v>
      </c>
      <c r="D747" s="59" t="s">
        <v>239</v>
      </c>
      <c r="E747" s="59" t="s">
        <v>356</v>
      </c>
      <c r="F747" s="226">
        <v>200</v>
      </c>
      <c r="G747" s="362">
        <f t="shared" si="247"/>
        <v>200</v>
      </c>
    </row>
    <row r="748" spans="1:7" ht="33.75" x14ac:dyDescent="0.2">
      <c r="A748" s="46" t="s">
        <v>121</v>
      </c>
      <c r="B748" s="74" t="s">
        <v>300</v>
      </c>
      <c r="C748" s="226" t="s">
        <v>352</v>
      </c>
      <c r="D748" s="59" t="s">
        <v>239</v>
      </c>
      <c r="E748" s="59" t="s">
        <v>356</v>
      </c>
      <c r="F748" s="226">
        <v>240</v>
      </c>
      <c r="G748" s="362">
        <f t="shared" si="247"/>
        <v>200</v>
      </c>
    </row>
    <row r="749" spans="1:7" x14ac:dyDescent="0.2">
      <c r="A749" s="296" t="s">
        <v>432</v>
      </c>
      <c r="B749" s="59" t="s">
        <v>300</v>
      </c>
      <c r="C749" s="226" t="s">
        <v>352</v>
      </c>
      <c r="D749" s="59" t="s">
        <v>239</v>
      </c>
      <c r="E749" s="59" t="s">
        <v>356</v>
      </c>
      <c r="F749" s="226">
        <v>244</v>
      </c>
      <c r="G749" s="362">
        <v>200</v>
      </c>
    </row>
    <row r="750" spans="1:7" s="60" customFormat="1" ht="31.5" x14ac:dyDescent="0.2">
      <c r="A750" s="44" t="s">
        <v>361</v>
      </c>
      <c r="B750" s="69" t="s">
        <v>362</v>
      </c>
      <c r="C750" s="67"/>
      <c r="D750" s="69"/>
      <c r="E750" s="69"/>
      <c r="F750" s="67"/>
      <c r="G750" s="358">
        <f t="shared" ref="G750" si="248">G751</f>
        <v>2965</v>
      </c>
    </row>
    <row r="751" spans="1:7" s="60" customFormat="1" ht="21" x14ac:dyDescent="0.2">
      <c r="A751" s="44" t="s">
        <v>363</v>
      </c>
      <c r="B751" s="69" t="s">
        <v>362</v>
      </c>
      <c r="C751" s="67" t="s">
        <v>98</v>
      </c>
      <c r="D751" s="69" t="s">
        <v>146</v>
      </c>
      <c r="E751" s="69" t="s">
        <v>147</v>
      </c>
      <c r="F751" s="67" t="s">
        <v>148</v>
      </c>
      <c r="G751" s="358">
        <f>G752+G759</f>
        <v>2965</v>
      </c>
    </row>
    <row r="752" spans="1:7" s="60" customFormat="1" ht="42" x14ac:dyDescent="0.2">
      <c r="A752" s="44" t="s">
        <v>364</v>
      </c>
      <c r="B752" s="69" t="s">
        <v>362</v>
      </c>
      <c r="C752" s="67" t="s">
        <v>98</v>
      </c>
      <c r="D752" s="69" t="s">
        <v>214</v>
      </c>
      <c r="E752" s="69" t="s">
        <v>147</v>
      </c>
      <c r="F752" s="67" t="s">
        <v>148</v>
      </c>
      <c r="G752" s="358">
        <f t="shared" ref="G752:G755" si="249">G753</f>
        <v>1184.8</v>
      </c>
    </row>
    <row r="753" spans="1:7" x14ac:dyDescent="0.2">
      <c r="A753" s="93" t="s">
        <v>365</v>
      </c>
      <c r="B753" s="73" t="s">
        <v>362</v>
      </c>
      <c r="C753" s="71" t="s">
        <v>98</v>
      </c>
      <c r="D753" s="73" t="s">
        <v>214</v>
      </c>
      <c r="E753" s="73" t="s">
        <v>366</v>
      </c>
      <c r="F753" s="71" t="s">
        <v>148</v>
      </c>
      <c r="G753" s="359">
        <f>G754</f>
        <v>1184.8</v>
      </c>
    </row>
    <row r="754" spans="1:7" ht="33.75" x14ac:dyDescent="0.2">
      <c r="A754" s="132" t="s">
        <v>191</v>
      </c>
      <c r="B754" s="59" t="s">
        <v>362</v>
      </c>
      <c r="C754" s="226" t="s">
        <v>98</v>
      </c>
      <c r="D754" s="59" t="s">
        <v>214</v>
      </c>
      <c r="E754" s="59" t="s">
        <v>367</v>
      </c>
      <c r="F754" s="226"/>
      <c r="G754" s="356">
        <f t="shared" si="249"/>
        <v>1184.8</v>
      </c>
    </row>
    <row r="755" spans="1:7" ht="67.5" x14ac:dyDescent="0.2">
      <c r="A755" s="46" t="s">
        <v>111</v>
      </c>
      <c r="B755" s="59" t="s">
        <v>362</v>
      </c>
      <c r="C755" s="226" t="s">
        <v>98</v>
      </c>
      <c r="D755" s="59" t="s">
        <v>214</v>
      </c>
      <c r="E755" s="59" t="s">
        <v>367</v>
      </c>
      <c r="F755" s="226" t="s">
        <v>112</v>
      </c>
      <c r="G755" s="356">
        <f t="shared" si="249"/>
        <v>1184.8</v>
      </c>
    </row>
    <row r="756" spans="1:7" ht="22.5" x14ac:dyDescent="0.2">
      <c r="A756" s="46" t="s">
        <v>132</v>
      </c>
      <c r="B756" s="59" t="s">
        <v>362</v>
      </c>
      <c r="C756" s="226" t="s">
        <v>98</v>
      </c>
      <c r="D756" s="59" t="s">
        <v>214</v>
      </c>
      <c r="E756" s="59" t="s">
        <v>367</v>
      </c>
      <c r="F756" s="226" t="s">
        <v>193</v>
      </c>
      <c r="G756" s="356">
        <f t="shared" ref="G756" si="250">G757+G758</f>
        <v>1184.8</v>
      </c>
    </row>
    <row r="757" spans="1:7" ht="22.5" x14ac:dyDescent="0.2">
      <c r="A757" s="132" t="s">
        <v>133</v>
      </c>
      <c r="B757" s="59" t="s">
        <v>362</v>
      </c>
      <c r="C757" s="226" t="s">
        <v>98</v>
      </c>
      <c r="D757" s="59" t="s">
        <v>214</v>
      </c>
      <c r="E757" s="59" t="s">
        <v>367</v>
      </c>
      <c r="F757" s="226" t="s">
        <v>194</v>
      </c>
      <c r="G757" s="356">
        <v>910</v>
      </c>
    </row>
    <row r="758" spans="1:7" ht="45" x14ac:dyDescent="0.2">
      <c r="A758" s="132" t="s">
        <v>134</v>
      </c>
      <c r="B758" s="59" t="s">
        <v>362</v>
      </c>
      <c r="C758" s="226" t="s">
        <v>98</v>
      </c>
      <c r="D758" s="59" t="s">
        <v>214</v>
      </c>
      <c r="E758" s="59" t="s">
        <v>367</v>
      </c>
      <c r="F758" s="226">
        <v>129</v>
      </c>
      <c r="G758" s="356">
        <v>274.8</v>
      </c>
    </row>
    <row r="759" spans="1:7" ht="52.5" x14ac:dyDescent="0.2">
      <c r="A759" s="44" t="s">
        <v>368</v>
      </c>
      <c r="B759" s="69" t="s">
        <v>362</v>
      </c>
      <c r="C759" s="67" t="s">
        <v>98</v>
      </c>
      <c r="D759" s="69" t="s">
        <v>152</v>
      </c>
      <c r="E759" s="69" t="s">
        <v>147</v>
      </c>
      <c r="F759" s="67" t="s">
        <v>148</v>
      </c>
      <c r="G759" s="358">
        <f t="shared" ref="G759" si="251">G760</f>
        <v>1780.2</v>
      </c>
    </row>
    <row r="760" spans="1:7" x14ac:dyDescent="0.2">
      <c r="A760" s="93" t="s">
        <v>379</v>
      </c>
      <c r="B760" s="73" t="s">
        <v>362</v>
      </c>
      <c r="C760" s="71" t="s">
        <v>98</v>
      </c>
      <c r="D760" s="73" t="s">
        <v>152</v>
      </c>
      <c r="E760" s="73" t="s">
        <v>369</v>
      </c>
      <c r="F760" s="71" t="s">
        <v>148</v>
      </c>
      <c r="G760" s="359">
        <f>G761+G765+G768+G772</f>
        <v>1780.2</v>
      </c>
    </row>
    <row r="761" spans="1:7" ht="67.5" x14ac:dyDescent="0.2">
      <c r="A761" s="46" t="s">
        <v>111</v>
      </c>
      <c r="B761" s="59" t="s">
        <v>362</v>
      </c>
      <c r="C761" s="226" t="s">
        <v>98</v>
      </c>
      <c r="D761" s="59" t="s">
        <v>152</v>
      </c>
      <c r="E761" s="59" t="s">
        <v>370</v>
      </c>
      <c r="F761" s="226" t="s">
        <v>112</v>
      </c>
      <c r="G761" s="356">
        <f t="shared" ref="G761" si="252">G762</f>
        <v>1200.4000000000001</v>
      </c>
    </row>
    <row r="762" spans="1:7" ht="22.5" x14ac:dyDescent="0.2">
      <c r="A762" s="46" t="s">
        <v>132</v>
      </c>
      <c r="B762" s="59" t="s">
        <v>362</v>
      </c>
      <c r="C762" s="226" t="s">
        <v>98</v>
      </c>
      <c r="D762" s="59" t="s">
        <v>152</v>
      </c>
      <c r="E762" s="59" t="s">
        <v>370</v>
      </c>
      <c r="F762" s="226" t="s">
        <v>193</v>
      </c>
      <c r="G762" s="356">
        <f t="shared" ref="G762" si="253">G763+G764</f>
        <v>1200.4000000000001</v>
      </c>
    </row>
    <row r="763" spans="1:7" ht="22.5" x14ac:dyDescent="0.2">
      <c r="A763" s="132" t="s">
        <v>133</v>
      </c>
      <c r="B763" s="59" t="s">
        <v>362</v>
      </c>
      <c r="C763" s="226" t="s">
        <v>98</v>
      </c>
      <c r="D763" s="59" t="s">
        <v>152</v>
      </c>
      <c r="E763" s="59" t="s">
        <v>370</v>
      </c>
      <c r="F763" s="226" t="s">
        <v>194</v>
      </c>
      <c r="G763" s="356">
        <v>922</v>
      </c>
    </row>
    <row r="764" spans="1:7" ht="45" x14ac:dyDescent="0.2">
      <c r="A764" s="132" t="s">
        <v>134</v>
      </c>
      <c r="B764" s="59" t="s">
        <v>362</v>
      </c>
      <c r="C764" s="226" t="s">
        <v>98</v>
      </c>
      <c r="D764" s="59" t="s">
        <v>152</v>
      </c>
      <c r="E764" s="59" t="s">
        <v>370</v>
      </c>
      <c r="F764" s="226">
        <v>129</v>
      </c>
      <c r="G764" s="356">
        <v>278.39999999999998</v>
      </c>
    </row>
    <row r="765" spans="1:7" ht="67.5" x14ac:dyDescent="0.2">
      <c r="A765" s="46" t="s">
        <v>111</v>
      </c>
      <c r="B765" s="59" t="s">
        <v>362</v>
      </c>
      <c r="C765" s="226" t="s">
        <v>98</v>
      </c>
      <c r="D765" s="59" t="s">
        <v>152</v>
      </c>
      <c r="E765" s="59" t="s">
        <v>371</v>
      </c>
      <c r="F765" s="226">
        <v>100</v>
      </c>
      <c r="G765" s="356">
        <f t="shared" ref="G765:G766" si="254">G766</f>
        <v>0</v>
      </c>
    </row>
    <row r="766" spans="1:7" s="42" customFormat="1" ht="22.5" x14ac:dyDescent="0.2">
      <c r="A766" s="46" t="s">
        <v>132</v>
      </c>
      <c r="B766" s="59" t="s">
        <v>362</v>
      </c>
      <c r="C766" s="226" t="s">
        <v>98</v>
      </c>
      <c r="D766" s="59" t="s">
        <v>152</v>
      </c>
      <c r="E766" s="59" t="s">
        <v>371</v>
      </c>
      <c r="F766" s="226">
        <v>120</v>
      </c>
      <c r="G766" s="356">
        <f t="shared" si="254"/>
        <v>0</v>
      </c>
    </row>
    <row r="767" spans="1:7" ht="33.75" x14ac:dyDescent="0.2">
      <c r="A767" s="49" t="s">
        <v>245</v>
      </c>
      <c r="B767" s="59" t="s">
        <v>362</v>
      </c>
      <c r="C767" s="226" t="s">
        <v>98</v>
      </c>
      <c r="D767" s="59" t="s">
        <v>152</v>
      </c>
      <c r="E767" s="59" t="s">
        <v>371</v>
      </c>
      <c r="F767" s="226" t="s">
        <v>247</v>
      </c>
      <c r="G767" s="356"/>
    </row>
    <row r="768" spans="1:7" ht="22.5" x14ac:dyDescent="0.2">
      <c r="A768" s="46" t="s">
        <v>412</v>
      </c>
      <c r="B768" s="59" t="s">
        <v>362</v>
      </c>
      <c r="C768" s="226" t="s">
        <v>98</v>
      </c>
      <c r="D768" s="59" t="s">
        <v>152</v>
      </c>
      <c r="E768" s="59" t="s">
        <v>371</v>
      </c>
      <c r="F768" s="226">
        <v>200</v>
      </c>
      <c r="G768" s="356">
        <f t="shared" ref="G768" si="255">G769</f>
        <v>575.79999999999995</v>
      </c>
    </row>
    <row r="769" spans="1:7" s="60" customFormat="1" ht="33.75" x14ac:dyDescent="0.2">
      <c r="A769" s="46" t="s">
        <v>121</v>
      </c>
      <c r="B769" s="59" t="s">
        <v>362</v>
      </c>
      <c r="C769" s="226" t="s">
        <v>98</v>
      </c>
      <c r="D769" s="59" t="s">
        <v>152</v>
      </c>
      <c r="E769" s="59" t="s">
        <v>371</v>
      </c>
      <c r="F769" s="226">
        <v>240</v>
      </c>
      <c r="G769" s="356">
        <f t="shared" ref="G769" si="256">G771+G770</f>
        <v>575.79999999999995</v>
      </c>
    </row>
    <row r="770" spans="1:7" s="60" customFormat="1" ht="33.75" x14ac:dyDescent="0.2">
      <c r="A770" s="296" t="s">
        <v>135</v>
      </c>
      <c r="B770" s="59" t="s">
        <v>362</v>
      </c>
      <c r="C770" s="226" t="s">
        <v>98</v>
      </c>
      <c r="D770" s="59" t="s">
        <v>152</v>
      </c>
      <c r="E770" s="59" t="s">
        <v>371</v>
      </c>
      <c r="F770" s="226">
        <v>242</v>
      </c>
      <c r="G770" s="356"/>
    </row>
    <row r="771" spans="1:7" s="60" customFormat="1" x14ac:dyDescent="0.2">
      <c r="A771" s="296" t="s">
        <v>432</v>
      </c>
      <c r="B771" s="59" t="s">
        <v>362</v>
      </c>
      <c r="C771" s="226" t="s">
        <v>98</v>
      </c>
      <c r="D771" s="59" t="s">
        <v>152</v>
      </c>
      <c r="E771" s="59" t="s">
        <v>371</v>
      </c>
      <c r="F771" s="226" t="s">
        <v>124</v>
      </c>
      <c r="G771" s="356">
        <v>575.79999999999995</v>
      </c>
    </row>
    <row r="772" spans="1:7" s="60" customFormat="1" x14ac:dyDescent="0.2">
      <c r="A772" s="296" t="s">
        <v>136</v>
      </c>
      <c r="B772" s="59" t="s">
        <v>362</v>
      </c>
      <c r="C772" s="226" t="s">
        <v>98</v>
      </c>
      <c r="D772" s="59" t="s">
        <v>152</v>
      </c>
      <c r="E772" s="59" t="s">
        <v>371</v>
      </c>
      <c r="F772" s="226" t="s">
        <v>196</v>
      </c>
      <c r="G772" s="356">
        <f>G773</f>
        <v>4</v>
      </c>
    </row>
    <row r="773" spans="1:7" s="60" customFormat="1" x14ac:dyDescent="0.2">
      <c r="A773" s="296" t="s">
        <v>137</v>
      </c>
      <c r="B773" s="59" t="s">
        <v>362</v>
      </c>
      <c r="C773" s="226" t="s">
        <v>98</v>
      </c>
      <c r="D773" s="59" t="s">
        <v>152</v>
      </c>
      <c r="E773" s="59" t="s">
        <v>371</v>
      </c>
      <c r="F773" s="226" t="s">
        <v>138</v>
      </c>
      <c r="G773" s="356">
        <f>G774+G775</f>
        <v>4</v>
      </c>
    </row>
    <row r="774" spans="1:7" s="60" customFormat="1" x14ac:dyDescent="0.2">
      <c r="A774" s="298" t="s">
        <v>197</v>
      </c>
      <c r="B774" s="59" t="s">
        <v>362</v>
      </c>
      <c r="C774" s="226" t="s">
        <v>98</v>
      </c>
      <c r="D774" s="59" t="s">
        <v>152</v>
      </c>
      <c r="E774" s="59" t="s">
        <v>371</v>
      </c>
      <c r="F774" s="226">
        <v>852</v>
      </c>
      <c r="G774" s="356">
        <v>3</v>
      </c>
    </row>
    <row r="775" spans="1:7" s="60" customFormat="1" x14ac:dyDescent="0.2">
      <c r="A775" s="298" t="s">
        <v>404</v>
      </c>
      <c r="B775" s="59" t="s">
        <v>362</v>
      </c>
      <c r="C775" s="226" t="s">
        <v>98</v>
      </c>
      <c r="D775" s="59" t="s">
        <v>152</v>
      </c>
      <c r="E775" s="59" t="s">
        <v>371</v>
      </c>
      <c r="F775" s="226">
        <v>853</v>
      </c>
      <c r="G775" s="356">
        <v>1</v>
      </c>
    </row>
    <row r="776" spans="1:7" s="60" customFormat="1" ht="31.5" x14ac:dyDescent="0.2">
      <c r="A776" s="44" t="s">
        <v>372</v>
      </c>
      <c r="B776" s="75" t="s">
        <v>373</v>
      </c>
      <c r="C776" s="67"/>
      <c r="D776" s="69"/>
      <c r="E776" s="69"/>
      <c r="F776" s="67"/>
      <c r="G776" s="360">
        <f t="shared" ref="G776:G778" si="257">G777</f>
        <v>2660.3999999999996</v>
      </c>
    </row>
    <row r="777" spans="1:7" s="60" customFormat="1" ht="21" x14ac:dyDescent="0.2">
      <c r="A777" s="44" t="s">
        <v>363</v>
      </c>
      <c r="B777" s="69" t="s">
        <v>373</v>
      </c>
      <c r="C777" s="67" t="s">
        <v>98</v>
      </c>
      <c r="D777" s="69"/>
      <c r="E777" s="69"/>
      <c r="F777" s="67"/>
      <c r="G777" s="360">
        <f t="shared" si="257"/>
        <v>2660.3999999999996</v>
      </c>
    </row>
    <row r="778" spans="1:7" s="60" customFormat="1" ht="42" x14ac:dyDescent="0.2">
      <c r="A778" s="44" t="s">
        <v>264</v>
      </c>
      <c r="B778" s="75" t="s">
        <v>373</v>
      </c>
      <c r="C778" s="67" t="s">
        <v>98</v>
      </c>
      <c r="D778" s="69" t="s">
        <v>183</v>
      </c>
      <c r="E778" s="69" t="s">
        <v>147</v>
      </c>
      <c r="F778" s="67" t="s">
        <v>148</v>
      </c>
      <c r="G778" s="358">
        <f t="shared" si="257"/>
        <v>2660.3999999999996</v>
      </c>
    </row>
    <row r="779" spans="1:7" s="60" customFormat="1" x14ac:dyDescent="0.2">
      <c r="A779" s="306" t="s">
        <v>374</v>
      </c>
      <c r="B779" s="77" t="s">
        <v>373</v>
      </c>
      <c r="C779" s="71" t="s">
        <v>98</v>
      </c>
      <c r="D779" s="73" t="s">
        <v>183</v>
      </c>
      <c r="E779" s="73" t="s">
        <v>375</v>
      </c>
      <c r="F779" s="71" t="s">
        <v>148</v>
      </c>
      <c r="G779" s="359">
        <f>G780+G784+G787+G791</f>
        <v>2660.3999999999996</v>
      </c>
    </row>
    <row r="780" spans="1:7" s="60" customFormat="1" ht="67.5" x14ac:dyDescent="0.2">
      <c r="A780" s="46" t="s">
        <v>111</v>
      </c>
      <c r="B780" s="74" t="s">
        <v>373</v>
      </c>
      <c r="C780" s="226" t="s">
        <v>98</v>
      </c>
      <c r="D780" s="59" t="s">
        <v>183</v>
      </c>
      <c r="E780" s="59" t="s">
        <v>376</v>
      </c>
      <c r="F780" s="226" t="s">
        <v>112</v>
      </c>
      <c r="G780" s="356">
        <f t="shared" ref="G780" si="258">G781</f>
        <v>2408.6999999999998</v>
      </c>
    </row>
    <row r="781" spans="1:7" s="60" customFormat="1" ht="22.5" x14ac:dyDescent="0.2">
      <c r="A781" s="46" t="s">
        <v>132</v>
      </c>
      <c r="B781" s="74" t="s">
        <v>373</v>
      </c>
      <c r="C781" s="226" t="s">
        <v>98</v>
      </c>
      <c r="D781" s="59" t="s">
        <v>183</v>
      </c>
      <c r="E781" s="59" t="s">
        <v>376</v>
      </c>
      <c r="F781" s="226" t="s">
        <v>193</v>
      </c>
      <c r="G781" s="356">
        <f t="shared" ref="G781" si="259">G782+G783</f>
        <v>2408.6999999999998</v>
      </c>
    </row>
    <row r="782" spans="1:7" s="60" customFormat="1" ht="22.5" x14ac:dyDescent="0.2">
      <c r="A782" s="132" t="s">
        <v>133</v>
      </c>
      <c r="B782" s="74" t="s">
        <v>373</v>
      </c>
      <c r="C782" s="226" t="s">
        <v>98</v>
      </c>
      <c r="D782" s="59" t="s">
        <v>183</v>
      </c>
      <c r="E782" s="59" t="s">
        <v>376</v>
      </c>
      <c r="F782" s="226" t="s">
        <v>194</v>
      </c>
      <c r="G782" s="356">
        <v>1850</v>
      </c>
    </row>
    <row r="783" spans="1:7" s="60" customFormat="1" ht="45" x14ac:dyDescent="0.2">
      <c r="A783" s="132" t="s">
        <v>134</v>
      </c>
      <c r="B783" s="74" t="s">
        <v>373</v>
      </c>
      <c r="C783" s="226" t="s">
        <v>98</v>
      </c>
      <c r="D783" s="59" t="s">
        <v>183</v>
      </c>
      <c r="E783" s="59" t="s">
        <v>376</v>
      </c>
      <c r="F783" s="226">
        <v>129</v>
      </c>
      <c r="G783" s="356">
        <v>558.70000000000005</v>
      </c>
    </row>
    <row r="784" spans="1:7" s="60" customFormat="1" ht="67.5" x14ac:dyDescent="0.2">
      <c r="A784" s="46" t="s">
        <v>111</v>
      </c>
      <c r="B784" s="74" t="s">
        <v>373</v>
      </c>
      <c r="C784" s="226" t="s">
        <v>98</v>
      </c>
      <c r="D784" s="59" t="s">
        <v>183</v>
      </c>
      <c r="E784" s="59" t="s">
        <v>377</v>
      </c>
      <c r="F784" s="226">
        <v>100</v>
      </c>
      <c r="G784" s="356">
        <f t="shared" ref="G784:G785" si="260">G785</f>
        <v>14.4</v>
      </c>
    </row>
    <row r="785" spans="1:7" s="60" customFormat="1" ht="22.5" x14ac:dyDescent="0.2">
      <c r="A785" s="46" t="s">
        <v>132</v>
      </c>
      <c r="B785" s="74" t="s">
        <v>373</v>
      </c>
      <c r="C785" s="226" t="s">
        <v>98</v>
      </c>
      <c r="D785" s="59" t="s">
        <v>183</v>
      </c>
      <c r="E785" s="59" t="s">
        <v>377</v>
      </c>
      <c r="F785" s="226">
        <v>120</v>
      </c>
      <c r="G785" s="356">
        <f t="shared" si="260"/>
        <v>14.4</v>
      </c>
    </row>
    <row r="786" spans="1:7" ht="33.75" x14ac:dyDescent="0.2">
      <c r="A786" s="49" t="s">
        <v>245</v>
      </c>
      <c r="B786" s="74" t="s">
        <v>373</v>
      </c>
      <c r="C786" s="226" t="s">
        <v>98</v>
      </c>
      <c r="D786" s="59" t="s">
        <v>183</v>
      </c>
      <c r="E786" s="59" t="s">
        <v>377</v>
      </c>
      <c r="F786" s="226">
        <v>122</v>
      </c>
      <c r="G786" s="356">
        <v>14.4</v>
      </c>
    </row>
    <row r="787" spans="1:7" ht="22.5" x14ac:dyDescent="0.2">
      <c r="A787" s="46" t="s">
        <v>412</v>
      </c>
      <c r="B787" s="74" t="s">
        <v>373</v>
      </c>
      <c r="C787" s="226" t="s">
        <v>98</v>
      </c>
      <c r="D787" s="59" t="s">
        <v>183</v>
      </c>
      <c r="E787" s="59" t="s">
        <v>377</v>
      </c>
      <c r="F787" s="226" t="s">
        <v>120</v>
      </c>
      <c r="G787" s="356">
        <f t="shared" ref="G787" si="261">G788</f>
        <v>234.2</v>
      </c>
    </row>
    <row r="788" spans="1:7" ht="33.75" x14ac:dyDescent="0.2">
      <c r="A788" s="296" t="s">
        <v>121</v>
      </c>
      <c r="B788" s="74" t="s">
        <v>373</v>
      </c>
      <c r="C788" s="226" t="s">
        <v>98</v>
      </c>
      <c r="D788" s="59" t="s">
        <v>183</v>
      </c>
      <c r="E788" s="59" t="s">
        <v>377</v>
      </c>
      <c r="F788" s="226" t="s">
        <v>122</v>
      </c>
      <c r="G788" s="356">
        <f t="shared" ref="G788" si="262">G790+G789</f>
        <v>234.2</v>
      </c>
    </row>
    <row r="789" spans="1:7" ht="33.75" x14ac:dyDescent="0.2">
      <c r="A789" s="296" t="s">
        <v>135</v>
      </c>
      <c r="B789" s="74" t="s">
        <v>373</v>
      </c>
      <c r="C789" s="226" t="s">
        <v>98</v>
      </c>
      <c r="D789" s="59" t="s">
        <v>183</v>
      </c>
      <c r="E789" s="59" t="s">
        <v>377</v>
      </c>
      <c r="F789" s="226">
        <v>242</v>
      </c>
      <c r="G789" s="356">
        <v>53.8</v>
      </c>
    </row>
    <row r="790" spans="1:7" x14ac:dyDescent="0.2">
      <c r="A790" s="296" t="s">
        <v>432</v>
      </c>
      <c r="B790" s="74" t="s">
        <v>373</v>
      </c>
      <c r="C790" s="226" t="s">
        <v>98</v>
      </c>
      <c r="D790" s="59" t="s">
        <v>183</v>
      </c>
      <c r="E790" s="59" t="s">
        <v>377</v>
      </c>
      <c r="F790" s="226" t="s">
        <v>124</v>
      </c>
      <c r="G790" s="356">
        <f>183.5-3.1</f>
        <v>180.4</v>
      </c>
    </row>
    <row r="791" spans="1:7" s="60" customFormat="1" x14ac:dyDescent="0.2">
      <c r="A791" s="296" t="s">
        <v>136</v>
      </c>
      <c r="B791" s="74" t="s">
        <v>373</v>
      </c>
      <c r="C791" s="226" t="s">
        <v>98</v>
      </c>
      <c r="D791" s="59" t="s">
        <v>183</v>
      </c>
      <c r="E791" s="59" t="s">
        <v>377</v>
      </c>
      <c r="F791" s="226" t="s">
        <v>196</v>
      </c>
      <c r="G791" s="356">
        <f t="shared" ref="G791" si="263">G792</f>
        <v>3.1</v>
      </c>
    </row>
    <row r="792" spans="1:7" s="60" customFormat="1" x14ac:dyDescent="0.2">
      <c r="A792" s="296" t="s">
        <v>137</v>
      </c>
      <c r="B792" s="74" t="s">
        <v>373</v>
      </c>
      <c r="C792" s="226" t="s">
        <v>98</v>
      </c>
      <c r="D792" s="59" t="s">
        <v>183</v>
      </c>
      <c r="E792" s="59" t="s">
        <v>377</v>
      </c>
      <c r="F792" s="226" t="s">
        <v>138</v>
      </c>
      <c r="G792" s="356">
        <f>G793+G794</f>
        <v>3.1</v>
      </c>
    </row>
    <row r="793" spans="1:7" s="60" customFormat="1" x14ac:dyDescent="0.2">
      <c r="A793" s="298" t="s">
        <v>197</v>
      </c>
      <c r="B793" s="74" t="s">
        <v>373</v>
      </c>
      <c r="C793" s="226" t="s">
        <v>98</v>
      </c>
      <c r="D793" s="59" t="s">
        <v>183</v>
      </c>
      <c r="E793" s="59" t="s">
        <v>377</v>
      </c>
      <c r="F793" s="226">
        <v>852</v>
      </c>
      <c r="G793" s="356"/>
    </row>
    <row r="794" spans="1:7" x14ac:dyDescent="0.2">
      <c r="A794" s="298" t="s">
        <v>404</v>
      </c>
      <c r="B794" s="74" t="s">
        <v>373</v>
      </c>
      <c r="C794" s="226" t="s">
        <v>98</v>
      </c>
      <c r="D794" s="59" t="s">
        <v>183</v>
      </c>
      <c r="E794" s="59" t="s">
        <v>377</v>
      </c>
      <c r="F794" s="226">
        <v>853</v>
      </c>
      <c r="G794" s="367">
        <v>3.1</v>
      </c>
    </row>
    <row r="799" spans="1:7" s="42" customFormat="1" ht="11.25" x14ac:dyDescent="0.2">
      <c r="A799" s="34"/>
      <c r="B799" s="39"/>
      <c r="C799" s="43"/>
      <c r="D799" s="39"/>
      <c r="E799" s="39"/>
      <c r="F799" s="43"/>
      <c r="G799" s="370"/>
    </row>
    <row r="800" spans="1:7" s="42" customFormat="1" ht="11.25" x14ac:dyDescent="0.2">
      <c r="A800" s="34"/>
      <c r="B800" s="39"/>
      <c r="C800" s="43"/>
      <c r="D800" s="39"/>
      <c r="E800" s="39"/>
      <c r="F800" s="43"/>
      <c r="G800" s="370"/>
    </row>
    <row r="801" spans="1:7" s="42" customFormat="1" ht="11.25" x14ac:dyDescent="0.2">
      <c r="A801" s="34"/>
      <c r="B801" s="39"/>
      <c r="C801" s="43"/>
      <c r="D801" s="39"/>
      <c r="E801" s="39"/>
      <c r="F801" s="43"/>
      <c r="G801" s="370"/>
    </row>
    <row r="806" spans="1:7" s="42" customFormat="1" ht="11.25" x14ac:dyDescent="0.2">
      <c r="A806" s="34"/>
      <c r="B806" s="39"/>
      <c r="C806" s="43"/>
      <c r="D806" s="39"/>
      <c r="E806" s="39"/>
      <c r="F806" s="43"/>
      <c r="G806" s="370"/>
    </row>
    <row r="807" spans="1:7" s="42" customFormat="1" ht="11.25" x14ac:dyDescent="0.2">
      <c r="A807" s="34"/>
      <c r="B807" s="39"/>
      <c r="C807" s="43"/>
      <c r="D807" s="39"/>
      <c r="E807" s="39"/>
      <c r="F807" s="43"/>
      <c r="G807" s="370"/>
    </row>
    <row r="808" spans="1:7" s="42" customFormat="1" ht="11.25" x14ac:dyDescent="0.2">
      <c r="A808" s="34"/>
      <c r="B808" s="39"/>
      <c r="C808" s="43"/>
      <c r="D808" s="39"/>
      <c r="E808" s="39"/>
      <c r="F808" s="43"/>
      <c r="G808" s="370"/>
    </row>
    <row r="809" spans="1:7" s="42" customFormat="1" ht="11.25" x14ac:dyDescent="0.2">
      <c r="A809" s="34"/>
      <c r="B809" s="39"/>
      <c r="C809" s="43"/>
      <c r="D809" s="39"/>
      <c r="E809" s="39"/>
      <c r="F809" s="43"/>
      <c r="G809" s="370"/>
    </row>
  </sheetData>
  <autoFilter ref="B13:F645"/>
  <mergeCells count="10">
    <mergeCell ref="B7:G7"/>
    <mergeCell ref="B8:G8"/>
    <mergeCell ref="B9:G9"/>
    <mergeCell ref="A11:G11"/>
    <mergeCell ref="B1:G1"/>
    <mergeCell ref="B2:G2"/>
    <mergeCell ref="B3:G3"/>
    <mergeCell ref="B4:G4"/>
    <mergeCell ref="B5:G5"/>
    <mergeCell ref="B6:G6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M747"/>
  <sheetViews>
    <sheetView view="pageBreakPreview" topLeftCell="A623" zoomScale="96" zoomScaleNormal="100" zoomScaleSheetLayoutView="96" workbookViewId="0">
      <selection activeCell="L646" sqref="L646"/>
    </sheetView>
  </sheetViews>
  <sheetFormatPr defaultRowHeight="12.75" x14ac:dyDescent="0.2"/>
  <cols>
    <col min="1" max="1" width="57.140625" style="38" customWidth="1"/>
    <col min="2" max="2" width="3.7109375" style="39" customWidth="1"/>
    <col min="3" max="3" width="7.85546875" style="39" customWidth="1"/>
    <col min="4" max="4" width="13.5703125" style="43" customWidth="1"/>
    <col min="5" max="6" width="10.28515625" style="36" customWidth="1"/>
    <col min="7" max="241" width="9.140625" style="35"/>
    <col min="242" max="242" width="57.140625" style="35" customWidth="1"/>
    <col min="243" max="243" width="4.7109375" style="35" customWidth="1"/>
    <col min="244" max="244" width="5.28515625" style="35" customWidth="1"/>
    <col min="245" max="245" width="3.7109375" style="35" customWidth="1"/>
    <col min="246" max="246" width="13.5703125" style="35" customWidth="1"/>
    <col min="247" max="247" width="7.42578125" style="35" bestFit="1" customWidth="1"/>
    <col min="248" max="248" width="10.28515625" style="35" bestFit="1" customWidth="1"/>
    <col min="249" max="249" width="8.28515625" style="35" customWidth="1"/>
    <col min="250" max="250" width="9.42578125" style="35" bestFit="1" customWidth="1"/>
    <col min="251" max="497" width="9.140625" style="35"/>
    <col min="498" max="498" width="57.140625" style="35" customWidth="1"/>
    <col min="499" max="499" width="4.7109375" style="35" customWidth="1"/>
    <col min="500" max="500" width="5.28515625" style="35" customWidth="1"/>
    <col min="501" max="501" width="3.7109375" style="35" customWidth="1"/>
    <col min="502" max="502" width="13.5703125" style="35" customWidth="1"/>
    <col min="503" max="503" width="7.42578125" style="35" bestFit="1" customWidth="1"/>
    <col min="504" max="504" width="10.28515625" style="35" bestFit="1" customWidth="1"/>
    <col min="505" max="505" width="8.28515625" style="35" customWidth="1"/>
    <col min="506" max="506" width="9.42578125" style="35" bestFit="1" customWidth="1"/>
    <col min="507" max="753" width="9.140625" style="35"/>
    <col min="754" max="754" width="57.140625" style="35" customWidth="1"/>
    <col min="755" max="755" width="4.7109375" style="35" customWidth="1"/>
    <col min="756" max="756" width="5.28515625" style="35" customWidth="1"/>
    <col min="757" max="757" width="3.7109375" style="35" customWidth="1"/>
    <col min="758" max="758" width="13.5703125" style="35" customWidth="1"/>
    <col min="759" max="759" width="7.42578125" style="35" bestFit="1" customWidth="1"/>
    <col min="760" max="760" width="10.28515625" style="35" bestFit="1" customWidth="1"/>
    <col min="761" max="761" width="8.28515625" style="35" customWidth="1"/>
    <col min="762" max="762" width="9.42578125" style="35" bestFit="1" customWidth="1"/>
    <col min="763" max="1009" width="9.140625" style="35"/>
    <col min="1010" max="1010" width="57.140625" style="35" customWidth="1"/>
    <col min="1011" max="1011" width="4.7109375" style="35" customWidth="1"/>
    <col min="1012" max="1012" width="5.28515625" style="35" customWidth="1"/>
    <col min="1013" max="1013" width="3.7109375" style="35" customWidth="1"/>
    <col min="1014" max="1014" width="13.5703125" style="35" customWidth="1"/>
    <col min="1015" max="1015" width="7.42578125" style="35" bestFit="1" customWidth="1"/>
    <col min="1016" max="1016" width="10.28515625" style="35" bestFit="1" customWidth="1"/>
    <col min="1017" max="1017" width="8.28515625" style="35" customWidth="1"/>
    <col min="1018" max="1018" width="9.42578125" style="35" bestFit="1" customWidth="1"/>
    <col min="1019" max="1265" width="9.140625" style="35"/>
    <col min="1266" max="1266" width="57.140625" style="35" customWidth="1"/>
    <col min="1267" max="1267" width="4.7109375" style="35" customWidth="1"/>
    <col min="1268" max="1268" width="5.28515625" style="35" customWidth="1"/>
    <col min="1269" max="1269" width="3.7109375" style="35" customWidth="1"/>
    <col min="1270" max="1270" width="13.5703125" style="35" customWidth="1"/>
    <col min="1271" max="1271" width="7.42578125" style="35" bestFit="1" customWidth="1"/>
    <col min="1272" max="1272" width="10.28515625" style="35" bestFit="1" customWidth="1"/>
    <col min="1273" max="1273" width="8.28515625" style="35" customWidth="1"/>
    <col min="1274" max="1274" width="9.42578125" style="35" bestFit="1" customWidth="1"/>
    <col min="1275" max="1521" width="9.140625" style="35"/>
    <col min="1522" max="1522" width="57.140625" style="35" customWidth="1"/>
    <col min="1523" max="1523" width="4.7109375" style="35" customWidth="1"/>
    <col min="1524" max="1524" width="5.28515625" style="35" customWidth="1"/>
    <col min="1525" max="1525" width="3.7109375" style="35" customWidth="1"/>
    <col min="1526" max="1526" width="13.5703125" style="35" customWidth="1"/>
    <col min="1527" max="1527" width="7.42578125" style="35" bestFit="1" customWidth="1"/>
    <col min="1528" max="1528" width="10.28515625" style="35" bestFit="1" customWidth="1"/>
    <col min="1529" max="1529" width="8.28515625" style="35" customWidth="1"/>
    <col min="1530" max="1530" width="9.42578125" style="35" bestFit="1" customWidth="1"/>
    <col min="1531" max="1777" width="9.140625" style="35"/>
    <col min="1778" max="1778" width="57.140625" style="35" customWidth="1"/>
    <col min="1779" max="1779" width="4.7109375" style="35" customWidth="1"/>
    <col min="1780" max="1780" width="5.28515625" style="35" customWidth="1"/>
    <col min="1781" max="1781" width="3.7109375" style="35" customWidth="1"/>
    <col min="1782" max="1782" width="13.5703125" style="35" customWidth="1"/>
    <col min="1783" max="1783" width="7.42578125" style="35" bestFit="1" customWidth="1"/>
    <col min="1784" max="1784" width="10.28515625" style="35" bestFit="1" customWidth="1"/>
    <col min="1785" max="1785" width="8.28515625" style="35" customWidth="1"/>
    <col min="1786" max="1786" width="9.42578125" style="35" bestFit="1" customWidth="1"/>
    <col min="1787" max="2033" width="9.140625" style="35"/>
    <col min="2034" max="2034" width="57.140625" style="35" customWidth="1"/>
    <col min="2035" max="2035" width="4.7109375" style="35" customWidth="1"/>
    <col min="2036" max="2036" width="5.28515625" style="35" customWidth="1"/>
    <col min="2037" max="2037" width="3.7109375" style="35" customWidth="1"/>
    <col min="2038" max="2038" width="13.5703125" style="35" customWidth="1"/>
    <col min="2039" max="2039" width="7.42578125" style="35" bestFit="1" customWidth="1"/>
    <col min="2040" max="2040" width="10.28515625" style="35" bestFit="1" customWidth="1"/>
    <col min="2041" max="2041" width="8.28515625" style="35" customWidth="1"/>
    <col min="2042" max="2042" width="9.42578125" style="35" bestFit="1" customWidth="1"/>
    <col min="2043" max="2289" width="9.140625" style="35"/>
    <col min="2290" max="2290" width="57.140625" style="35" customWidth="1"/>
    <col min="2291" max="2291" width="4.7109375" style="35" customWidth="1"/>
    <col min="2292" max="2292" width="5.28515625" style="35" customWidth="1"/>
    <col min="2293" max="2293" width="3.7109375" style="35" customWidth="1"/>
    <col min="2294" max="2294" width="13.5703125" style="35" customWidth="1"/>
    <col min="2295" max="2295" width="7.42578125" style="35" bestFit="1" customWidth="1"/>
    <col min="2296" max="2296" width="10.28515625" style="35" bestFit="1" customWidth="1"/>
    <col min="2297" max="2297" width="8.28515625" style="35" customWidth="1"/>
    <col min="2298" max="2298" width="9.42578125" style="35" bestFit="1" customWidth="1"/>
    <col min="2299" max="2545" width="9.140625" style="35"/>
    <col min="2546" max="2546" width="57.140625" style="35" customWidth="1"/>
    <col min="2547" max="2547" width="4.7109375" style="35" customWidth="1"/>
    <col min="2548" max="2548" width="5.28515625" style="35" customWidth="1"/>
    <col min="2549" max="2549" width="3.7109375" style="35" customWidth="1"/>
    <col min="2550" max="2550" width="13.5703125" style="35" customWidth="1"/>
    <col min="2551" max="2551" width="7.42578125" style="35" bestFit="1" customWidth="1"/>
    <col min="2552" max="2552" width="10.28515625" style="35" bestFit="1" customWidth="1"/>
    <col min="2553" max="2553" width="8.28515625" style="35" customWidth="1"/>
    <col min="2554" max="2554" width="9.42578125" style="35" bestFit="1" customWidth="1"/>
    <col min="2555" max="2801" width="9.140625" style="35"/>
    <col min="2802" max="2802" width="57.140625" style="35" customWidth="1"/>
    <col min="2803" max="2803" width="4.7109375" style="35" customWidth="1"/>
    <col min="2804" max="2804" width="5.28515625" style="35" customWidth="1"/>
    <col min="2805" max="2805" width="3.7109375" style="35" customWidth="1"/>
    <col min="2806" max="2806" width="13.5703125" style="35" customWidth="1"/>
    <col min="2807" max="2807" width="7.42578125" style="35" bestFit="1" customWidth="1"/>
    <col min="2808" max="2808" width="10.28515625" style="35" bestFit="1" customWidth="1"/>
    <col min="2809" max="2809" width="8.28515625" style="35" customWidth="1"/>
    <col min="2810" max="2810" width="9.42578125" style="35" bestFit="1" customWidth="1"/>
    <col min="2811" max="3057" width="9.140625" style="35"/>
    <col min="3058" max="3058" width="57.140625" style="35" customWidth="1"/>
    <col min="3059" max="3059" width="4.7109375" style="35" customWidth="1"/>
    <col min="3060" max="3060" width="5.28515625" style="35" customWidth="1"/>
    <col min="3061" max="3061" width="3.7109375" style="35" customWidth="1"/>
    <col min="3062" max="3062" width="13.5703125" style="35" customWidth="1"/>
    <col min="3063" max="3063" width="7.42578125" style="35" bestFit="1" customWidth="1"/>
    <col min="3064" max="3064" width="10.28515625" style="35" bestFit="1" customWidth="1"/>
    <col min="3065" max="3065" width="8.28515625" style="35" customWidth="1"/>
    <col min="3066" max="3066" width="9.42578125" style="35" bestFit="1" customWidth="1"/>
    <col min="3067" max="3313" width="9.140625" style="35"/>
    <col min="3314" max="3314" width="57.140625" style="35" customWidth="1"/>
    <col min="3315" max="3315" width="4.7109375" style="35" customWidth="1"/>
    <col min="3316" max="3316" width="5.28515625" style="35" customWidth="1"/>
    <col min="3317" max="3317" width="3.7109375" style="35" customWidth="1"/>
    <col min="3318" max="3318" width="13.5703125" style="35" customWidth="1"/>
    <col min="3319" max="3319" width="7.42578125" style="35" bestFit="1" customWidth="1"/>
    <col min="3320" max="3320" width="10.28515625" style="35" bestFit="1" customWidth="1"/>
    <col min="3321" max="3321" width="8.28515625" style="35" customWidth="1"/>
    <col min="3322" max="3322" width="9.42578125" style="35" bestFit="1" customWidth="1"/>
    <col min="3323" max="3569" width="9.140625" style="35"/>
    <col min="3570" max="3570" width="57.140625" style="35" customWidth="1"/>
    <col min="3571" max="3571" width="4.7109375" style="35" customWidth="1"/>
    <col min="3572" max="3572" width="5.28515625" style="35" customWidth="1"/>
    <col min="3573" max="3573" width="3.7109375" style="35" customWidth="1"/>
    <col min="3574" max="3574" width="13.5703125" style="35" customWidth="1"/>
    <col min="3575" max="3575" width="7.42578125" style="35" bestFit="1" customWidth="1"/>
    <col min="3576" max="3576" width="10.28515625" style="35" bestFit="1" customWidth="1"/>
    <col min="3577" max="3577" width="8.28515625" style="35" customWidth="1"/>
    <col min="3578" max="3578" width="9.42578125" style="35" bestFit="1" customWidth="1"/>
    <col min="3579" max="3825" width="9.140625" style="35"/>
    <col min="3826" max="3826" width="57.140625" style="35" customWidth="1"/>
    <col min="3827" max="3827" width="4.7109375" style="35" customWidth="1"/>
    <col min="3828" max="3828" width="5.28515625" style="35" customWidth="1"/>
    <col min="3829" max="3829" width="3.7109375" style="35" customWidth="1"/>
    <col min="3830" max="3830" width="13.5703125" style="35" customWidth="1"/>
    <col min="3831" max="3831" width="7.42578125" style="35" bestFit="1" customWidth="1"/>
    <col min="3832" max="3832" width="10.28515625" style="35" bestFit="1" customWidth="1"/>
    <col min="3833" max="3833" width="8.28515625" style="35" customWidth="1"/>
    <col min="3834" max="3834" width="9.42578125" style="35" bestFit="1" customWidth="1"/>
    <col min="3835" max="4081" width="9.140625" style="35"/>
    <col min="4082" max="4082" width="57.140625" style="35" customWidth="1"/>
    <col min="4083" max="4083" width="4.7109375" style="35" customWidth="1"/>
    <col min="4084" max="4084" width="5.28515625" style="35" customWidth="1"/>
    <col min="4085" max="4085" width="3.7109375" style="35" customWidth="1"/>
    <col min="4086" max="4086" width="13.5703125" style="35" customWidth="1"/>
    <col min="4087" max="4087" width="7.42578125" style="35" bestFit="1" customWidth="1"/>
    <col min="4088" max="4088" width="10.28515625" style="35" bestFit="1" customWidth="1"/>
    <col min="4089" max="4089" width="8.28515625" style="35" customWidth="1"/>
    <col min="4090" max="4090" width="9.42578125" style="35" bestFit="1" customWidth="1"/>
    <col min="4091" max="4337" width="9.140625" style="35"/>
    <col min="4338" max="4338" width="57.140625" style="35" customWidth="1"/>
    <col min="4339" max="4339" width="4.7109375" style="35" customWidth="1"/>
    <col min="4340" max="4340" width="5.28515625" style="35" customWidth="1"/>
    <col min="4341" max="4341" width="3.7109375" style="35" customWidth="1"/>
    <col min="4342" max="4342" width="13.5703125" style="35" customWidth="1"/>
    <col min="4343" max="4343" width="7.42578125" style="35" bestFit="1" customWidth="1"/>
    <col min="4344" max="4344" width="10.28515625" style="35" bestFit="1" customWidth="1"/>
    <col min="4345" max="4345" width="8.28515625" style="35" customWidth="1"/>
    <col min="4346" max="4346" width="9.42578125" style="35" bestFit="1" customWidth="1"/>
    <col min="4347" max="4593" width="9.140625" style="35"/>
    <col min="4594" max="4594" width="57.140625" style="35" customWidth="1"/>
    <col min="4595" max="4595" width="4.7109375" style="35" customWidth="1"/>
    <col min="4596" max="4596" width="5.28515625" style="35" customWidth="1"/>
    <col min="4597" max="4597" width="3.7109375" style="35" customWidth="1"/>
    <col min="4598" max="4598" width="13.5703125" style="35" customWidth="1"/>
    <col min="4599" max="4599" width="7.42578125" style="35" bestFit="1" customWidth="1"/>
    <col min="4600" max="4600" width="10.28515625" style="35" bestFit="1" customWidth="1"/>
    <col min="4601" max="4601" width="8.28515625" style="35" customWidth="1"/>
    <col min="4602" max="4602" width="9.42578125" style="35" bestFit="1" customWidth="1"/>
    <col min="4603" max="4849" width="9.140625" style="35"/>
    <col min="4850" max="4850" width="57.140625" style="35" customWidth="1"/>
    <col min="4851" max="4851" width="4.7109375" style="35" customWidth="1"/>
    <col min="4852" max="4852" width="5.28515625" style="35" customWidth="1"/>
    <col min="4853" max="4853" width="3.7109375" style="35" customWidth="1"/>
    <col min="4854" max="4854" width="13.5703125" style="35" customWidth="1"/>
    <col min="4855" max="4855" width="7.42578125" style="35" bestFit="1" customWidth="1"/>
    <col min="4856" max="4856" width="10.28515625" style="35" bestFit="1" customWidth="1"/>
    <col min="4857" max="4857" width="8.28515625" style="35" customWidth="1"/>
    <col min="4858" max="4858" width="9.42578125" style="35" bestFit="1" customWidth="1"/>
    <col min="4859" max="5105" width="9.140625" style="35"/>
    <col min="5106" max="5106" width="57.140625" style="35" customWidth="1"/>
    <col min="5107" max="5107" width="4.7109375" style="35" customWidth="1"/>
    <col min="5108" max="5108" width="5.28515625" style="35" customWidth="1"/>
    <col min="5109" max="5109" width="3.7109375" style="35" customWidth="1"/>
    <col min="5110" max="5110" width="13.5703125" style="35" customWidth="1"/>
    <col min="5111" max="5111" width="7.42578125" style="35" bestFit="1" customWidth="1"/>
    <col min="5112" max="5112" width="10.28515625" style="35" bestFit="1" customWidth="1"/>
    <col min="5113" max="5113" width="8.28515625" style="35" customWidth="1"/>
    <col min="5114" max="5114" width="9.42578125" style="35" bestFit="1" customWidth="1"/>
    <col min="5115" max="5361" width="9.140625" style="35"/>
    <col min="5362" max="5362" width="57.140625" style="35" customWidth="1"/>
    <col min="5363" max="5363" width="4.7109375" style="35" customWidth="1"/>
    <col min="5364" max="5364" width="5.28515625" style="35" customWidth="1"/>
    <col min="5365" max="5365" width="3.7109375" style="35" customWidth="1"/>
    <col min="5366" max="5366" width="13.5703125" style="35" customWidth="1"/>
    <col min="5367" max="5367" width="7.42578125" style="35" bestFit="1" customWidth="1"/>
    <col min="5368" max="5368" width="10.28515625" style="35" bestFit="1" customWidth="1"/>
    <col min="5369" max="5369" width="8.28515625" style="35" customWidth="1"/>
    <col min="5370" max="5370" width="9.42578125" style="35" bestFit="1" customWidth="1"/>
    <col min="5371" max="5617" width="9.140625" style="35"/>
    <col min="5618" max="5618" width="57.140625" style="35" customWidth="1"/>
    <col min="5619" max="5619" width="4.7109375" style="35" customWidth="1"/>
    <col min="5620" max="5620" width="5.28515625" style="35" customWidth="1"/>
    <col min="5621" max="5621" width="3.7109375" style="35" customWidth="1"/>
    <col min="5622" max="5622" width="13.5703125" style="35" customWidth="1"/>
    <col min="5623" max="5623" width="7.42578125" style="35" bestFit="1" customWidth="1"/>
    <col min="5624" max="5624" width="10.28515625" style="35" bestFit="1" customWidth="1"/>
    <col min="5625" max="5625" width="8.28515625" style="35" customWidth="1"/>
    <col min="5626" max="5626" width="9.42578125" style="35" bestFit="1" customWidth="1"/>
    <col min="5627" max="5873" width="9.140625" style="35"/>
    <col min="5874" max="5874" width="57.140625" style="35" customWidth="1"/>
    <col min="5875" max="5875" width="4.7109375" style="35" customWidth="1"/>
    <col min="5876" max="5876" width="5.28515625" style="35" customWidth="1"/>
    <col min="5877" max="5877" width="3.7109375" style="35" customWidth="1"/>
    <col min="5878" max="5878" width="13.5703125" style="35" customWidth="1"/>
    <col min="5879" max="5879" width="7.42578125" style="35" bestFit="1" customWidth="1"/>
    <col min="5880" max="5880" width="10.28515625" style="35" bestFit="1" customWidth="1"/>
    <col min="5881" max="5881" width="8.28515625" style="35" customWidth="1"/>
    <col min="5882" max="5882" width="9.42578125" style="35" bestFit="1" customWidth="1"/>
    <col min="5883" max="6129" width="9.140625" style="35"/>
    <col min="6130" max="6130" width="57.140625" style="35" customWidth="1"/>
    <col min="6131" max="6131" width="4.7109375" style="35" customWidth="1"/>
    <col min="6132" max="6132" width="5.28515625" style="35" customWidth="1"/>
    <col min="6133" max="6133" width="3.7109375" style="35" customWidth="1"/>
    <col min="6134" max="6134" width="13.5703125" style="35" customWidth="1"/>
    <col min="6135" max="6135" width="7.42578125" style="35" bestFit="1" customWidth="1"/>
    <col min="6136" max="6136" width="10.28515625" style="35" bestFit="1" customWidth="1"/>
    <col min="6137" max="6137" width="8.28515625" style="35" customWidth="1"/>
    <col min="6138" max="6138" width="9.42578125" style="35" bestFit="1" customWidth="1"/>
    <col min="6139" max="6385" width="9.140625" style="35"/>
    <col min="6386" max="6386" width="57.140625" style="35" customWidth="1"/>
    <col min="6387" max="6387" width="4.7109375" style="35" customWidth="1"/>
    <col min="6388" max="6388" width="5.28515625" style="35" customWidth="1"/>
    <col min="6389" max="6389" width="3.7109375" style="35" customWidth="1"/>
    <col min="6390" max="6390" width="13.5703125" style="35" customWidth="1"/>
    <col min="6391" max="6391" width="7.42578125" style="35" bestFit="1" customWidth="1"/>
    <col min="6392" max="6392" width="10.28515625" style="35" bestFit="1" customWidth="1"/>
    <col min="6393" max="6393" width="8.28515625" style="35" customWidth="1"/>
    <col min="6394" max="6394" width="9.42578125" style="35" bestFit="1" customWidth="1"/>
    <col min="6395" max="6641" width="9.140625" style="35"/>
    <col min="6642" max="6642" width="57.140625" style="35" customWidth="1"/>
    <col min="6643" max="6643" width="4.7109375" style="35" customWidth="1"/>
    <col min="6644" max="6644" width="5.28515625" style="35" customWidth="1"/>
    <col min="6645" max="6645" width="3.7109375" style="35" customWidth="1"/>
    <col min="6646" max="6646" width="13.5703125" style="35" customWidth="1"/>
    <col min="6647" max="6647" width="7.42578125" style="35" bestFit="1" customWidth="1"/>
    <col min="6648" max="6648" width="10.28515625" style="35" bestFit="1" customWidth="1"/>
    <col min="6649" max="6649" width="8.28515625" style="35" customWidth="1"/>
    <col min="6650" max="6650" width="9.42578125" style="35" bestFit="1" customWidth="1"/>
    <col min="6651" max="6897" width="9.140625" style="35"/>
    <col min="6898" max="6898" width="57.140625" style="35" customWidth="1"/>
    <col min="6899" max="6899" width="4.7109375" style="35" customWidth="1"/>
    <col min="6900" max="6900" width="5.28515625" style="35" customWidth="1"/>
    <col min="6901" max="6901" width="3.7109375" style="35" customWidth="1"/>
    <col min="6902" max="6902" width="13.5703125" style="35" customWidth="1"/>
    <col min="6903" max="6903" width="7.42578125" style="35" bestFit="1" customWidth="1"/>
    <col min="6904" max="6904" width="10.28515625" style="35" bestFit="1" customWidth="1"/>
    <col min="6905" max="6905" width="8.28515625" style="35" customWidth="1"/>
    <col min="6906" max="6906" width="9.42578125" style="35" bestFit="1" customWidth="1"/>
    <col min="6907" max="7153" width="9.140625" style="35"/>
    <col min="7154" max="7154" width="57.140625" style="35" customWidth="1"/>
    <col min="7155" max="7155" width="4.7109375" style="35" customWidth="1"/>
    <col min="7156" max="7156" width="5.28515625" style="35" customWidth="1"/>
    <col min="7157" max="7157" width="3.7109375" style="35" customWidth="1"/>
    <col min="7158" max="7158" width="13.5703125" style="35" customWidth="1"/>
    <col min="7159" max="7159" width="7.42578125" style="35" bestFit="1" customWidth="1"/>
    <col min="7160" max="7160" width="10.28515625" style="35" bestFit="1" customWidth="1"/>
    <col min="7161" max="7161" width="8.28515625" style="35" customWidth="1"/>
    <col min="7162" max="7162" width="9.42578125" style="35" bestFit="1" customWidth="1"/>
    <col min="7163" max="7409" width="9.140625" style="35"/>
    <col min="7410" max="7410" width="57.140625" style="35" customWidth="1"/>
    <col min="7411" max="7411" width="4.7109375" style="35" customWidth="1"/>
    <col min="7412" max="7412" width="5.28515625" style="35" customWidth="1"/>
    <col min="7413" max="7413" width="3.7109375" style="35" customWidth="1"/>
    <col min="7414" max="7414" width="13.5703125" style="35" customWidth="1"/>
    <col min="7415" max="7415" width="7.42578125" style="35" bestFit="1" customWidth="1"/>
    <col min="7416" max="7416" width="10.28515625" style="35" bestFit="1" customWidth="1"/>
    <col min="7417" max="7417" width="8.28515625" style="35" customWidth="1"/>
    <col min="7418" max="7418" width="9.42578125" style="35" bestFit="1" customWidth="1"/>
    <col min="7419" max="7665" width="9.140625" style="35"/>
    <col min="7666" max="7666" width="57.140625" style="35" customWidth="1"/>
    <col min="7667" max="7667" width="4.7109375" style="35" customWidth="1"/>
    <col min="7668" max="7668" width="5.28515625" style="35" customWidth="1"/>
    <col min="7669" max="7669" width="3.7109375" style="35" customWidth="1"/>
    <col min="7670" max="7670" width="13.5703125" style="35" customWidth="1"/>
    <col min="7671" max="7671" width="7.42578125" style="35" bestFit="1" customWidth="1"/>
    <col min="7672" max="7672" width="10.28515625" style="35" bestFit="1" customWidth="1"/>
    <col min="7673" max="7673" width="8.28515625" style="35" customWidth="1"/>
    <col min="7674" max="7674" width="9.42578125" style="35" bestFit="1" customWidth="1"/>
    <col min="7675" max="7921" width="9.140625" style="35"/>
    <col min="7922" max="7922" width="57.140625" style="35" customWidth="1"/>
    <col min="7923" max="7923" width="4.7109375" style="35" customWidth="1"/>
    <col min="7924" max="7924" width="5.28515625" style="35" customWidth="1"/>
    <col min="7925" max="7925" width="3.7109375" style="35" customWidth="1"/>
    <col min="7926" max="7926" width="13.5703125" style="35" customWidth="1"/>
    <col min="7927" max="7927" width="7.42578125" style="35" bestFit="1" customWidth="1"/>
    <col min="7928" max="7928" width="10.28515625" style="35" bestFit="1" customWidth="1"/>
    <col min="7929" max="7929" width="8.28515625" style="35" customWidth="1"/>
    <col min="7930" max="7930" width="9.42578125" style="35" bestFit="1" customWidth="1"/>
    <col min="7931" max="8177" width="9.140625" style="35"/>
    <col min="8178" max="8178" width="57.140625" style="35" customWidth="1"/>
    <col min="8179" max="8179" width="4.7109375" style="35" customWidth="1"/>
    <col min="8180" max="8180" width="5.28515625" style="35" customWidth="1"/>
    <col min="8181" max="8181" width="3.7109375" style="35" customWidth="1"/>
    <col min="8182" max="8182" width="13.5703125" style="35" customWidth="1"/>
    <col min="8183" max="8183" width="7.42578125" style="35" bestFit="1" customWidth="1"/>
    <col min="8184" max="8184" width="10.28515625" style="35" bestFit="1" customWidth="1"/>
    <col min="8185" max="8185" width="8.28515625" style="35" customWidth="1"/>
    <col min="8186" max="8186" width="9.42578125" style="35" bestFit="1" customWidth="1"/>
    <col min="8187" max="8433" width="9.140625" style="35"/>
    <col min="8434" max="8434" width="57.140625" style="35" customWidth="1"/>
    <col min="8435" max="8435" width="4.7109375" style="35" customWidth="1"/>
    <col min="8436" max="8436" width="5.28515625" style="35" customWidth="1"/>
    <col min="8437" max="8437" width="3.7109375" style="35" customWidth="1"/>
    <col min="8438" max="8438" width="13.5703125" style="35" customWidth="1"/>
    <col min="8439" max="8439" width="7.42578125" style="35" bestFit="1" customWidth="1"/>
    <col min="8440" max="8440" width="10.28515625" style="35" bestFit="1" customWidth="1"/>
    <col min="8441" max="8441" width="8.28515625" style="35" customWidth="1"/>
    <col min="8442" max="8442" width="9.42578125" style="35" bestFit="1" customWidth="1"/>
    <col min="8443" max="8689" width="9.140625" style="35"/>
    <col min="8690" max="8690" width="57.140625" style="35" customWidth="1"/>
    <col min="8691" max="8691" width="4.7109375" style="35" customWidth="1"/>
    <col min="8692" max="8692" width="5.28515625" style="35" customWidth="1"/>
    <col min="8693" max="8693" width="3.7109375" style="35" customWidth="1"/>
    <col min="8694" max="8694" width="13.5703125" style="35" customWidth="1"/>
    <col min="8695" max="8695" width="7.42578125" style="35" bestFit="1" customWidth="1"/>
    <col min="8696" max="8696" width="10.28515625" style="35" bestFit="1" customWidth="1"/>
    <col min="8697" max="8697" width="8.28515625" style="35" customWidth="1"/>
    <col min="8698" max="8698" width="9.42578125" style="35" bestFit="1" customWidth="1"/>
    <col min="8699" max="8945" width="9.140625" style="35"/>
    <col min="8946" max="8946" width="57.140625" style="35" customWidth="1"/>
    <col min="8947" max="8947" width="4.7109375" style="35" customWidth="1"/>
    <col min="8948" max="8948" width="5.28515625" style="35" customWidth="1"/>
    <col min="8949" max="8949" width="3.7109375" style="35" customWidth="1"/>
    <col min="8950" max="8950" width="13.5703125" style="35" customWidth="1"/>
    <col min="8951" max="8951" width="7.42578125" style="35" bestFit="1" customWidth="1"/>
    <col min="8952" max="8952" width="10.28515625" style="35" bestFit="1" customWidth="1"/>
    <col min="8953" max="8953" width="8.28515625" style="35" customWidth="1"/>
    <col min="8954" max="8954" width="9.42578125" style="35" bestFit="1" customWidth="1"/>
    <col min="8955" max="9201" width="9.140625" style="35"/>
    <col min="9202" max="9202" width="57.140625" style="35" customWidth="1"/>
    <col min="9203" max="9203" width="4.7109375" style="35" customWidth="1"/>
    <col min="9204" max="9204" width="5.28515625" style="35" customWidth="1"/>
    <col min="9205" max="9205" width="3.7109375" style="35" customWidth="1"/>
    <col min="9206" max="9206" width="13.5703125" style="35" customWidth="1"/>
    <col min="9207" max="9207" width="7.42578125" style="35" bestFit="1" customWidth="1"/>
    <col min="9208" max="9208" width="10.28515625" style="35" bestFit="1" customWidth="1"/>
    <col min="9209" max="9209" width="8.28515625" style="35" customWidth="1"/>
    <col min="9210" max="9210" width="9.42578125" style="35" bestFit="1" customWidth="1"/>
    <col min="9211" max="9457" width="9.140625" style="35"/>
    <col min="9458" max="9458" width="57.140625" style="35" customWidth="1"/>
    <col min="9459" max="9459" width="4.7109375" style="35" customWidth="1"/>
    <col min="9460" max="9460" width="5.28515625" style="35" customWidth="1"/>
    <col min="9461" max="9461" width="3.7109375" style="35" customWidth="1"/>
    <col min="9462" max="9462" width="13.5703125" style="35" customWidth="1"/>
    <col min="9463" max="9463" width="7.42578125" style="35" bestFit="1" customWidth="1"/>
    <col min="9464" max="9464" width="10.28515625" style="35" bestFit="1" customWidth="1"/>
    <col min="9465" max="9465" width="8.28515625" style="35" customWidth="1"/>
    <col min="9466" max="9466" width="9.42578125" style="35" bestFit="1" customWidth="1"/>
    <col min="9467" max="9713" width="9.140625" style="35"/>
    <col min="9714" max="9714" width="57.140625" style="35" customWidth="1"/>
    <col min="9715" max="9715" width="4.7109375" style="35" customWidth="1"/>
    <col min="9716" max="9716" width="5.28515625" style="35" customWidth="1"/>
    <col min="9717" max="9717" width="3.7109375" style="35" customWidth="1"/>
    <col min="9718" max="9718" width="13.5703125" style="35" customWidth="1"/>
    <col min="9719" max="9719" width="7.42578125" style="35" bestFit="1" customWidth="1"/>
    <col min="9720" max="9720" width="10.28515625" style="35" bestFit="1" customWidth="1"/>
    <col min="9721" max="9721" width="8.28515625" style="35" customWidth="1"/>
    <col min="9722" max="9722" width="9.42578125" style="35" bestFit="1" customWidth="1"/>
    <col min="9723" max="9969" width="9.140625" style="35"/>
    <col min="9970" max="9970" width="57.140625" style="35" customWidth="1"/>
    <col min="9971" max="9971" width="4.7109375" style="35" customWidth="1"/>
    <col min="9972" max="9972" width="5.28515625" style="35" customWidth="1"/>
    <col min="9973" max="9973" width="3.7109375" style="35" customWidth="1"/>
    <col min="9974" max="9974" width="13.5703125" style="35" customWidth="1"/>
    <col min="9975" max="9975" width="7.42578125" style="35" bestFit="1" customWidth="1"/>
    <col min="9976" max="9976" width="10.28515625" style="35" bestFit="1" customWidth="1"/>
    <col min="9977" max="9977" width="8.28515625" style="35" customWidth="1"/>
    <col min="9978" max="9978" width="9.42578125" style="35" bestFit="1" customWidth="1"/>
    <col min="9979" max="10225" width="9.140625" style="35"/>
    <col min="10226" max="10226" width="57.140625" style="35" customWidth="1"/>
    <col min="10227" max="10227" width="4.7109375" style="35" customWidth="1"/>
    <col min="10228" max="10228" width="5.28515625" style="35" customWidth="1"/>
    <col min="10229" max="10229" width="3.7109375" style="35" customWidth="1"/>
    <col min="10230" max="10230" width="13.5703125" style="35" customWidth="1"/>
    <col min="10231" max="10231" width="7.42578125" style="35" bestFit="1" customWidth="1"/>
    <col min="10232" max="10232" width="10.28515625" style="35" bestFit="1" customWidth="1"/>
    <col min="10233" max="10233" width="8.28515625" style="35" customWidth="1"/>
    <col min="10234" max="10234" width="9.42578125" style="35" bestFit="1" customWidth="1"/>
    <col min="10235" max="10481" width="9.140625" style="35"/>
    <col min="10482" max="10482" width="57.140625" style="35" customWidth="1"/>
    <col min="10483" max="10483" width="4.7109375" style="35" customWidth="1"/>
    <col min="10484" max="10484" width="5.28515625" style="35" customWidth="1"/>
    <col min="10485" max="10485" width="3.7109375" style="35" customWidth="1"/>
    <col min="10486" max="10486" width="13.5703125" style="35" customWidth="1"/>
    <col min="10487" max="10487" width="7.42578125" style="35" bestFit="1" customWidth="1"/>
    <col min="10488" max="10488" width="10.28515625" style="35" bestFit="1" customWidth="1"/>
    <col min="10489" max="10489" width="8.28515625" style="35" customWidth="1"/>
    <col min="10490" max="10490" width="9.42578125" style="35" bestFit="1" customWidth="1"/>
    <col min="10491" max="10737" width="9.140625" style="35"/>
    <col min="10738" max="10738" width="57.140625" style="35" customWidth="1"/>
    <col min="10739" max="10739" width="4.7109375" style="35" customWidth="1"/>
    <col min="10740" max="10740" width="5.28515625" style="35" customWidth="1"/>
    <col min="10741" max="10741" width="3.7109375" style="35" customWidth="1"/>
    <col min="10742" max="10742" width="13.5703125" style="35" customWidth="1"/>
    <col min="10743" max="10743" width="7.42578125" style="35" bestFit="1" customWidth="1"/>
    <col min="10744" max="10744" width="10.28515625" style="35" bestFit="1" customWidth="1"/>
    <col min="10745" max="10745" width="8.28515625" style="35" customWidth="1"/>
    <col min="10746" max="10746" width="9.42578125" style="35" bestFit="1" customWidth="1"/>
    <col min="10747" max="10993" width="9.140625" style="35"/>
    <col min="10994" max="10994" width="57.140625" style="35" customWidth="1"/>
    <col min="10995" max="10995" width="4.7109375" style="35" customWidth="1"/>
    <col min="10996" max="10996" width="5.28515625" style="35" customWidth="1"/>
    <col min="10997" max="10997" width="3.7109375" style="35" customWidth="1"/>
    <col min="10998" max="10998" width="13.5703125" style="35" customWidth="1"/>
    <col min="10999" max="10999" width="7.42578125" style="35" bestFit="1" customWidth="1"/>
    <col min="11000" max="11000" width="10.28515625" style="35" bestFit="1" customWidth="1"/>
    <col min="11001" max="11001" width="8.28515625" style="35" customWidth="1"/>
    <col min="11002" max="11002" width="9.42578125" style="35" bestFit="1" customWidth="1"/>
    <col min="11003" max="11249" width="9.140625" style="35"/>
    <col min="11250" max="11250" width="57.140625" style="35" customWidth="1"/>
    <col min="11251" max="11251" width="4.7109375" style="35" customWidth="1"/>
    <col min="11252" max="11252" width="5.28515625" style="35" customWidth="1"/>
    <col min="11253" max="11253" width="3.7109375" style="35" customWidth="1"/>
    <col min="11254" max="11254" width="13.5703125" style="35" customWidth="1"/>
    <col min="11255" max="11255" width="7.42578125" style="35" bestFit="1" customWidth="1"/>
    <col min="11256" max="11256" width="10.28515625" style="35" bestFit="1" customWidth="1"/>
    <col min="11257" max="11257" width="8.28515625" style="35" customWidth="1"/>
    <col min="11258" max="11258" width="9.42578125" style="35" bestFit="1" customWidth="1"/>
    <col min="11259" max="11505" width="9.140625" style="35"/>
    <col min="11506" max="11506" width="57.140625" style="35" customWidth="1"/>
    <col min="11507" max="11507" width="4.7109375" style="35" customWidth="1"/>
    <col min="11508" max="11508" width="5.28515625" style="35" customWidth="1"/>
    <col min="11509" max="11509" width="3.7109375" style="35" customWidth="1"/>
    <col min="11510" max="11510" width="13.5703125" style="35" customWidth="1"/>
    <col min="11511" max="11511" width="7.42578125" style="35" bestFit="1" customWidth="1"/>
    <col min="11512" max="11512" width="10.28515625" style="35" bestFit="1" customWidth="1"/>
    <col min="11513" max="11513" width="8.28515625" style="35" customWidth="1"/>
    <col min="11514" max="11514" width="9.42578125" style="35" bestFit="1" customWidth="1"/>
    <col min="11515" max="11761" width="9.140625" style="35"/>
    <col min="11762" max="11762" width="57.140625" style="35" customWidth="1"/>
    <col min="11763" max="11763" width="4.7109375" style="35" customWidth="1"/>
    <col min="11764" max="11764" width="5.28515625" style="35" customWidth="1"/>
    <col min="11765" max="11765" width="3.7109375" style="35" customWidth="1"/>
    <col min="11766" max="11766" width="13.5703125" style="35" customWidth="1"/>
    <col min="11767" max="11767" width="7.42578125" style="35" bestFit="1" customWidth="1"/>
    <col min="11768" max="11768" width="10.28515625" style="35" bestFit="1" customWidth="1"/>
    <col min="11769" max="11769" width="8.28515625" style="35" customWidth="1"/>
    <col min="11770" max="11770" width="9.42578125" style="35" bestFit="1" customWidth="1"/>
    <col min="11771" max="12017" width="9.140625" style="35"/>
    <col min="12018" max="12018" width="57.140625" style="35" customWidth="1"/>
    <col min="12019" max="12019" width="4.7109375" style="35" customWidth="1"/>
    <col min="12020" max="12020" width="5.28515625" style="35" customWidth="1"/>
    <col min="12021" max="12021" width="3.7109375" style="35" customWidth="1"/>
    <col min="12022" max="12022" width="13.5703125" style="35" customWidth="1"/>
    <col min="12023" max="12023" width="7.42578125" style="35" bestFit="1" customWidth="1"/>
    <col min="12024" max="12024" width="10.28515625" style="35" bestFit="1" customWidth="1"/>
    <col min="12025" max="12025" width="8.28515625" style="35" customWidth="1"/>
    <col min="12026" max="12026" width="9.42578125" style="35" bestFit="1" customWidth="1"/>
    <col min="12027" max="12273" width="9.140625" style="35"/>
    <col min="12274" max="12274" width="57.140625" style="35" customWidth="1"/>
    <col min="12275" max="12275" width="4.7109375" style="35" customWidth="1"/>
    <col min="12276" max="12276" width="5.28515625" style="35" customWidth="1"/>
    <col min="12277" max="12277" width="3.7109375" style="35" customWidth="1"/>
    <col min="12278" max="12278" width="13.5703125" style="35" customWidth="1"/>
    <col min="12279" max="12279" width="7.42578125" style="35" bestFit="1" customWidth="1"/>
    <col min="12280" max="12280" width="10.28515625" style="35" bestFit="1" customWidth="1"/>
    <col min="12281" max="12281" width="8.28515625" style="35" customWidth="1"/>
    <col min="12282" max="12282" width="9.42578125" style="35" bestFit="1" customWidth="1"/>
    <col min="12283" max="12529" width="9.140625" style="35"/>
    <col min="12530" max="12530" width="57.140625" style="35" customWidth="1"/>
    <col min="12531" max="12531" width="4.7109375" style="35" customWidth="1"/>
    <col min="12532" max="12532" width="5.28515625" style="35" customWidth="1"/>
    <col min="12533" max="12533" width="3.7109375" style="35" customWidth="1"/>
    <col min="12534" max="12534" width="13.5703125" style="35" customWidth="1"/>
    <col min="12535" max="12535" width="7.42578125" style="35" bestFit="1" customWidth="1"/>
    <col min="12536" max="12536" width="10.28515625" style="35" bestFit="1" customWidth="1"/>
    <col min="12537" max="12537" width="8.28515625" style="35" customWidth="1"/>
    <col min="12538" max="12538" width="9.42578125" style="35" bestFit="1" customWidth="1"/>
    <col min="12539" max="12785" width="9.140625" style="35"/>
    <col min="12786" max="12786" width="57.140625" style="35" customWidth="1"/>
    <col min="12787" max="12787" width="4.7109375" style="35" customWidth="1"/>
    <col min="12788" max="12788" width="5.28515625" style="35" customWidth="1"/>
    <col min="12789" max="12789" width="3.7109375" style="35" customWidth="1"/>
    <col min="12790" max="12790" width="13.5703125" style="35" customWidth="1"/>
    <col min="12791" max="12791" width="7.42578125" style="35" bestFit="1" customWidth="1"/>
    <col min="12792" max="12792" width="10.28515625" style="35" bestFit="1" customWidth="1"/>
    <col min="12793" max="12793" width="8.28515625" style="35" customWidth="1"/>
    <col min="12794" max="12794" width="9.42578125" style="35" bestFit="1" customWidth="1"/>
    <col min="12795" max="13041" width="9.140625" style="35"/>
    <col min="13042" max="13042" width="57.140625" style="35" customWidth="1"/>
    <col min="13043" max="13043" width="4.7109375" style="35" customWidth="1"/>
    <col min="13044" max="13044" width="5.28515625" style="35" customWidth="1"/>
    <col min="13045" max="13045" width="3.7109375" style="35" customWidth="1"/>
    <col min="13046" max="13046" width="13.5703125" style="35" customWidth="1"/>
    <col min="13047" max="13047" width="7.42578125" style="35" bestFit="1" customWidth="1"/>
    <col min="13048" max="13048" width="10.28515625" style="35" bestFit="1" customWidth="1"/>
    <col min="13049" max="13049" width="8.28515625" style="35" customWidth="1"/>
    <col min="13050" max="13050" width="9.42578125" style="35" bestFit="1" customWidth="1"/>
    <col min="13051" max="13297" width="9.140625" style="35"/>
    <col min="13298" max="13298" width="57.140625" style="35" customWidth="1"/>
    <col min="13299" max="13299" width="4.7109375" style="35" customWidth="1"/>
    <col min="13300" max="13300" width="5.28515625" style="35" customWidth="1"/>
    <col min="13301" max="13301" width="3.7109375" style="35" customWidth="1"/>
    <col min="13302" max="13302" width="13.5703125" style="35" customWidth="1"/>
    <col min="13303" max="13303" width="7.42578125" style="35" bestFit="1" customWidth="1"/>
    <col min="13304" max="13304" width="10.28515625" style="35" bestFit="1" customWidth="1"/>
    <col min="13305" max="13305" width="8.28515625" style="35" customWidth="1"/>
    <col min="13306" max="13306" width="9.42578125" style="35" bestFit="1" customWidth="1"/>
    <col min="13307" max="13553" width="9.140625" style="35"/>
    <col min="13554" max="13554" width="57.140625" style="35" customWidth="1"/>
    <col min="13555" max="13555" width="4.7109375" style="35" customWidth="1"/>
    <col min="13556" max="13556" width="5.28515625" style="35" customWidth="1"/>
    <col min="13557" max="13557" width="3.7109375" style="35" customWidth="1"/>
    <col min="13558" max="13558" width="13.5703125" style="35" customWidth="1"/>
    <col min="13559" max="13559" width="7.42578125" style="35" bestFit="1" customWidth="1"/>
    <col min="13560" max="13560" width="10.28515625" style="35" bestFit="1" customWidth="1"/>
    <col min="13561" max="13561" width="8.28515625" style="35" customWidth="1"/>
    <col min="13562" max="13562" width="9.42578125" style="35" bestFit="1" customWidth="1"/>
    <col min="13563" max="13809" width="9.140625" style="35"/>
    <col min="13810" max="13810" width="57.140625" style="35" customWidth="1"/>
    <col min="13811" max="13811" width="4.7109375" style="35" customWidth="1"/>
    <col min="13812" max="13812" width="5.28515625" style="35" customWidth="1"/>
    <col min="13813" max="13813" width="3.7109375" style="35" customWidth="1"/>
    <col min="13814" max="13814" width="13.5703125" style="35" customWidth="1"/>
    <col min="13815" max="13815" width="7.42578125" style="35" bestFit="1" customWidth="1"/>
    <col min="13816" max="13816" width="10.28515625" style="35" bestFit="1" customWidth="1"/>
    <col min="13817" max="13817" width="8.28515625" style="35" customWidth="1"/>
    <col min="13818" max="13818" width="9.42578125" style="35" bestFit="1" customWidth="1"/>
    <col min="13819" max="14065" width="9.140625" style="35"/>
    <col min="14066" max="14066" width="57.140625" style="35" customWidth="1"/>
    <col min="14067" max="14067" width="4.7109375" style="35" customWidth="1"/>
    <col min="14068" max="14068" width="5.28515625" style="35" customWidth="1"/>
    <col min="14069" max="14069" width="3.7109375" style="35" customWidth="1"/>
    <col min="14070" max="14070" width="13.5703125" style="35" customWidth="1"/>
    <col min="14071" max="14071" width="7.42578125" style="35" bestFit="1" customWidth="1"/>
    <col min="14072" max="14072" width="10.28515625" style="35" bestFit="1" customWidth="1"/>
    <col min="14073" max="14073" width="8.28515625" style="35" customWidth="1"/>
    <col min="14074" max="14074" width="9.42578125" style="35" bestFit="1" customWidth="1"/>
    <col min="14075" max="14321" width="9.140625" style="35"/>
    <col min="14322" max="14322" width="57.140625" style="35" customWidth="1"/>
    <col min="14323" max="14323" width="4.7109375" style="35" customWidth="1"/>
    <col min="14324" max="14324" width="5.28515625" style="35" customWidth="1"/>
    <col min="14325" max="14325" width="3.7109375" style="35" customWidth="1"/>
    <col min="14326" max="14326" width="13.5703125" style="35" customWidth="1"/>
    <col min="14327" max="14327" width="7.42578125" style="35" bestFit="1" customWidth="1"/>
    <col min="14328" max="14328" width="10.28515625" style="35" bestFit="1" customWidth="1"/>
    <col min="14329" max="14329" width="8.28515625" style="35" customWidth="1"/>
    <col min="14330" max="14330" width="9.42578125" style="35" bestFit="1" customWidth="1"/>
    <col min="14331" max="14577" width="9.140625" style="35"/>
    <col min="14578" max="14578" width="57.140625" style="35" customWidth="1"/>
    <col min="14579" max="14579" width="4.7109375" style="35" customWidth="1"/>
    <col min="14580" max="14580" width="5.28515625" style="35" customWidth="1"/>
    <col min="14581" max="14581" width="3.7109375" style="35" customWidth="1"/>
    <col min="14582" max="14582" width="13.5703125" style="35" customWidth="1"/>
    <col min="14583" max="14583" width="7.42578125" style="35" bestFit="1" customWidth="1"/>
    <col min="14584" max="14584" width="10.28515625" style="35" bestFit="1" customWidth="1"/>
    <col min="14585" max="14585" width="8.28515625" style="35" customWidth="1"/>
    <col min="14586" max="14586" width="9.42578125" style="35" bestFit="1" customWidth="1"/>
    <col min="14587" max="14833" width="9.140625" style="35"/>
    <col min="14834" max="14834" width="57.140625" style="35" customWidth="1"/>
    <col min="14835" max="14835" width="4.7109375" style="35" customWidth="1"/>
    <col min="14836" max="14836" width="5.28515625" style="35" customWidth="1"/>
    <col min="14837" max="14837" width="3.7109375" style="35" customWidth="1"/>
    <col min="14838" max="14838" width="13.5703125" style="35" customWidth="1"/>
    <col min="14839" max="14839" width="7.42578125" style="35" bestFit="1" customWidth="1"/>
    <col min="14840" max="14840" width="10.28515625" style="35" bestFit="1" customWidth="1"/>
    <col min="14841" max="14841" width="8.28515625" style="35" customWidth="1"/>
    <col min="14842" max="14842" width="9.42578125" style="35" bestFit="1" customWidth="1"/>
    <col min="14843" max="15089" width="9.140625" style="35"/>
    <col min="15090" max="15090" width="57.140625" style="35" customWidth="1"/>
    <col min="15091" max="15091" width="4.7109375" style="35" customWidth="1"/>
    <col min="15092" max="15092" width="5.28515625" style="35" customWidth="1"/>
    <col min="15093" max="15093" width="3.7109375" style="35" customWidth="1"/>
    <col min="15094" max="15094" width="13.5703125" style="35" customWidth="1"/>
    <col min="15095" max="15095" width="7.42578125" style="35" bestFit="1" customWidth="1"/>
    <col min="15096" max="15096" width="10.28515625" style="35" bestFit="1" customWidth="1"/>
    <col min="15097" max="15097" width="8.28515625" style="35" customWidth="1"/>
    <col min="15098" max="15098" width="9.42578125" style="35" bestFit="1" customWidth="1"/>
    <col min="15099" max="15345" width="9.140625" style="35"/>
    <col min="15346" max="15346" width="57.140625" style="35" customWidth="1"/>
    <col min="15347" max="15347" width="4.7109375" style="35" customWidth="1"/>
    <col min="15348" max="15348" width="5.28515625" style="35" customWidth="1"/>
    <col min="15349" max="15349" width="3.7109375" style="35" customWidth="1"/>
    <col min="15350" max="15350" width="13.5703125" style="35" customWidth="1"/>
    <col min="15351" max="15351" width="7.42578125" style="35" bestFit="1" customWidth="1"/>
    <col min="15352" max="15352" width="10.28515625" style="35" bestFit="1" customWidth="1"/>
    <col min="15353" max="15353" width="8.28515625" style="35" customWidth="1"/>
    <col min="15354" max="15354" width="9.42578125" style="35" bestFit="1" customWidth="1"/>
    <col min="15355" max="15601" width="9.140625" style="35"/>
    <col min="15602" max="15602" width="57.140625" style="35" customWidth="1"/>
    <col min="15603" max="15603" width="4.7109375" style="35" customWidth="1"/>
    <col min="15604" max="15604" width="5.28515625" style="35" customWidth="1"/>
    <col min="15605" max="15605" width="3.7109375" style="35" customWidth="1"/>
    <col min="15606" max="15606" width="13.5703125" style="35" customWidth="1"/>
    <col min="15607" max="15607" width="7.42578125" style="35" bestFit="1" customWidth="1"/>
    <col min="15608" max="15608" width="10.28515625" style="35" bestFit="1" customWidth="1"/>
    <col min="15609" max="15609" width="8.28515625" style="35" customWidth="1"/>
    <col min="15610" max="15610" width="9.42578125" style="35" bestFit="1" customWidth="1"/>
    <col min="15611" max="15857" width="9.140625" style="35"/>
    <col min="15858" max="15858" width="57.140625" style="35" customWidth="1"/>
    <col min="15859" max="15859" width="4.7109375" style="35" customWidth="1"/>
    <col min="15860" max="15860" width="5.28515625" style="35" customWidth="1"/>
    <col min="15861" max="15861" width="3.7109375" style="35" customWidth="1"/>
    <col min="15862" max="15862" width="13.5703125" style="35" customWidth="1"/>
    <col min="15863" max="15863" width="7.42578125" style="35" bestFit="1" customWidth="1"/>
    <col min="15864" max="15864" width="10.28515625" style="35" bestFit="1" customWidth="1"/>
    <col min="15865" max="15865" width="8.28515625" style="35" customWidth="1"/>
    <col min="15866" max="15866" width="9.42578125" style="35" bestFit="1" customWidth="1"/>
    <col min="15867" max="16113" width="9.140625" style="35"/>
    <col min="16114" max="16114" width="57.140625" style="35" customWidth="1"/>
    <col min="16115" max="16115" width="4.7109375" style="35" customWidth="1"/>
    <col min="16116" max="16116" width="5.28515625" style="35" customWidth="1"/>
    <col min="16117" max="16117" width="3.7109375" style="35" customWidth="1"/>
    <col min="16118" max="16118" width="13.5703125" style="35" customWidth="1"/>
    <col min="16119" max="16119" width="7.42578125" style="35" bestFit="1" customWidth="1"/>
    <col min="16120" max="16120" width="10.28515625" style="35" bestFit="1" customWidth="1"/>
    <col min="16121" max="16121" width="8.28515625" style="35" customWidth="1"/>
    <col min="16122" max="16122" width="9.42578125" style="35" bestFit="1" customWidth="1"/>
    <col min="16123" max="16384" width="9.140625" style="35"/>
  </cols>
  <sheetData>
    <row r="1" spans="1:13" x14ac:dyDescent="0.2">
      <c r="A1" s="383" t="s">
        <v>948</v>
      </c>
      <c r="B1" s="383"/>
      <c r="C1" s="383"/>
      <c r="D1" s="383"/>
      <c r="E1" s="383"/>
      <c r="F1" s="35"/>
    </row>
    <row r="2" spans="1:13" x14ac:dyDescent="0.2">
      <c r="A2" s="383" t="s">
        <v>527</v>
      </c>
      <c r="B2" s="383"/>
      <c r="C2" s="383"/>
      <c r="D2" s="383"/>
      <c r="E2" s="383"/>
      <c r="F2" s="35"/>
    </row>
    <row r="3" spans="1:13" x14ac:dyDescent="0.2">
      <c r="A3" s="383" t="s">
        <v>410</v>
      </c>
      <c r="B3" s="383"/>
      <c r="C3" s="383"/>
      <c r="D3" s="383"/>
      <c r="E3" s="383"/>
      <c r="F3" s="35"/>
    </row>
    <row r="4" spans="1:13" x14ac:dyDescent="0.2">
      <c r="A4" s="383" t="s">
        <v>411</v>
      </c>
      <c r="B4" s="383"/>
      <c r="C4" s="383"/>
      <c r="D4" s="383"/>
      <c r="E4" s="383"/>
      <c r="F4" s="35"/>
    </row>
    <row r="5" spans="1:13" x14ac:dyDescent="0.2">
      <c r="A5" s="383" t="s">
        <v>834</v>
      </c>
      <c r="B5" s="383"/>
      <c r="C5" s="383"/>
      <c r="D5" s="383"/>
      <c r="E5" s="383"/>
      <c r="F5" s="35"/>
    </row>
    <row r="6" spans="1:13" x14ac:dyDescent="0.2">
      <c r="A6" s="383" t="s">
        <v>840</v>
      </c>
      <c r="B6" s="383"/>
      <c r="C6" s="383"/>
      <c r="D6" s="383"/>
      <c r="E6" s="383"/>
      <c r="F6" s="35"/>
    </row>
    <row r="7" spans="1:13" x14ac:dyDescent="0.2">
      <c r="A7" s="383" t="s">
        <v>411</v>
      </c>
      <c r="B7" s="383"/>
      <c r="C7" s="383"/>
      <c r="D7" s="383"/>
      <c r="E7" s="383"/>
      <c r="F7" s="35"/>
    </row>
    <row r="8" spans="1:13" x14ac:dyDescent="0.2">
      <c r="A8" s="383" t="s">
        <v>835</v>
      </c>
      <c r="B8" s="383"/>
      <c r="C8" s="383"/>
      <c r="D8" s="383"/>
      <c r="E8" s="383"/>
      <c r="F8" s="35"/>
    </row>
    <row r="9" spans="1:13" s="95" customFormat="1" ht="26.25" customHeight="1" x14ac:dyDescent="0.2">
      <c r="A9" s="384" t="s">
        <v>939</v>
      </c>
      <c r="B9" s="384"/>
      <c r="C9" s="384"/>
      <c r="D9" s="384"/>
    </row>
    <row r="10" spans="1:13" x14ac:dyDescent="0.2">
      <c r="A10" s="42"/>
      <c r="E10" s="37" t="s">
        <v>86</v>
      </c>
      <c r="F10" s="37" t="s">
        <v>86</v>
      </c>
    </row>
    <row r="11" spans="1:13" ht="40.5" customHeight="1" x14ac:dyDescent="0.2">
      <c r="A11" s="46" t="s">
        <v>87</v>
      </c>
      <c r="B11" s="48" t="s">
        <v>89</v>
      </c>
      <c r="C11" s="47" t="s">
        <v>90</v>
      </c>
      <c r="D11" s="47" t="s">
        <v>91</v>
      </c>
      <c r="E11" s="48" t="s">
        <v>92</v>
      </c>
      <c r="F11" s="98" t="s">
        <v>717</v>
      </c>
      <c r="G11" s="98" t="s">
        <v>858</v>
      </c>
      <c r="H11" s="329"/>
      <c r="I11" s="329"/>
    </row>
    <row r="12" spans="1:13" ht="18.75" customHeight="1" x14ac:dyDescent="0.2">
      <c r="A12" s="44" t="s">
        <v>93</v>
      </c>
      <c r="B12" s="91"/>
      <c r="C12" s="65"/>
      <c r="D12" s="65"/>
      <c r="E12" s="91"/>
      <c r="F12" s="322">
        <f>F13+F143+F156+F190+F305+F323+F501+F562+F573+F711+F718+F730+F747</f>
        <v>870419.70455000002</v>
      </c>
      <c r="G12" s="322">
        <f>G13+G143+G156+G190+G305+G323+G501+G562+G573+G711+G718+G730+G747</f>
        <v>901260.80728000007</v>
      </c>
      <c r="H12" s="330"/>
      <c r="I12" s="330"/>
      <c r="J12" s="288">
        <f>F12-'Пр7 ведм 22-23'!G14</f>
        <v>0</v>
      </c>
      <c r="K12" s="288">
        <f>G12-'Пр7 ведм 22-23'!H14</f>
        <v>0</v>
      </c>
      <c r="L12" s="288"/>
      <c r="M12" s="241"/>
    </row>
    <row r="13" spans="1:13" s="60" customFormat="1" x14ac:dyDescent="0.2">
      <c r="A13" s="44" t="s">
        <v>363</v>
      </c>
      <c r="B13" s="67" t="s">
        <v>98</v>
      </c>
      <c r="C13" s="69" t="s">
        <v>146</v>
      </c>
      <c r="D13" s="69" t="s">
        <v>147</v>
      </c>
      <c r="E13" s="67" t="s">
        <v>148</v>
      </c>
      <c r="F13" s="97">
        <f>F14+F21+F38+F63+F68+F104+F109</f>
        <v>41352.222999999991</v>
      </c>
      <c r="G13" s="97">
        <f>G14+G21+G38+G63+G68+G104+G109</f>
        <v>33400.123</v>
      </c>
      <c r="H13" s="332">
        <f>'Пр7 ведм 22-23'!G427+'Пр7 ведм 22-23'!G486+'Пр7 ведм 22-23'!G741+'Пр7 ведм 22-23'!G767</f>
        <v>41352.222999999998</v>
      </c>
      <c r="I13" s="332">
        <f>'Пр7 ведм 22-23'!H427+'Пр7 ведм 22-23'!H486+'Пр7 ведм 22-23'!H741+'Пр7 ведм 22-23'!H767</f>
        <v>33400.123</v>
      </c>
    </row>
    <row r="14" spans="1:13" s="60" customFormat="1" ht="21" x14ac:dyDescent="0.2">
      <c r="A14" s="44" t="s">
        <v>364</v>
      </c>
      <c r="B14" s="67" t="s">
        <v>98</v>
      </c>
      <c r="C14" s="69" t="s">
        <v>214</v>
      </c>
      <c r="D14" s="69" t="s">
        <v>147</v>
      </c>
      <c r="E14" s="67" t="s">
        <v>148</v>
      </c>
      <c r="F14" s="97">
        <f t="shared" ref="F14:G17" si="0">F15</f>
        <v>1178.3</v>
      </c>
      <c r="G14" s="97">
        <f t="shared" si="0"/>
        <v>1041.5999999999999</v>
      </c>
      <c r="H14" s="332"/>
      <c r="I14" s="332"/>
    </row>
    <row r="15" spans="1:13" x14ac:dyDescent="0.2">
      <c r="A15" s="93" t="s">
        <v>365</v>
      </c>
      <c r="B15" s="71" t="s">
        <v>98</v>
      </c>
      <c r="C15" s="73" t="s">
        <v>214</v>
      </c>
      <c r="D15" s="73" t="s">
        <v>366</v>
      </c>
      <c r="E15" s="71" t="s">
        <v>148</v>
      </c>
      <c r="F15" s="249">
        <f>F16</f>
        <v>1178.3</v>
      </c>
      <c r="G15" s="249">
        <f>G16</f>
        <v>1041.5999999999999</v>
      </c>
      <c r="H15" s="333"/>
      <c r="I15" s="333"/>
    </row>
    <row r="16" spans="1:13" ht="22.5" x14ac:dyDescent="0.2">
      <c r="A16" s="132" t="s">
        <v>191</v>
      </c>
      <c r="B16" s="226" t="s">
        <v>98</v>
      </c>
      <c r="C16" s="59" t="s">
        <v>214</v>
      </c>
      <c r="D16" s="59" t="s">
        <v>367</v>
      </c>
      <c r="E16" s="226"/>
      <c r="F16" s="98">
        <f t="shared" si="0"/>
        <v>1178.3</v>
      </c>
      <c r="G16" s="98">
        <f t="shared" si="0"/>
        <v>1041.5999999999999</v>
      </c>
      <c r="H16" s="329"/>
      <c r="I16" s="329"/>
    </row>
    <row r="17" spans="1:9" ht="33.75" x14ac:dyDescent="0.2">
      <c r="A17" s="46" t="s">
        <v>111</v>
      </c>
      <c r="B17" s="226" t="s">
        <v>98</v>
      </c>
      <c r="C17" s="59" t="s">
        <v>214</v>
      </c>
      <c r="D17" s="59" t="s">
        <v>367</v>
      </c>
      <c r="E17" s="226" t="s">
        <v>112</v>
      </c>
      <c r="F17" s="98">
        <f t="shared" si="0"/>
        <v>1178.3</v>
      </c>
      <c r="G17" s="98">
        <f t="shared" si="0"/>
        <v>1041.5999999999999</v>
      </c>
      <c r="H17" s="329"/>
      <c r="I17" s="329"/>
    </row>
    <row r="18" spans="1:9" x14ac:dyDescent="0.2">
      <c r="A18" s="46" t="s">
        <v>132</v>
      </c>
      <c r="B18" s="226" t="s">
        <v>98</v>
      </c>
      <c r="C18" s="59" t="s">
        <v>214</v>
      </c>
      <c r="D18" s="59" t="s">
        <v>367</v>
      </c>
      <c r="E18" s="226" t="s">
        <v>193</v>
      </c>
      <c r="F18" s="98">
        <f t="shared" ref="F18:G18" si="1">F19+F20</f>
        <v>1178.3</v>
      </c>
      <c r="G18" s="98">
        <f t="shared" si="1"/>
        <v>1041.5999999999999</v>
      </c>
      <c r="H18" s="329"/>
      <c r="I18" s="329"/>
    </row>
    <row r="19" spans="1:9" x14ac:dyDescent="0.2">
      <c r="A19" s="132" t="s">
        <v>133</v>
      </c>
      <c r="B19" s="226" t="s">
        <v>98</v>
      </c>
      <c r="C19" s="59" t="s">
        <v>214</v>
      </c>
      <c r="D19" s="59" t="s">
        <v>367</v>
      </c>
      <c r="E19" s="226" t="s">
        <v>194</v>
      </c>
      <c r="F19" s="98">
        <f>'Пр7 ведм 22-23'!G748</f>
        <v>905</v>
      </c>
      <c r="G19" s="98">
        <f>'Пр7 ведм 22-23'!H748</f>
        <v>800</v>
      </c>
      <c r="H19" s="329"/>
      <c r="I19" s="329"/>
    </row>
    <row r="20" spans="1:9" ht="33.75" x14ac:dyDescent="0.2">
      <c r="A20" s="132" t="s">
        <v>134</v>
      </c>
      <c r="B20" s="226" t="s">
        <v>98</v>
      </c>
      <c r="C20" s="59" t="s">
        <v>214</v>
      </c>
      <c r="D20" s="59" t="s">
        <v>367</v>
      </c>
      <c r="E20" s="226">
        <v>129</v>
      </c>
      <c r="F20" s="98">
        <f>'Пр7 ведм 22-23'!G749</f>
        <v>273.3</v>
      </c>
      <c r="G20" s="98">
        <f>'Пр7 ведм 22-23'!H749</f>
        <v>241.6</v>
      </c>
      <c r="H20" s="329"/>
      <c r="I20" s="329"/>
    </row>
    <row r="21" spans="1:9" ht="31.5" x14ac:dyDescent="0.2">
      <c r="A21" s="44" t="s">
        <v>368</v>
      </c>
      <c r="B21" s="67" t="s">
        <v>98</v>
      </c>
      <c r="C21" s="69" t="s">
        <v>152</v>
      </c>
      <c r="D21" s="69" t="s">
        <v>147</v>
      </c>
      <c r="E21" s="67" t="s">
        <v>148</v>
      </c>
      <c r="F21" s="97">
        <f t="shared" ref="F21:G21" si="2">F22</f>
        <v>1780.2</v>
      </c>
      <c r="G21" s="97">
        <f t="shared" si="2"/>
        <v>1780.2</v>
      </c>
      <c r="H21" s="332"/>
      <c r="I21" s="332"/>
    </row>
    <row r="22" spans="1:9" x14ac:dyDescent="0.2">
      <c r="A22" s="93" t="s">
        <v>379</v>
      </c>
      <c r="B22" s="71" t="s">
        <v>98</v>
      </c>
      <c r="C22" s="73" t="s">
        <v>152</v>
      </c>
      <c r="D22" s="73" t="s">
        <v>369</v>
      </c>
      <c r="E22" s="71" t="s">
        <v>148</v>
      </c>
      <c r="F22" s="249">
        <f>F23+F27+F30+F34</f>
        <v>1780.2</v>
      </c>
      <c r="G22" s="249">
        <f>G23+G27+G30+G34</f>
        <v>1780.2</v>
      </c>
      <c r="H22" s="333"/>
      <c r="I22" s="333"/>
    </row>
    <row r="23" spans="1:9" ht="33.75" x14ac:dyDescent="0.2">
      <c r="A23" s="46" t="s">
        <v>111</v>
      </c>
      <c r="B23" s="226" t="s">
        <v>98</v>
      </c>
      <c r="C23" s="59" t="s">
        <v>152</v>
      </c>
      <c r="D23" s="59" t="s">
        <v>370</v>
      </c>
      <c r="E23" s="226" t="s">
        <v>112</v>
      </c>
      <c r="F23" s="98">
        <f t="shared" ref="F23:G23" si="3">F24</f>
        <v>1200.4000000000001</v>
      </c>
      <c r="G23" s="98">
        <f t="shared" si="3"/>
        <v>1200.4000000000001</v>
      </c>
      <c r="H23" s="329"/>
      <c r="I23" s="329"/>
    </row>
    <row r="24" spans="1:9" x14ac:dyDescent="0.2">
      <c r="A24" s="46" t="s">
        <v>132</v>
      </c>
      <c r="B24" s="226" t="s">
        <v>98</v>
      </c>
      <c r="C24" s="59" t="s">
        <v>152</v>
      </c>
      <c r="D24" s="59" t="s">
        <v>370</v>
      </c>
      <c r="E24" s="226" t="s">
        <v>193</v>
      </c>
      <c r="F24" s="98">
        <f t="shared" ref="F24:G24" si="4">F25+F26</f>
        <v>1200.4000000000001</v>
      </c>
      <c r="G24" s="98">
        <f t="shared" si="4"/>
        <v>1200.4000000000001</v>
      </c>
      <c r="H24" s="329"/>
      <c r="I24" s="329"/>
    </row>
    <row r="25" spans="1:9" x14ac:dyDescent="0.2">
      <c r="A25" s="132" t="s">
        <v>133</v>
      </c>
      <c r="B25" s="226" t="s">
        <v>98</v>
      </c>
      <c r="C25" s="59" t="s">
        <v>152</v>
      </c>
      <c r="D25" s="59" t="s">
        <v>370</v>
      </c>
      <c r="E25" s="226" t="s">
        <v>194</v>
      </c>
      <c r="F25" s="98">
        <f>'Пр7 ведм 22-23'!G754</f>
        <v>922</v>
      </c>
      <c r="G25" s="98">
        <f>'Пр7 ведм 22-23'!H754</f>
        <v>922</v>
      </c>
      <c r="H25" s="329"/>
      <c r="I25" s="329"/>
    </row>
    <row r="26" spans="1:9" ht="33.75" x14ac:dyDescent="0.2">
      <c r="A26" s="132" t="s">
        <v>134</v>
      </c>
      <c r="B26" s="226" t="s">
        <v>98</v>
      </c>
      <c r="C26" s="59" t="s">
        <v>152</v>
      </c>
      <c r="D26" s="59" t="s">
        <v>370</v>
      </c>
      <c r="E26" s="226">
        <v>129</v>
      </c>
      <c r="F26" s="98">
        <f>'Пр7 ведм 22-23'!G755</f>
        <v>278.39999999999998</v>
      </c>
      <c r="G26" s="98">
        <f>'Пр7 ведм 22-23'!H755</f>
        <v>278.39999999999998</v>
      </c>
      <c r="H26" s="329"/>
      <c r="I26" s="329"/>
    </row>
    <row r="27" spans="1:9" ht="33.75" x14ac:dyDescent="0.2">
      <c r="A27" s="46" t="s">
        <v>111</v>
      </c>
      <c r="B27" s="226" t="s">
        <v>98</v>
      </c>
      <c r="C27" s="59" t="s">
        <v>152</v>
      </c>
      <c r="D27" s="59" t="s">
        <v>371</v>
      </c>
      <c r="E27" s="226">
        <v>100</v>
      </c>
      <c r="F27" s="98">
        <f t="shared" ref="F27:G28" si="5">F28</f>
        <v>0</v>
      </c>
      <c r="G27" s="98">
        <f t="shared" si="5"/>
        <v>0</v>
      </c>
      <c r="H27" s="329"/>
      <c r="I27" s="329"/>
    </row>
    <row r="28" spans="1:9" s="42" customFormat="1" ht="11.25" x14ac:dyDescent="0.2">
      <c r="A28" s="46" t="s">
        <v>132</v>
      </c>
      <c r="B28" s="226" t="s">
        <v>98</v>
      </c>
      <c r="C28" s="59" t="s">
        <v>152</v>
      </c>
      <c r="D28" s="59" t="s">
        <v>371</v>
      </c>
      <c r="E28" s="226">
        <v>120</v>
      </c>
      <c r="F28" s="98">
        <f t="shared" si="5"/>
        <v>0</v>
      </c>
      <c r="G28" s="98">
        <f t="shared" si="5"/>
        <v>0</v>
      </c>
      <c r="H28" s="329"/>
      <c r="I28" s="329"/>
    </row>
    <row r="29" spans="1:9" ht="22.5" x14ac:dyDescent="0.2">
      <c r="A29" s="49" t="s">
        <v>245</v>
      </c>
      <c r="B29" s="226" t="s">
        <v>98</v>
      </c>
      <c r="C29" s="59" t="s">
        <v>152</v>
      </c>
      <c r="D29" s="59" t="s">
        <v>371</v>
      </c>
      <c r="E29" s="226" t="s">
        <v>247</v>
      </c>
      <c r="F29" s="98">
        <f>'Пр7 ведм 22-23'!G758</f>
        <v>0</v>
      </c>
      <c r="G29" s="98">
        <f>'Пр7 ведм 22-23'!H758</f>
        <v>0</v>
      </c>
      <c r="H29" s="329"/>
      <c r="I29" s="329"/>
    </row>
    <row r="30" spans="1:9" x14ac:dyDescent="0.2">
      <c r="A30" s="46" t="s">
        <v>412</v>
      </c>
      <c r="B30" s="226" t="s">
        <v>98</v>
      </c>
      <c r="C30" s="59" t="s">
        <v>152</v>
      </c>
      <c r="D30" s="59" t="s">
        <v>371</v>
      </c>
      <c r="E30" s="226">
        <v>200</v>
      </c>
      <c r="F30" s="98">
        <f t="shared" ref="F30:G30" si="6">F31</f>
        <v>575.79999999999995</v>
      </c>
      <c r="G30" s="98">
        <f t="shared" si="6"/>
        <v>575.79999999999995</v>
      </c>
      <c r="H30" s="329"/>
      <c r="I30" s="329"/>
    </row>
    <row r="31" spans="1:9" s="60" customFormat="1" ht="22.5" x14ac:dyDescent="0.2">
      <c r="A31" s="46" t="s">
        <v>121</v>
      </c>
      <c r="B31" s="226" t="s">
        <v>98</v>
      </c>
      <c r="C31" s="59" t="s">
        <v>152</v>
      </c>
      <c r="D31" s="59" t="s">
        <v>371</v>
      </c>
      <c r="E31" s="226">
        <v>240</v>
      </c>
      <c r="F31" s="98">
        <f t="shared" ref="F31:G31" si="7">F33+F32</f>
        <v>575.79999999999995</v>
      </c>
      <c r="G31" s="98">
        <f t="shared" si="7"/>
        <v>575.79999999999995</v>
      </c>
      <c r="H31" s="329"/>
      <c r="I31" s="329"/>
    </row>
    <row r="32" spans="1:9" s="60" customFormat="1" ht="22.5" x14ac:dyDescent="0.2">
      <c r="A32" s="296" t="s">
        <v>135</v>
      </c>
      <c r="B32" s="226" t="s">
        <v>98</v>
      </c>
      <c r="C32" s="59" t="s">
        <v>152</v>
      </c>
      <c r="D32" s="59" t="s">
        <v>371</v>
      </c>
      <c r="E32" s="226">
        <v>242</v>
      </c>
      <c r="F32" s="98">
        <f>'Пр7 ведм 22-23'!G761</f>
        <v>0</v>
      </c>
      <c r="G32" s="98">
        <f>'Пр7 ведм 22-23'!H761</f>
        <v>0</v>
      </c>
      <c r="H32" s="329"/>
      <c r="I32" s="329"/>
    </row>
    <row r="33" spans="1:9" s="60" customFormat="1" x14ac:dyDescent="0.2">
      <c r="A33" s="296" t="s">
        <v>432</v>
      </c>
      <c r="B33" s="226" t="s">
        <v>98</v>
      </c>
      <c r="C33" s="59" t="s">
        <v>152</v>
      </c>
      <c r="D33" s="59" t="s">
        <v>371</v>
      </c>
      <c r="E33" s="226" t="s">
        <v>124</v>
      </c>
      <c r="F33" s="98">
        <f>'Пр7 ведм 22-23'!G762</f>
        <v>575.79999999999995</v>
      </c>
      <c r="G33" s="98">
        <f>'Пр7 ведм 22-23'!H762</f>
        <v>575.79999999999995</v>
      </c>
      <c r="H33" s="329"/>
      <c r="I33" s="329"/>
    </row>
    <row r="34" spans="1:9" s="60" customFormat="1" x14ac:dyDescent="0.2">
      <c r="A34" s="296" t="s">
        <v>136</v>
      </c>
      <c r="B34" s="226" t="s">
        <v>98</v>
      </c>
      <c r="C34" s="59" t="s">
        <v>152</v>
      </c>
      <c r="D34" s="59" t="s">
        <v>371</v>
      </c>
      <c r="E34" s="226" t="s">
        <v>196</v>
      </c>
      <c r="F34" s="98">
        <f>F35</f>
        <v>4</v>
      </c>
      <c r="G34" s="98">
        <f>G35</f>
        <v>4</v>
      </c>
      <c r="H34" s="329"/>
      <c r="I34" s="329"/>
    </row>
    <row r="35" spans="1:9" s="60" customFormat="1" x14ac:dyDescent="0.2">
      <c r="A35" s="296" t="s">
        <v>137</v>
      </c>
      <c r="B35" s="226" t="s">
        <v>98</v>
      </c>
      <c r="C35" s="59" t="s">
        <v>152</v>
      </c>
      <c r="D35" s="59" t="s">
        <v>371</v>
      </c>
      <c r="E35" s="226" t="s">
        <v>138</v>
      </c>
      <c r="F35" s="98">
        <f>F36+F37</f>
        <v>4</v>
      </c>
      <c r="G35" s="98">
        <f>G36+G37</f>
        <v>4</v>
      </c>
      <c r="H35" s="329"/>
      <c r="I35" s="329"/>
    </row>
    <row r="36" spans="1:9" s="60" customFormat="1" x14ac:dyDescent="0.2">
      <c r="A36" s="298" t="s">
        <v>197</v>
      </c>
      <c r="B36" s="226" t="s">
        <v>98</v>
      </c>
      <c r="C36" s="59" t="s">
        <v>152</v>
      </c>
      <c r="D36" s="59" t="s">
        <v>371</v>
      </c>
      <c r="E36" s="226">
        <v>852</v>
      </c>
      <c r="F36" s="98">
        <f>'Пр7 ведм 22-23'!G765</f>
        <v>3</v>
      </c>
      <c r="G36" s="98">
        <f>'Пр7 ведм 22-23'!H765</f>
        <v>3</v>
      </c>
      <c r="H36" s="329"/>
      <c r="I36" s="329"/>
    </row>
    <row r="37" spans="1:9" s="60" customFormat="1" x14ac:dyDescent="0.2">
      <c r="A37" s="298" t="s">
        <v>404</v>
      </c>
      <c r="B37" s="226" t="s">
        <v>98</v>
      </c>
      <c r="C37" s="59" t="s">
        <v>152</v>
      </c>
      <c r="D37" s="59" t="s">
        <v>371</v>
      </c>
      <c r="E37" s="226">
        <v>853</v>
      </c>
      <c r="F37" s="98">
        <f>'Пр7 ведм 22-23'!G766</f>
        <v>1</v>
      </c>
      <c r="G37" s="98">
        <f>'Пр7 ведм 22-23'!H766</f>
        <v>1</v>
      </c>
      <c r="H37" s="329"/>
      <c r="I37" s="329"/>
    </row>
    <row r="38" spans="1:9" ht="40.5" customHeight="1" x14ac:dyDescent="0.2">
      <c r="A38" s="44" t="s">
        <v>301</v>
      </c>
      <c r="B38" s="67" t="s">
        <v>98</v>
      </c>
      <c r="C38" s="69" t="s">
        <v>128</v>
      </c>
      <c r="D38" s="69"/>
      <c r="E38" s="67"/>
      <c r="F38" s="97">
        <f>F44+F39</f>
        <v>24949.122999999996</v>
      </c>
      <c r="G38" s="97">
        <f>G44+G39</f>
        <v>17136.922999999999</v>
      </c>
      <c r="H38" s="332"/>
      <c r="I38" s="332"/>
    </row>
    <row r="39" spans="1:9" ht="13.5" customHeight="1" x14ac:dyDescent="0.2">
      <c r="A39" s="132" t="s">
        <v>302</v>
      </c>
      <c r="B39" s="226" t="s">
        <v>98</v>
      </c>
      <c r="C39" s="59" t="s">
        <v>128</v>
      </c>
      <c r="D39" s="59" t="s">
        <v>303</v>
      </c>
      <c r="E39" s="226" t="s">
        <v>148</v>
      </c>
      <c r="F39" s="98">
        <f>F40</f>
        <v>1304.5999999999999</v>
      </c>
      <c r="G39" s="98">
        <f>G40</f>
        <v>1304.5999999999999</v>
      </c>
      <c r="H39" s="329"/>
      <c r="I39" s="329"/>
    </row>
    <row r="40" spans="1:9" ht="40.5" customHeight="1" x14ac:dyDescent="0.2">
      <c r="A40" s="46" t="s">
        <v>111</v>
      </c>
      <c r="B40" s="226" t="s">
        <v>98</v>
      </c>
      <c r="C40" s="59" t="s">
        <v>128</v>
      </c>
      <c r="D40" s="59" t="s">
        <v>304</v>
      </c>
      <c r="E40" s="226" t="s">
        <v>112</v>
      </c>
      <c r="F40" s="98">
        <f t="shared" ref="F40:G40" si="8">SUM(F41)</f>
        <v>1304.5999999999999</v>
      </c>
      <c r="G40" s="98">
        <f t="shared" si="8"/>
        <v>1304.5999999999999</v>
      </c>
      <c r="H40" s="329"/>
      <c r="I40" s="329"/>
    </row>
    <row r="41" spans="1:9" x14ac:dyDescent="0.2">
      <c r="A41" s="46" t="s">
        <v>132</v>
      </c>
      <c r="B41" s="226" t="s">
        <v>98</v>
      </c>
      <c r="C41" s="59" t="s">
        <v>128</v>
      </c>
      <c r="D41" s="59" t="s">
        <v>304</v>
      </c>
      <c r="E41" s="226" t="s">
        <v>193</v>
      </c>
      <c r="F41" s="98">
        <f t="shared" ref="F41:G41" si="9">SUM(F42:F43)</f>
        <v>1304.5999999999999</v>
      </c>
      <c r="G41" s="98">
        <f t="shared" si="9"/>
        <v>1304.5999999999999</v>
      </c>
      <c r="H41" s="329"/>
      <c r="I41" s="329"/>
    </row>
    <row r="42" spans="1:9" x14ac:dyDescent="0.2">
      <c r="A42" s="132" t="s">
        <v>133</v>
      </c>
      <c r="B42" s="226" t="s">
        <v>98</v>
      </c>
      <c r="C42" s="59" t="s">
        <v>128</v>
      </c>
      <c r="D42" s="59" t="s">
        <v>304</v>
      </c>
      <c r="E42" s="226" t="s">
        <v>194</v>
      </c>
      <c r="F42" s="98">
        <f>'Пр7 ведм 22-23'!G491</f>
        <v>1002</v>
      </c>
      <c r="G42" s="98">
        <f>'Пр7 ведм 22-23'!H491</f>
        <v>1002</v>
      </c>
      <c r="H42" s="329"/>
      <c r="I42" s="329"/>
    </row>
    <row r="43" spans="1:9" ht="33.75" x14ac:dyDescent="0.2">
      <c r="A43" s="132" t="s">
        <v>134</v>
      </c>
      <c r="B43" s="226" t="s">
        <v>98</v>
      </c>
      <c r="C43" s="59" t="s">
        <v>128</v>
      </c>
      <c r="D43" s="59" t="s">
        <v>304</v>
      </c>
      <c r="E43" s="226">
        <v>129</v>
      </c>
      <c r="F43" s="98">
        <f>'Пр7 ведм 22-23'!G492</f>
        <v>302.60000000000002</v>
      </c>
      <c r="G43" s="98">
        <f>'Пр7 ведм 22-23'!H492</f>
        <v>302.60000000000002</v>
      </c>
      <c r="H43" s="329"/>
      <c r="I43" s="329"/>
    </row>
    <row r="44" spans="1:9" ht="12.75" customHeight="1" x14ac:dyDescent="0.2">
      <c r="A44" s="46" t="s">
        <v>305</v>
      </c>
      <c r="B44" s="226" t="s">
        <v>98</v>
      </c>
      <c r="C44" s="59" t="s">
        <v>128</v>
      </c>
      <c r="D44" s="59" t="s">
        <v>306</v>
      </c>
      <c r="E44" s="226" t="s">
        <v>148</v>
      </c>
      <c r="F44" s="98">
        <f>F45+F50+F53+F58</f>
        <v>23644.522999999997</v>
      </c>
      <c r="G44" s="98">
        <f>G45+G50+G53+G58</f>
        <v>15832.323</v>
      </c>
      <c r="H44" s="329"/>
      <c r="I44" s="329"/>
    </row>
    <row r="45" spans="1:9" ht="17.25" customHeight="1" x14ac:dyDescent="0.2">
      <c r="A45" s="46" t="s">
        <v>111</v>
      </c>
      <c r="B45" s="226" t="s">
        <v>98</v>
      </c>
      <c r="C45" s="59" t="s">
        <v>128</v>
      </c>
      <c r="D45" s="59" t="s">
        <v>307</v>
      </c>
      <c r="E45" s="226" t="s">
        <v>112</v>
      </c>
      <c r="F45" s="98">
        <f t="shared" ref="F45:G45" si="10">F46</f>
        <v>21242.6</v>
      </c>
      <c r="G45" s="98">
        <f t="shared" si="10"/>
        <v>13430.4</v>
      </c>
      <c r="H45" s="329"/>
      <c r="I45" s="329"/>
    </row>
    <row r="46" spans="1:9" ht="21" customHeight="1" x14ac:dyDescent="0.2">
      <c r="A46" s="46" t="s">
        <v>132</v>
      </c>
      <c r="B46" s="226" t="s">
        <v>98</v>
      </c>
      <c r="C46" s="59" t="s">
        <v>128</v>
      </c>
      <c r="D46" s="59" t="s">
        <v>307</v>
      </c>
      <c r="E46" s="226" t="s">
        <v>193</v>
      </c>
      <c r="F46" s="98">
        <f t="shared" ref="F46:G46" si="11">F47+F48</f>
        <v>21242.6</v>
      </c>
      <c r="G46" s="98">
        <f t="shared" si="11"/>
        <v>13430.4</v>
      </c>
      <c r="H46" s="329"/>
      <c r="I46" s="329"/>
    </row>
    <row r="47" spans="1:9" x14ac:dyDescent="0.2">
      <c r="A47" s="132" t="s">
        <v>133</v>
      </c>
      <c r="B47" s="226" t="s">
        <v>98</v>
      </c>
      <c r="C47" s="59" t="s">
        <v>128</v>
      </c>
      <c r="D47" s="59" t="s">
        <v>307</v>
      </c>
      <c r="E47" s="226" t="s">
        <v>194</v>
      </c>
      <c r="F47" s="98">
        <f>'Пр7 ведм 22-23'!G496</f>
        <v>16315.4</v>
      </c>
      <c r="G47" s="98">
        <f>'Пр7 ведм 22-23'!H496</f>
        <v>10315.4</v>
      </c>
      <c r="H47" s="329"/>
      <c r="I47" s="329"/>
    </row>
    <row r="48" spans="1:9" ht="33.75" x14ac:dyDescent="0.2">
      <c r="A48" s="132" t="s">
        <v>134</v>
      </c>
      <c r="B48" s="226" t="s">
        <v>98</v>
      </c>
      <c r="C48" s="59" t="s">
        <v>128</v>
      </c>
      <c r="D48" s="59" t="s">
        <v>307</v>
      </c>
      <c r="E48" s="226">
        <v>129</v>
      </c>
      <c r="F48" s="98">
        <f>'Пр7 ведм 22-23'!G497</f>
        <v>4927.2</v>
      </c>
      <c r="G48" s="98">
        <f>'Пр7 ведм 22-23'!H497</f>
        <v>3115</v>
      </c>
      <c r="H48" s="329"/>
      <c r="I48" s="329"/>
    </row>
    <row r="49" spans="1:9" x14ac:dyDescent="0.2">
      <c r="A49" s="132" t="s">
        <v>530</v>
      </c>
      <c r="B49" s="226" t="s">
        <v>98</v>
      </c>
      <c r="C49" s="59" t="s">
        <v>128</v>
      </c>
      <c r="D49" s="59" t="s">
        <v>308</v>
      </c>
      <c r="E49" s="226"/>
      <c r="F49" s="98"/>
      <c r="G49" s="98"/>
      <c r="H49" s="329"/>
      <c r="I49" s="329"/>
    </row>
    <row r="50" spans="1:9" ht="33.75" x14ac:dyDescent="0.2">
      <c r="A50" s="46" t="s">
        <v>111</v>
      </c>
      <c r="B50" s="226" t="s">
        <v>98</v>
      </c>
      <c r="C50" s="59" t="s">
        <v>128</v>
      </c>
      <c r="D50" s="59" t="s">
        <v>308</v>
      </c>
      <c r="E50" s="226">
        <v>100</v>
      </c>
      <c r="F50" s="98">
        <f t="shared" ref="F50:G51" si="12">F51</f>
        <v>0</v>
      </c>
      <c r="G50" s="98">
        <f t="shared" si="12"/>
        <v>0</v>
      </c>
      <c r="H50" s="329"/>
      <c r="I50" s="329"/>
    </row>
    <row r="51" spans="1:9" x14ac:dyDescent="0.2">
      <c r="A51" s="46" t="s">
        <v>132</v>
      </c>
      <c r="B51" s="226" t="s">
        <v>98</v>
      </c>
      <c r="C51" s="59" t="s">
        <v>128</v>
      </c>
      <c r="D51" s="59" t="s">
        <v>308</v>
      </c>
      <c r="E51" s="226">
        <v>120</v>
      </c>
      <c r="F51" s="98">
        <f t="shared" si="12"/>
        <v>0</v>
      </c>
      <c r="G51" s="98">
        <f t="shared" si="12"/>
        <v>0</v>
      </c>
      <c r="H51" s="329"/>
      <c r="I51" s="329"/>
    </row>
    <row r="52" spans="1:9" ht="22.5" x14ac:dyDescent="0.2">
      <c r="A52" s="132" t="s">
        <v>245</v>
      </c>
      <c r="B52" s="226" t="s">
        <v>98</v>
      </c>
      <c r="C52" s="59" t="s">
        <v>128</v>
      </c>
      <c r="D52" s="59" t="s">
        <v>308</v>
      </c>
      <c r="E52" s="226">
        <v>122</v>
      </c>
      <c r="F52" s="98">
        <f>'Пр7 ведм 22-23'!G501</f>
        <v>0</v>
      </c>
      <c r="G52" s="98">
        <f>'Пр7 ведм 22-23'!H501</f>
        <v>0</v>
      </c>
      <c r="H52" s="329"/>
      <c r="I52" s="329"/>
    </row>
    <row r="53" spans="1:9" x14ac:dyDescent="0.2">
      <c r="A53" s="46" t="s">
        <v>412</v>
      </c>
      <c r="B53" s="226" t="s">
        <v>98</v>
      </c>
      <c r="C53" s="59" t="s">
        <v>128</v>
      </c>
      <c r="D53" s="59" t="s">
        <v>308</v>
      </c>
      <c r="E53" s="226" t="s">
        <v>120</v>
      </c>
      <c r="F53" s="98">
        <f t="shared" ref="F53:G53" si="13">F54</f>
        <v>2108.4230000000002</v>
      </c>
      <c r="G53" s="98">
        <f t="shared" si="13"/>
        <v>2108.4230000000002</v>
      </c>
      <c r="H53" s="329"/>
      <c r="I53" s="329"/>
    </row>
    <row r="54" spans="1:9" ht="22.5" x14ac:dyDescent="0.2">
      <c r="A54" s="46" t="s">
        <v>121</v>
      </c>
      <c r="B54" s="226" t="s">
        <v>98</v>
      </c>
      <c r="C54" s="59" t="s">
        <v>128</v>
      </c>
      <c r="D54" s="59" t="s">
        <v>308</v>
      </c>
      <c r="E54" s="226" t="s">
        <v>122</v>
      </c>
      <c r="F54" s="98">
        <f>F56+F55+F57</f>
        <v>2108.4230000000002</v>
      </c>
      <c r="G54" s="98">
        <f>G56+G55+G57</f>
        <v>2108.4230000000002</v>
      </c>
      <c r="H54" s="329"/>
      <c r="I54" s="329"/>
    </row>
    <row r="55" spans="1:9" ht="22.5" x14ac:dyDescent="0.2">
      <c r="A55" s="296" t="s">
        <v>135</v>
      </c>
      <c r="B55" s="226" t="s">
        <v>98</v>
      </c>
      <c r="C55" s="59" t="s">
        <v>128</v>
      </c>
      <c r="D55" s="59" t="s">
        <v>308</v>
      </c>
      <c r="E55" s="226">
        <v>242</v>
      </c>
      <c r="F55" s="98">
        <f>'Пр7 ведм 22-23'!G504</f>
        <v>185</v>
      </c>
      <c r="G55" s="98">
        <f>'Пр7 ведм 22-23'!H504</f>
        <v>185</v>
      </c>
      <c r="H55" s="329"/>
      <c r="I55" s="329"/>
    </row>
    <row r="56" spans="1:9" x14ac:dyDescent="0.2">
      <c r="A56" s="296" t="s">
        <v>432</v>
      </c>
      <c r="B56" s="226" t="s">
        <v>98</v>
      </c>
      <c r="C56" s="59" t="s">
        <v>128</v>
      </c>
      <c r="D56" s="59" t="s">
        <v>308</v>
      </c>
      <c r="E56" s="226" t="s">
        <v>124</v>
      </c>
      <c r="F56" s="98">
        <f>'Пр7 ведм 22-23'!G505</f>
        <v>1336.3230000000001</v>
      </c>
      <c r="G56" s="98">
        <f>'Пр7 ведм 22-23'!H505</f>
        <v>1336.3230000000001</v>
      </c>
      <c r="H56" s="329"/>
      <c r="I56" s="329"/>
    </row>
    <row r="57" spans="1:9" x14ac:dyDescent="0.2">
      <c r="A57" s="296" t="s">
        <v>881</v>
      </c>
      <c r="B57" s="226" t="s">
        <v>98</v>
      </c>
      <c r="C57" s="59" t="s">
        <v>128</v>
      </c>
      <c r="D57" s="59" t="s">
        <v>308</v>
      </c>
      <c r="E57" s="226">
        <v>247</v>
      </c>
      <c r="F57" s="98">
        <f>'Пр7 ведм 22-23'!G506</f>
        <v>587.1</v>
      </c>
      <c r="G57" s="98">
        <f>'Пр7 ведм 22-23'!H506</f>
        <v>587.1</v>
      </c>
      <c r="H57" s="329"/>
      <c r="I57" s="329"/>
    </row>
    <row r="58" spans="1:9" x14ac:dyDescent="0.2">
      <c r="A58" s="296" t="s">
        <v>136</v>
      </c>
      <c r="B58" s="226" t="s">
        <v>98</v>
      </c>
      <c r="C58" s="59" t="s">
        <v>128</v>
      </c>
      <c r="D58" s="59" t="s">
        <v>308</v>
      </c>
      <c r="E58" s="226" t="s">
        <v>196</v>
      </c>
      <c r="F58" s="98">
        <f t="shared" ref="F58:G58" si="14">F59</f>
        <v>293.5</v>
      </c>
      <c r="G58" s="98">
        <f t="shared" si="14"/>
        <v>293.5</v>
      </c>
      <c r="H58" s="329"/>
      <c r="I58" s="329"/>
    </row>
    <row r="59" spans="1:9" x14ac:dyDescent="0.2">
      <c r="A59" s="296" t="s">
        <v>137</v>
      </c>
      <c r="B59" s="226" t="s">
        <v>98</v>
      </c>
      <c r="C59" s="59" t="s">
        <v>128</v>
      </c>
      <c r="D59" s="59" t="s">
        <v>308</v>
      </c>
      <c r="E59" s="226" t="s">
        <v>138</v>
      </c>
      <c r="F59" s="98">
        <f t="shared" ref="F59:G59" si="15">F60+F61+F62</f>
        <v>293.5</v>
      </c>
      <c r="G59" s="98">
        <f t="shared" si="15"/>
        <v>293.5</v>
      </c>
      <c r="H59" s="329"/>
      <c r="I59" s="329"/>
    </row>
    <row r="60" spans="1:9" x14ac:dyDescent="0.2">
      <c r="A60" s="297" t="s">
        <v>139</v>
      </c>
      <c r="B60" s="226" t="s">
        <v>98</v>
      </c>
      <c r="C60" s="59" t="s">
        <v>128</v>
      </c>
      <c r="D60" s="59" t="s">
        <v>308</v>
      </c>
      <c r="E60" s="226" t="s">
        <v>140</v>
      </c>
      <c r="F60" s="98">
        <f>'Пр7 ведм 22-23'!G509</f>
        <v>90.5</v>
      </c>
      <c r="G60" s="98">
        <f>'Пр7 ведм 22-23'!H509</f>
        <v>90.5</v>
      </c>
      <c r="H60" s="329"/>
      <c r="I60" s="329"/>
    </row>
    <row r="61" spans="1:9" x14ac:dyDescent="0.2">
      <c r="A61" s="298" t="s">
        <v>197</v>
      </c>
      <c r="B61" s="226" t="s">
        <v>98</v>
      </c>
      <c r="C61" s="59" t="s">
        <v>128</v>
      </c>
      <c r="D61" s="59" t="s">
        <v>308</v>
      </c>
      <c r="E61" s="226">
        <v>852</v>
      </c>
      <c r="F61" s="98">
        <f>'Пр7 ведм 22-23'!G510</f>
        <v>22</v>
      </c>
      <c r="G61" s="98">
        <f>'Пр7 ведм 22-23'!H510</f>
        <v>22</v>
      </c>
      <c r="H61" s="329"/>
      <c r="I61" s="329"/>
    </row>
    <row r="62" spans="1:9" x14ac:dyDescent="0.2">
      <c r="A62" s="298" t="s">
        <v>404</v>
      </c>
      <c r="B62" s="226" t="s">
        <v>98</v>
      </c>
      <c r="C62" s="59" t="s">
        <v>128</v>
      </c>
      <c r="D62" s="59" t="s">
        <v>308</v>
      </c>
      <c r="E62" s="226">
        <v>853</v>
      </c>
      <c r="F62" s="98">
        <f>'Пр7 ведм 22-23'!G511</f>
        <v>181</v>
      </c>
      <c r="G62" s="98">
        <f>'Пр7 ведм 22-23'!H511</f>
        <v>181</v>
      </c>
      <c r="H62" s="329"/>
      <c r="I62" s="329"/>
    </row>
    <row r="63" spans="1:9" x14ac:dyDescent="0.2">
      <c r="A63" s="44" t="s">
        <v>407</v>
      </c>
      <c r="B63" s="66" t="s">
        <v>98</v>
      </c>
      <c r="C63" s="64" t="s">
        <v>239</v>
      </c>
      <c r="D63" s="64"/>
      <c r="E63" s="66"/>
      <c r="F63" s="97">
        <f t="shared" ref="F63:G66" si="16">F64</f>
        <v>18</v>
      </c>
      <c r="G63" s="97">
        <f t="shared" si="16"/>
        <v>8</v>
      </c>
      <c r="H63" s="332"/>
      <c r="I63" s="332"/>
    </row>
    <row r="64" spans="1:9" ht="36.75" customHeight="1" x14ac:dyDescent="0.2">
      <c r="A64" s="49" t="s">
        <v>416</v>
      </c>
      <c r="B64" s="48" t="s">
        <v>98</v>
      </c>
      <c r="C64" s="47" t="s">
        <v>239</v>
      </c>
      <c r="D64" s="47" t="s">
        <v>408</v>
      </c>
      <c r="E64" s="48"/>
      <c r="F64" s="98">
        <f t="shared" si="16"/>
        <v>18</v>
      </c>
      <c r="G64" s="98">
        <f t="shared" si="16"/>
        <v>8</v>
      </c>
      <c r="H64" s="329"/>
      <c r="I64" s="329"/>
    </row>
    <row r="65" spans="1:9" ht="36.75" customHeight="1" x14ac:dyDescent="0.2">
      <c r="A65" s="46" t="s">
        <v>412</v>
      </c>
      <c r="B65" s="48" t="s">
        <v>98</v>
      </c>
      <c r="C65" s="47" t="s">
        <v>239</v>
      </c>
      <c r="D65" s="47" t="s">
        <v>408</v>
      </c>
      <c r="E65" s="48" t="s">
        <v>120</v>
      </c>
      <c r="F65" s="98">
        <f t="shared" si="16"/>
        <v>18</v>
      </c>
      <c r="G65" s="98">
        <f t="shared" si="16"/>
        <v>8</v>
      </c>
      <c r="H65" s="329"/>
      <c r="I65" s="329"/>
    </row>
    <row r="66" spans="1:9" ht="36.75" customHeight="1" x14ac:dyDescent="0.2">
      <c r="A66" s="46" t="s">
        <v>121</v>
      </c>
      <c r="B66" s="48" t="s">
        <v>98</v>
      </c>
      <c r="C66" s="47" t="s">
        <v>239</v>
      </c>
      <c r="D66" s="47" t="s">
        <v>408</v>
      </c>
      <c r="E66" s="48" t="s">
        <v>122</v>
      </c>
      <c r="F66" s="98">
        <f t="shared" si="16"/>
        <v>18</v>
      </c>
      <c r="G66" s="98">
        <f t="shared" si="16"/>
        <v>8</v>
      </c>
      <c r="H66" s="329"/>
      <c r="I66" s="329"/>
    </row>
    <row r="67" spans="1:9" ht="36.75" customHeight="1" x14ac:dyDescent="0.2">
      <c r="A67" s="296" t="s">
        <v>432</v>
      </c>
      <c r="B67" s="48" t="s">
        <v>98</v>
      </c>
      <c r="C67" s="47" t="s">
        <v>239</v>
      </c>
      <c r="D67" s="47" t="s">
        <v>408</v>
      </c>
      <c r="E67" s="48" t="s">
        <v>124</v>
      </c>
      <c r="F67" s="98">
        <f>'Пр7 ведм 22-23'!G516</f>
        <v>18</v>
      </c>
      <c r="G67" s="98">
        <f>'Пр7 ведм 22-23'!H516</f>
        <v>8</v>
      </c>
      <c r="H67" s="329"/>
      <c r="I67" s="329"/>
    </row>
    <row r="68" spans="1:9" ht="36.75" customHeight="1" x14ac:dyDescent="0.2">
      <c r="A68" s="44" t="s">
        <v>264</v>
      </c>
      <c r="B68" s="226" t="s">
        <v>98</v>
      </c>
      <c r="C68" s="59" t="s">
        <v>183</v>
      </c>
      <c r="D68" s="59" t="s">
        <v>147</v>
      </c>
      <c r="E68" s="226" t="s">
        <v>148</v>
      </c>
      <c r="F68" s="98">
        <f>+F88+F69</f>
        <v>10800.5</v>
      </c>
      <c r="G68" s="98">
        <f>+G88+G69</f>
        <v>10800.5</v>
      </c>
      <c r="H68" s="329"/>
      <c r="I68" s="329"/>
    </row>
    <row r="69" spans="1:9" ht="36.75" customHeight="1" x14ac:dyDescent="0.2">
      <c r="A69" s="46" t="s">
        <v>450</v>
      </c>
      <c r="B69" s="226" t="s">
        <v>98</v>
      </c>
      <c r="C69" s="59" t="s">
        <v>183</v>
      </c>
      <c r="D69" s="59" t="s">
        <v>265</v>
      </c>
      <c r="E69" s="226" t="s">
        <v>148</v>
      </c>
      <c r="F69" s="98">
        <f t="shared" ref="F69:G70" si="17">F70</f>
        <v>8140.1</v>
      </c>
      <c r="G69" s="98">
        <f t="shared" si="17"/>
        <v>8140.1</v>
      </c>
      <c r="H69" s="329"/>
      <c r="I69" s="329"/>
    </row>
    <row r="70" spans="1:9" ht="36.75" customHeight="1" x14ac:dyDescent="0.2">
      <c r="A70" s="46" t="s">
        <v>441</v>
      </c>
      <c r="B70" s="226" t="s">
        <v>98</v>
      </c>
      <c r="C70" s="59" t="s">
        <v>183</v>
      </c>
      <c r="D70" s="59" t="s">
        <v>266</v>
      </c>
      <c r="E70" s="226" t="s">
        <v>148</v>
      </c>
      <c r="F70" s="98">
        <f t="shared" si="17"/>
        <v>8140.1</v>
      </c>
      <c r="G70" s="98">
        <f t="shared" si="17"/>
        <v>8140.1</v>
      </c>
      <c r="H70" s="329"/>
      <c r="I70" s="329"/>
    </row>
    <row r="71" spans="1:9" ht="36.75" customHeight="1" x14ac:dyDescent="0.2">
      <c r="A71" s="46" t="s">
        <v>267</v>
      </c>
      <c r="B71" s="226" t="s">
        <v>98</v>
      </c>
      <c r="C71" s="59" t="s">
        <v>183</v>
      </c>
      <c r="D71" s="59" t="s">
        <v>268</v>
      </c>
      <c r="E71" s="226"/>
      <c r="F71" s="98">
        <f>F72+F76+F79+F83</f>
        <v>8140.1</v>
      </c>
      <c r="G71" s="98">
        <f>G72+G76+G79+G83</f>
        <v>8140.1</v>
      </c>
      <c r="H71" s="329"/>
      <c r="I71" s="329"/>
    </row>
    <row r="72" spans="1:9" ht="36.75" customHeight="1" x14ac:dyDescent="0.2">
      <c r="A72" s="46" t="s">
        <v>111</v>
      </c>
      <c r="B72" s="226" t="s">
        <v>98</v>
      </c>
      <c r="C72" s="59" t="s">
        <v>183</v>
      </c>
      <c r="D72" s="59" t="s">
        <v>269</v>
      </c>
      <c r="E72" s="226" t="s">
        <v>112</v>
      </c>
      <c r="F72" s="98">
        <f t="shared" ref="F72:G72" si="18">F73</f>
        <v>7002.3</v>
      </c>
      <c r="G72" s="98">
        <f t="shared" si="18"/>
        <v>7002.3</v>
      </c>
      <c r="H72" s="329"/>
      <c r="I72" s="329"/>
    </row>
    <row r="73" spans="1:9" ht="21.75" customHeight="1" x14ac:dyDescent="0.2">
      <c r="A73" s="46" t="s">
        <v>132</v>
      </c>
      <c r="B73" s="226" t="s">
        <v>98</v>
      </c>
      <c r="C73" s="59" t="s">
        <v>183</v>
      </c>
      <c r="D73" s="59" t="s">
        <v>270</v>
      </c>
      <c r="E73" s="226" t="s">
        <v>193</v>
      </c>
      <c r="F73" s="98">
        <f t="shared" ref="F73:G73" si="19">F74+F75</f>
        <v>7002.3</v>
      </c>
      <c r="G73" s="98">
        <f t="shared" si="19"/>
        <v>7002.3</v>
      </c>
      <c r="H73" s="329"/>
      <c r="I73" s="329"/>
    </row>
    <row r="74" spans="1:9" ht="21" customHeight="1" x14ac:dyDescent="0.2">
      <c r="A74" s="132" t="s">
        <v>133</v>
      </c>
      <c r="B74" s="226" t="s">
        <v>98</v>
      </c>
      <c r="C74" s="59" t="s">
        <v>183</v>
      </c>
      <c r="D74" s="59" t="s">
        <v>270</v>
      </c>
      <c r="E74" s="226" t="s">
        <v>194</v>
      </c>
      <c r="F74" s="98">
        <f>'Пр7 ведм 22-23'!G434</f>
        <v>5378</v>
      </c>
      <c r="G74" s="98">
        <f>'Пр7 ведм 22-23'!H434</f>
        <v>5378</v>
      </c>
      <c r="H74" s="329"/>
      <c r="I74" s="329"/>
    </row>
    <row r="75" spans="1:9" ht="36.75" customHeight="1" x14ac:dyDescent="0.2">
      <c r="A75" s="132" t="s">
        <v>134</v>
      </c>
      <c r="B75" s="226" t="s">
        <v>98</v>
      </c>
      <c r="C75" s="59" t="s">
        <v>183</v>
      </c>
      <c r="D75" s="59" t="s">
        <v>270</v>
      </c>
      <c r="E75" s="226">
        <v>129</v>
      </c>
      <c r="F75" s="98">
        <f>'Пр7 ведм 22-23'!G435</f>
        <v>1624.3</v>
      </c>
      <c r="G75" s="98">
        <f>'Пр7 ведм 22-23'!H435</f>
        <v>1624.3</v>
      </c>
      <c r="H75" s="329"/>
      <c r="I75" s="329"/>
    </row>
    <row r="76" spans="1:9" ht="36.75" customHeight="1" x14ac:dyDescent="0.2">
      <c r="A76" s="46" t="s">
        <v>111</v>
      </c>
      <c r="B76" s="226" t="s">
        <v>98</v>
      </c>
      <c r="C76" s="59" t="s">
        <v>183</v>
      </c>
      <c r="D76" s="59" t="s">
        <v>271</v>
      </c>
      <c r="E76" s="226">
        <v>100</v>
      </c>
      <c r="F76" s="98">
        <f t="shared" ref="F76:G77" si="20">F77</f>
        <v>6.5</v>
      </c>
      <c r="G76" s="98">
        <f t="shared" si="20"/>
        <v>6.5</v>
      </c>
      <c r="H76" s="329"/>
      <c r="I76" s="329"/>
    </row>
    <row r="77" spans="1:9" x14ac:dyDescent="0.2">
      <c r="A77" s="46" t="s">
        <v>132</v>
      </c>
      <c r="B77" s="226" t="s">
        <v>98</v>
      </c>
      <c r="C77" s="59" t="s">
        <v>183</v>
      </c>
      <c r="D77" s="59" t="s">
        <v>271</v>
      </c>
      <c r="E77" s="226">
        <v>120</v>
      </c>
      <c r="F77" s="98">
        <f t="shared" si="20"/>
        <v>6.5</v>
      </c>
      <c r="G77" s="98">
        <f t="shared" si="20"/>
        <v>6.5</v>
      </c>
      <c r="H77" s="329"/>
      <c r="I77" s="329"/>
    </row>
    <row r="78" spans="1:9" ht="22.5" x14ac:dyDescent="0.2">
      <c r="A78" s="49" t="s">
        <v>245</v>
      </c>
      <c r="B78" s="226" t="s">
        <v>98</v>
      </c>
      <c r="C78" s="59" t="s">
        <v>183</v>
      </c>
      <c r="D78" s="59" t="s">
        <v>271</v>
      </c>
      <c r="E78" s="226" t="s">
        <v>247</v>
      </c>
      <c r="F78" s="98">
        <f>'Пр7 ведм 22-23'!G438</f>
        <v>6.5</v>
      </c>
      <c r="G78" s="98">
        <f>'Пр7 ведм 22-23'!H438</f>
        <v>6.5</v>
      </c>
      <c r="H78" s="329"/>
      <c r="I78" s="329"/>
    </row>
    <row r="79" spans="1:9" x14ac:dyDescent="0.2">
      <c r="A79" s="46" t="s">
        <v>412</v>
      </c>
      <c r="B79" s="226" t="s">
        <v>98</v>
      </c>
      <c r="C79" s="59" t="s">
        <v>183</v>
      </c>
      <c r="D79" s="59" t="s">
        <v>271</v>
      </c>
      <c r="E79" s="226" t="s">
        <v>120</v>
      </c>
      <c r="F79" s="98">
        <f t="shared" ref="F79:G79" si="21">F80</f>
        <v>1110.7</v>
      </c>
      <c r="G79" s="98">
        <f t="shared" si="21"/>
        <v>1110.7</v>
      </c>
      <c r="H79" s="329"/>
      <c r="I79" s="329"/>
    </row>
    <row r="80" spans="1:9" ht="22.5" x14ac:dyDescent="0.2">
      <c r="A80" s="46" t="s">
        <v>121</v>
      </c>
      <c r="B80" s="226" t="s">
        <v>98</v>
      </c>
      <c r="C80" s="59" t="s">
        <v>183</v>
      </c>
      <c r="D80" s="59" t="s">
        <v>271</v>
      </c>
      <c r="E80" s="226" t="s">
        <v>122</v>
      </c>
      <c r="F80" s="98">
        <f t="shared" ref="F80:G80" si="22">F82+F81</f>
        <v>1110.7</v>
      </c>
      <c r="G80" s="98">
        <f t="shared" si="22"/>
        <v>1110.7</v>
      </c>
      <c r="H80" s="329"/>
      <c r="I80" s="329"/>
    </row>
    <row r="81" spans="1:9" ht="22.5" x14ac:dyDescent="0.2">
      <c r="A81" s="296" t="s">
        <v>135</v>
      </c>
      <c r="B81" s="226" t="s">
        <v>98</v>
      </c>
      <c r="C81" s="59" t="s">
        <v>183</v>
      </c>
      <c r="D81" s="59" t="s">
        <v>271</v>
      </c>
      <c r="E81" s="226">
        <v>242</v>
      </c>
      <c r="F81" s="98">
        <f>'Пр7 ведм 22-23'!G441</f>
        <v>906.9</v>
      </c>
      <c r="G81" s="98">
        <f>'Пр7 ведм 22-23'!H441</f>
        <v>906.9</v>
      </c>
      <c r="H81" s="329"/>
      <c r="I81" s="329"/>
    </row>
    <row r="82" spans="1:9" x14ac:dyDescent="0.2">
      <c r="A82" s="296" t="s">
        <v>432</v>
      </c>
      <c r="B82" s="226" t="s">
        <v>98</v>
      </c>
      <c r="C82" s="59" t="s">
        <v>183</v>
      </c>
      <c r="D82" s="59" t="s">
        <v>271</v>
      </c>
      <c r="E82" s="226" t="s">
        <v>124</v>
      </c>
      <c r="F82" s="98">
        <f>'Пр7 ведм 22-23'!G442</f>
        <v>203.8</v>
      </c>
      <c r="G82" s="98">
        <f>'Пр7 ведм 22-23'!H442</f>
        <v>203.8</v>
      </c>
      <c r="H82" s="329"/>
      <c r="I82" s="329"/>
    </row>
    <row r="83" spans="1:9" x14ac:dyDescent="0.2">
      <c r="A83" s="296" t="s">
        <v>136</v>
      </c>
      <c r="B83" s="226" t="s">
        <v>98</v>
      </c>
      <c r="C83" s="59" t="s">
        <v>183</v>
      </c>
      <c r="D83" s="59" t="s">
        <v>271</v>
      </c>
      <c r="E83" s="226" t="s">
        <v>196</v>
      </c>
      <c r="F83" s="98">
        <f t="shared" ref="F83:G83" si="23">F84</f>
        <v>20.6</v>
      </c>
      <c r="G83" s="98">
        <f t="shared" si="23"/>
        <v>20.6</v>
      </c>
      <c r="H83" s="329"/>
      <c r="I83" s="329"/>
    </row>
    <row r="84" spans="1:9" x14ac:dyDescent="0.2">
      <c r="A84" s="296" t="s">
        <v>137</v>
      </c>
      <c r="B84" s="226" t="s">
        <v>98</v>
      </c>
      <c r="C84" s="59" t="s">
        <v>183</v>
      </c>
      <c r="D84" s="59" t="s">
        <v>271</v>
      </c>
      <c r="E84" s="226" t="s">
        <v>138</v>
      </c>
      <c r="F84" s="98">
        <f t="shared" ref="F84:G84" si="24">F86+F87+F85</f>
        <v>20.6</v>
      </c>
      <c r="G84" s="98">
        <f t="shared" si="24"/>
        <v>20.6</v>
      </c>
      <c r="H84" s="329"/>
      <c r="I84" s="329"/>
    </row>
    <row r="85" spans="1:9" x14ac:dyDescent="0.2">
      <c r="A85" s="297" t="s">
        <v>139</v>
      </c>
      <c r="B85" s="226" t="s">
        <v>98</v>
      </c>
      <c r="C85" s="59" t="s">
        <v>183</v>
      </c>
      <c r="D85" s="59" t="s">
        <v>271</v>
      </c>
      <c r="E85" s="226">
        <v>851</v>
      </c>
      <c r="F85" s="98">
        <f>'Пр7 ведм 22-23'!G445</f>
        <v>0</v>
      </c>
      <c r="G85" s="98">
        <f>'Пр7 ведм 22-23'!H445</f>
        <v>0</v>
      </c>
      <c r="H85" s="329"/>
      <c r="I85" s="329"/>
    </row>
    <row r="86" spans="1:9" x14ac:dyDescent="0.2">
      <c r="A86" s="298" t="s">
        <v>197</v>
      </c>
      <c r="B86" s="226" t="s">
        <v>98</v>
      </c>
      <c r="C86" s="59" t="s">
        <v>183</v>
      </c>
      <c r="D86" s="59" t="s">
        <v>271</v>
      </c>
      <c r="E86" s="226" t="s">
        <v>217</v>
      </c>
      <c r="F86" s="98">
        <f>'Пр7 ведм 22-23'!G446</f>
        <v>2</v>
      </c>
      <c r="G86" s="98">
        <f>'Пр7 ведм 22-23'!H446</f>
        <v>2</v>
      </c>
      <c r="H86" s="329"/>
      <c r="I86" s="329"/>
    </row>
    <row r="87" spans="1:9" x14ac:dyDescent="0.2">
      <c r="A87" s="298" t="s">
        <v>404</v>
      </c>
      <c r="B87" s="226" t="s">
        <v>98</v>
      </c>
      <c r="C87" s="59" t="s">
        <v>183</v>
      </c>
      <c r="D87" s="59" t="s">
        <v>271</v>
      </c>
      <c r="E87" s="226">
        <v>853</v>
      </c>
      <c r="F87" s="98">
        <f>'Пр7 ведм 22-23'!G447</f>
        <v>18.600000000000001</v>
      </c>
      <c r="G87" s="98">
        <f>'Пр7 ведм 22-23'!H447</f>
        <v>18.600000000000001</v>
      </c>
      <c r="H87" s="329"/>
      <c r="I87" s="329"/>
    </row>
    <row r="88" spans="1:9" s="60" customFormat="1" x14ac:dyDescent="0.2">
      <c r="A88" s="306" t="s">
        <v>374</v>
      </c>
      <c r="B88" s="71" t="s">
        <v>98</v>
      </c>
      <c r="C88" s="73" t="s">
        <v>183</v>
      </c>
      <c r="D88" s="73" t="s">
        <v>375</v>
      </c>
      <c r="E88" s="71" t="s">
        <v>148</v>
      </c>
      <c r="F88" s="249">
        <f>F89+F93+F96+F100</f>
        <v>2660.3999999999996</v>
      </c>
      <c r="G88" s="249">
        <f>G89+G93+G96+G100</f>
        <v>2660.3999999999996</v>
      </c>
      <c r="H88" s="333"/>
      <c r="I88" s="333"/>
    </row>
    <row r="89" spans="1:9" s="60" customFormat="1" ht="33.75" x14ac:dyDescent="0.2">
      <c r="A89" s="46" t="s">
        <v>111</v>
      </c>
      <c r="B89" s="226" t="s">
        <v>98</v>
      </c>
      <c r="C89" s="59" t="s">
        <v>183</v>
      </c>
      <c r="D89" s="59" t="s">
        <v>376</v>
      </c>
      <c r="E89" s="226" t="s">
        <v>112</v>
      </c>
      <c r="F89" s="98">
        <f t="shared" ref="F89:G89" si="25">F90</f>
        <v>2408.6999999999998</v>
      </c>
      <c r="G89" s="98">
        <f t="shared" si="25"/>
        <v>2408.6999999999998</v>
      </c>
      <c r="H89" s="329"/>
      <c r="I89" s="329"/>
    </row>
    <row r="90" spans="1:9" s="60" customFormat="1" x14ac:dyDescent="0.2">
      <c r="A90" s="46" t="s">
        <v>132</v>
      </c>
      <c r="B90" s="226" t="s">
        <v>98</v>
      </c>
      <c r="C90" s="59" t="s">
        <v>183</v>
      </c>
      <c r="D90" s="59" t="s">
        <v>376</v>
      </c>
      <c r="E90" s="226" t="s">
        <v>193</v>
      </c>
      <c r="F90" s="98">
        <f t="shared" ref="F90:G90" si="26">F91+F92</f>
        <v>2408.6999999999998</v>
      </c>
      <c r="G90" s="98">
        <f t="shared" si="26"/>
        <v>2408.6999999999998</v>
      </c>
      <c r="H90" s="329"/>
      <c r="I90" s="329"/>
    </row>
    <row r="91" spans="1:9" s="60" customFormat="1" x14ac:dyDescent="0.2">
      <c r="A91" s="132" t="s">
        <v>133</v>
      </c>
      <c r="B91" s="226" t="s">
        <v>98</v>
      </c>
      <c r="C91" s="59" t="s">
        <v>183</v>
      </c>
      <c r="D91" s="59" t="s">
        <v>376</v>
      </c>
      <c r="E91" s="226" t="s">
        <v>194</v>
      </c>
      <c r="F91" s="98">
        <f>'Пр7 ведм 22-23'!G773</f>
        <v>1850</v>
      </c>
      <c r="G91" s="98">
        <f>'Пр7 ведм 22-23'!H773</f>
        <v>1850</v>
      </c>
      <c r="H91" s="329"/>
      <c r="I91" s="329"/>
    </row>
    <row r="92" spans="1:9" s="60" customFormat="1" ht="33.75" x14ac:dyDescent="0.2">
      <c r="A92" s="132" t="s">
        <v>134</v>
      </c>
      <c r="B92" s="226" t="s">
        <v>98</v>
      </c>
      <c r="C92" s="59" t="s">
        <v>183</v>
      </c>
      <c r="D92" s="59" t="s">
        <v>376</v>
      </c>
      <c r="E92" s="226">
        <v>129</v>
      </c>
      <c r="F92" s="98">
        <f>'Пр7 ведм 22-23'!G774</f>
        <v>558.70000000000005</v>
      </c>
      <c r="G92" s="98">
        <f>'Пр7 ведм 22-23'!H774</f>
        <v>558.70000000000005</v>
      </c>
      <c r="H92" s="329"/>
      <c r="I92" s="329"/>
    </row>
    <row r="93" spans="1:9" s="60" customFormat="1" ht="33.75" x14ac:dyDescent="0.2">
      <c r="A93" s="46" t="s">
        <v>111</v>
      </c>
      <c r="B93" s="226" t="s">
        <v>98</v>
      </c>
      <c r="C93" s="59" t="s">
        <v>183</v>
      </c>
      <c r="D93" s="59" t="s">
        <v>377</v>
      </c>
      <c r="E93" s="226">
        <v>100</v>
      </c>
      <c r="F93" s="98">
        <f t="shared" ref="F93:G94" si="27">F94</f>
        <v>14.4</v>
      </c>
      <c r="G93" s="98">
        <f t="shared" si="27"/>
        <v>14.4</v>
      </c>
      <c r="H93" s="329"/>
      <c r="I93" s="329"/>
    </row>
    <row r="94" spans="1:9" s="60" customFormat="1" x14ac:dyDescent="0.2">
      <c r="A94" s="46" t="s">
        <v>132</v>
      </c>
      <c r="B94" s="226" t="s">
        <v>98</v>
      </c>
      <c r="C94" s="59" t="s">
        <v>183</v>
      </c>
      <c r="D94" s="59" t="s">
        <v>377</v>
      </c>
      <c r="E94" s="226">
        <v>120</v>
      </c>
      <c r="F94" s="98">
        <f t="shared" si="27"/>
        <v>14.4</v>
      </c>
      <c r="G94" s="98">
        <f t="shared" si="27"/>
        <v>14.4</v>
      </c>
      <c r="H94" s="329"/>
      <c r="I94" s="329"/>
    </row>
    <row r="95" spans="1:9" ht="22.5" x14ac:dyDescent="0.2">
      <c r="A95" s="49" t="s">
        <v>245</v>
      </c>
      <c r="B95" s="226" t="s">
        <v>98</v>
      </c>
      <c r="C95" s="59" t="s">
        <v>183</v>
      </c>
      <c r="D95" s="59" t="s">
        <v>377</v>
      </c>
      <c r="E95" s="226">
        <v>122</v>
      </c>
      <c r="F95" s="98">
        <f>'Пр7 ведм 22-23'!G777</f>
        <v>14.4</v>
      </c>
      <c r="G95" s="98">
        <f>'Пр7 ведм 22-23'!H777</f>
        <v>14.4</v>
      </c>
      <c r="H95" s="329"/>
      <c r="I95" s="329"/>
    </row>
    <row r="96" spans="1:9" x14ac:dyDescent="0.2">
      <c r="A96" s="46" t="s">
        <v>412</v>
      </c>
      <c r="B96" s="226" t="s">
        <v>98</v>
      </c>
      <c r="C96" s="59" t="s">
        <v>183</v>
      </c>
      <c r="D96" s="59" t="s">
        <v>377</v>
      </c>
      <c r="E96" s="226" t="s">
        <v>120</v>
      </c>
      <c r="F96" s="98">
        <f t="shared" ref="F96:G96" si="28">F97</f>
        <v>234.2</v>
      </c>
      <c r="G96" s="98">
        <f t="shared" si="28"/>
        <v>234.2</v>
      </c>
      <c r="H96" s="329"/>
      <c r="I96" s="329"/>
    </row>
    <row r="97" spans="1:9" ht="22.5" x14ac:dyDescent="0.2">
      <c r="A97" s="296" t="s">
        <v>121</v>
      </c>
      <c r="B97" s="226" t="s">
        <v>98</v>
      </c>
      <c r="C97" s="59" t="s">
        <v>183</v>
      </c>
      <c r="D97" s="59" t="s">
        <v>377</v>
      </c>
      <c r="E97" s="226" t="s">
        <v>122</v>
      </c>
      <c r="F97" s="98">
        <f t="shared" ref="F97:G97" si="29">F99+F98</f>
        <v>234.2</v>
      </c>
      <c r="G97" s="98">
        <f t="shared" si="29"/>
        <v>234.2</v>
      </c>
      <c r="H97" s="329"/>
      <c r="I97" s="329"/>
    </row>
    <row r="98" spans="1:9" ht="22.5" x14ac:dyDescent="0.2">
      <c r="A98" s="296" t="s">
        <v>135</v>
      </c>
      <c r="B98" s="226" t="s">
        <v>98</v>
      </c>
      <c r="C98" s="59" t="s">
        <v>183</v>
      </c>
      <c r="D98" s="59" t="s">
        <v>377</v>
      </c>
      <c r="E98" s="226">
        <v>242</v>
      </c>
      <c r="F98" s="98">
        <f>'Пр7 ведм 22-23'!G780</f>
        <v>53.8</v>
      </c>
      <c r="G98" s="98">
        <f>'Пр7 ведм 22-23'!H780</f>
        <v>53.8</v>
      </c>
      <c r="H98" s="329"/>
      <c r="I98" s="329"/>
    </row>
    <row r="99" spans="1:9" x14ac:dyDescent="0.2">
      <c r="A99" s="296" t="s">
        <v>432</v>
      </c>
      <c r="B99" s="226" t="s">
        <v>98</v>
      </c>
      <c r="C99" s="59" t="s">
        <v>183</v>
      </c>
      <c r="D99" s="59" t="s">
        <v>377</v>
      </c>
      <c r="E99" s="226" t="s">
        <v>124</v>
      </c>
      <c r="F99" s="98">
        <f>'Пр7 ведм 22-23'!G781</f>
        <v>180.4</v>
      </c>
      <c r="G99" s="98">
        <f>'Пр7 ведм 22-23'!H781</f>
        <v>180.4</v>
      </c>
      <c r="H99" s="329"/>
      <c r="I99" s="329"/>
    </row>
    <row r="100" spans="1:9" s="60" customFormat="1" x14ac:dyDescent="0.2">
      <c r="A100" s="296" t="s">
        <v>136</v>
      </c>
      <c r="B100" s="226" t="s">
        <v>98</v>
      </c>
      <c r="C100" s="59" t="s">
        <v>183</v>
      </c>
      <c r="D100" s="59" t="s">
        <v>377</v>
      </c>
      <c r="E100" s="226" t="s">
        <v>196</v>
      </c>
      <c r="F100" s="98">
        <f t="shared" ref="F100:G100" si="30">F101</f>
        <v>3.1</v>
      </c>
      <c r="G100" s="98">
        <f t="shared" si="30"/>
        <v>3.1</v>
      </c>
      <c r="H100" s="329"/>
      <c r="I100" s="329"/>
    </row>
    <row r="101" spans="1:9" s="60" customFormat="1" x14ac:dyDescent="0.2">
      <c r="A101" s="296" t="s">
        <v>137</v>
      </c>
      <c r="B101" s="226" t="s">
        <v>98</v>
      </c>
      <c r="C101" s="59" t="s">
        <v>183</v>
      </c>
      <c r="D101" s="59" t="s">
        <v>377</v>
      </c>
      <c r="E101" s="226" t="s">
        <v>138</v>
      </c>
      <c r="F101" s="98">
        <f>F102+F103</f>
        <v>3.1</v>
      </c>
      <c r="G101" s="98">
        <f>G102+G103</f>
        <v>3.1</v>
      </c>
      <c r="H101" s="329"/>
      <c r="I101" s="329"/>
    </row>
    <row r="102" spans="1:9" s="60" customFormat="1" x14ac:dyDescent="0.2">
      <c r="A102" s="298" t="s">
        <v>197</v>
      </c>
      <c r="B102" s="226" t="s">
        <v>98</v>
      </c>
      <c r="C102" s="59" t="s">
        <v>183</v>
      </c>
      <c r="D102" s="59" t="s">
        <v>377</v>
      </c>
      <c r="E102" s="226">
        <v>852</v>
      </c>
      <c r="F102" s="98">
        <f>'Пр7 ведм 22-23'!G784</f>
        <v>0</v>
      </c>
      <c r="G102" s="98">
        <f>'Пр7 ведм 22-23'!H784</f>
        <v>0</v>
      </c>
      <c r="H102" s="329"/>
      <c r="I102" s="329"/>
    </row>
    <row r="103" spans="1:9" x14ac:dyDescent="0.2">
      <c r="A103" s="298" t="s">
        <v>404</v>
      </c>
      <c r="B103" s="226" t="s">
        <v>98</v>
      </c>
      <c r="C103" s="59" t="s">
        <v>183</v>
      </c>
      <c r="D103" s="59" t="s">
        <v>377</v>
      </c>
      <c r="E103" s="226">
        <v>853</v>
      </c>
      <c r="F103" s="98">
        <f>'Пр7 ведм 22-23'!G785</f>
        <v>3.1</v>
      </c>
      <c r="G103" s="98">
        <f>'Пр7 ведм 22-23'!H785</f>
        <v>3.1</v>
      </c>
      <c r="H103" s="329"/>
      <c r="I103" s="329"/>
    </row>
    <row r="104" spans="1:9" x14ac:dyDescent="0.2">
      <c r="A104" s="299" t="s">
        <v>414</v>
      </c>
      <c r="B104" s="67" t="s">
        <v>98</v>
      </c>
      <c r="C104" s="69" t="s">
        <v>352</v>
      </c>
      <c r="D104" s="59"/>
      <c r="E104" s="48"/>
      <c r="F104" s="98">
        <f t="shared" ref="F104:G107" si="31">F105</f>
        <v>200</v>
      </c>
      <c r="G104" s="98">
        <f t="shared" si="31"/>
        <v>200</v>
      </c>
      <c r="H104" s="329"/>
      <c r="I104" s="329"/>
    </row>
    <row r="105" spans="1:9" x14ac:dyDescent="0.2">
      <c r="A105" s="298" t="s">
        <v>424</v>
      </c>
      <c r="B105" s="226" t="s">
        <v>98</v>
      </c>
      <c r="C105" s="59" t="s">
        <v>352</v>
      </c>
      <c r="D105" s="59" t="s">
        <v>423</v>
      </c>
      <c r="E105" s="48"/>
      <c r="F105" s="98">
        <f t="shared" si="31"/>
        <v>200</v>
      </c>
      <c r="G105" s="98">
        <f t="shared" si="31"/>
        <v>200</v>
      </c>
      <c r="H105" s="329"/>
      <c r="I105" s="329"/>
    </row>
    <row r="106" spans="1:9" x14ac:dyDescent="0.2">
      <c r="A106" s="46" t="s">
        <v>412</v>
      </c>
      <c r="B106" s="226" t="s">
        <v>98</v>
      </c>
      <c r="C106" s="59" t="s">
        <v>352</v>
      </c>
      <c r="D106" s="59" t="s">
        <v>423</v>
      </c>
      <c r="E106" s="226">
        <v>800</v>
      </c>
      <c r="F106" s="98">
        <f t="shared" si="31"/>
        <v>200</v>
      </c>
      <c r="G106" s="98">
        <f t="shared" si="31"/>
        <v>200</v>
      </c>
      <c r="H106" s="329"/>
      <c r="I106" s="329"/>
    </row>
    <row r="107" spans="1:9" ht="22.5" x14ac:dyDescent="0.2">
      <c r="A107" s="46" t="s">
        <v>121</v>
      </c>
      <c r="B107" s="226" t="s">
        <v>98</v>
      </c>
      <c r="C107" s="59" t="s">
        <v>352</v>
      </c>
      <c r="D107" s="59" t="s">
        <v>423</v>
      </c>
      <c r="E107" s="226">
        <v>800</v>
      </c>
      <c r="F107" s="98">
        <f t="shared" si="31"/>
        <v>200</v>
      </c>
      <c r="G107" s="98">
        <f t="shared" si="31"/>
        <v>200</v>
      </c>
      <c r="H107" s="329"/>
      <c r="I107" s="329"/>
    </row>
    <row r="108" spans="1:9" ht="22.5" x14ac:dyDescent="0.2">
      <c r="A108" s="296" t="s">
        <v>123</v>
      </c>
      <c r="B108" s="226" t="s">
        <v>98</v>
      </c>
      <c r="C108" s="59" t="s">
        <v>352</v>
      </c>
      <c r="D108" s="59" t="s">
        <v>423</v>
      </c>
      <c r="E108" s="48">
        <v>870</v>
      </c>
      <c r="F108" s="98">
        <f>'Пр7 ведм 22-23'!G521</f>
        <v>200</v>
      </c>
      <c r="G108" s="98">
        <f>'Пр7 ведм 22-23'!H521</f>
        <v>200</v>
      </c>
      <c r="H108" s="329"/>
      <c r="I108" s="329"/>
    </row>
    <row r="109" spans="1:9" ht="17.25" customHeight="1" x14ac:dyDescent="0.2">
      <c r="A109" s="44" t="s">
        <v>272</v>
      </c>
      <c r="B109" s="67" t="s">
        <v>98</v>
      </c>
      <c r="C109" s="69" t="s">
        <v>273</v>
      </c>
      <c r="D109" s="69"/>
      <c r="E109" s="67"/>
      <c r="F109" s="97">
        <f>F128+F134+F110+F124</f>
        <v>2426.1</v>
      </c>
      <c r="G109" s="97">
        <f>G128+G134+G110+G124</f>
        <v>2432.9</v>
      </c>
      <c r="H109" s="332"/>
      <c r="I109" s="332"/>
    </row>
    <row r="110" spans="1:9" ht="22.5" x14ac:dyDescent="0.2">
      <c r="A110" s="46" t="s">
        <v>451</v>
      </c>
      <c r="B110" s="226" t="s">
        <v>98</v>
      </c>
      <c r="C110" s="59" t="s">
        <v>273</v>
      </c>
      <c r="D110" s="59" t="s">
        <v>309</v>
      </c>
      <c r="E110" s="226"/>
      <c r="F110" s="98">
        <f t="shared" ref="F110:G110" si="32">F115+F119+F111</f>
        <v>1627</v>
      </c>
      <c r="G110" s="98">
        <f t="shared" si="32"/>
        <v>1627</v>
      </c>
      <c r="H110" s="329"/>
      <c r="I110" s="329"/>
    </row>
    <row r="111" spans="1:9" ht="22.5" x14ac:dyDescent="0.2">
      <c r="A111" s="242" t="s">
        <v>797</v>
      </c>
      <c r="B111" s="226" t="s">
        <v>98</v>
      </c>
      <c r="C111" s="59" t="s">
        <v>273</v>
      </c>
      <c r="D111" s="59" t="s">
        <v>796</v>
      </c>
      <c r="E111" s="226"/>
      <c r="F111" s="98">
        <f t="shared" ref="F111:G113" si="33">F112</f>
        <v>50</v>
      </c>
      <c r="G111" s="98">
        <f t="shared" si="33"/>
        <v>50</v>
      </c>
      <c r="H111" s="329"/>
      <c r="I111" s="329"/>
    </row>
    <row r="112" spans="1:9" x14ac:dyDescent="0.2">
      <c r="A112" s="46" t="s">
        <v>412</v>
      </c>
      <c r="B112" s="226" t="s">
        <v>98</v>
      </c>
      <c r="C112" s="59" t="s">
        <v>273</v>
      </c>
      <c r="D112" s="59" t="s">
        <v>796</v>
      </c>
      <c r="E112" s="226" t="s">
        <v>120</v>
      </c>
      <c r="F112" s="98">
        <f t="shared" si="33"/>
        <v>50</v>
      </c>
      <c r="G112" s="98">
        <f t="shared" si="33"/>
        <v>50</v>
      </c>
      <c r="H112" s="329"/>
      <c r="I112" s="329"/>
    </row>
    <row r="113" spans="1:9" ht="22.5" x14ac:dyDescent="0.2">
      <c r="A113" s="46" t="s">
        <v>121</v>
      </c>
      <c r="B113" s="226" t="s">
        <v>98</v>
      </c>
      <c r="C113" s="59" t="s">
        <v>273</v>
      </c>
      <c r="D113" s="59" t="s">
        <v>796</v>
      </c>
      <c r="E113" s="226" t="s">
        <v>122</v>
      </c>
      <c r="F113" s="98">
        <f t="shared" si="33"/>
        <v>50</v>
      </c>
      <c r="G113" s="98">
        <f t="shared" si="33"/>
        <v>50</v>
      </c>
      <c r="H113" s="329"/>
      <c r="I113" s="329"/>
    </row>
    <row r="114" spans="1:9" x14ac:dyDescent="0.2">
      <c r="A114" s="296" t="s">
        <v>432</v>
      </c>
      <c r="B114" s="226" t="s">
        <v>98</v>
      </c>
      <c r="C114" s="59" t="s">
        <v>273</v>
      </c>
      <c r="D114" s="59" t="s">
        <v>796</v>
      </c>
      <c r="E114" s="226" t="s">
        <v>124</v>
      </c>
      <c r="F114" s="98">
        <f>'Пр7 ведм 22-23'!G527</f>
        <v>50</v>
      </c>
      <c r="G114" s="98">
        <f>'Пр7 ведм 22-23'!H527</f>
        <v>50</v>
      </c>
      <c r="H114" s="329"/>
      <c r="I114" s="329"/>
    </row>
    <row r="115" spans="1:9" ht="33.75" x14ac:dyDescent="0.2">
      <c r="A115" s="242" t="s">
        <v>799</v>
      </c>
      <c r="B115" s="226" t="s">
        <v>98</v>
      </c>
      <c r="C115" s="59" t="s">
        <v>273</v>
      </c>
      <c r="D115" s="59" t="s">
        <v>798</v>
      </c>
      <c r="E115" s="226"/>
      <c r="F115" s="98">
        <f t="shared" ref="F115:G117" si="34">F116</f>
        <v>280</v>
      </c>
      <c r="G115" s="98">
        <f t="shared" si="34"/>
        <v>280</v>
      </c>
      <c r="H115" s="329"/>
      <c r="I115" s="329"/>
    </row>
    <row r="116" spans="1:9" x14ac:dyDescent="0.2">
      <c r="A116" s="46" t="s">
        <v>412</v>
      </c>
      <c r="B116" s="226" t="s">
        <v>98</v>
      </c>
      <c r="C116" s="59" t="s">
        <v>273</v>
      </c>
      <c r="D116" s="59" t="s">
        <v>798</v>
      </c>
      <c r="E116" s="226" t="s">
        <v>120</v>
      </c>
      <c r="F116" s="98">
        <f t="shared" si="34"/>
        <v>280</v>
      </c>
      <c r="G116" s="98">
        <f t="shared" si="34"/>
        <v>280</v>
      </c>
      <c r="H116" s="329"/>
      <c r="I116" s="329"/>
    </row>
    <row r="117" spans="1:9" ht="15.75" customHeight="1" x14ac:dyDescent="0.2">
      <c r="A117" s="46" t="s">
        <v>121</v>
      </c>
      <c r="B117" s="226" t="s">
        <v>98</v>
      </c>
      <c r="C117" s="59" t="s">
        <v>273</v>
      </c>
      <c r="D117" s="59" t="s">
        <v>798</v>
      </c>
      <c r="E117" s="226" t="s">
        <v>122</v>
      </c>
      <c r="F117" s="98">
        <f t="shared" si="34"/>
        <v>280</v>
      </c>
      <c r="G117" s="98">
        <f t="shared" si="34"/>
        <v>280</v>
      </c>
      <c r="H117" s="329"/>
      <c r="I117" s="329"/>
    </row>
    <row r="118" spans="1:9" x14ac:dyDescent="0.2">
      <c r="A118" s="296" t="s">
        <v>432</v>
      </c>
      <c r="B118" s="226" t="s">
        <v>98</v>
      </c>
      <c r="C118" s="59" t="s">
        <v>273</v>
      </c>
      <c r="D118" s="59" t="s">
        <v>798</v>
      </c>
      <c r="E118" s="226" t="s">
        <v>124</v>
      </c>
      <c r="F118" s="98">
        <f>'Пр7 ведм 22-23'!G531</f>
        <v>280</v>
      </c>
      <c r="G118" s="98">
        <f>'Пр7 ведм 22-23'!H531</f>
        <v>280</v>
      </c>
      <c r="H118" s="329"/>
      <c r="I118" s="329"/>
    </row>
    <row r="119" spans="1:9" ht="22.5" x14ac:dyDescent="0.2">
      <c r="A119" s="296" t="s">
        <v>525</v>
      </c>
      <c r="B119" s="226" t="s">
        <v>98</v>
      </c>
      <c r="C119" s="59" t="s">
        <v>273</v>
      </c>
      <c r="D119" s="59" t="s">
        <v>524</v>
      </c>
      <c r="E119" s="226"/>
      <c r="F119" s="257">
        <f t="shared" ref="F119:G120" si="35">F120</f>
        <v>1297</v>
      </c>
      <c r="G119" s="257">
        <f t="shared" si="35"/>
        <v>1297</v>
      </c>
      <c r="H119" s="346"/>
      <c r="I119" s="346"/>
    </row>
    <row r="120" spans="1:9" x14ac:dyDescent="0.2">
      <c r="A120" s="46" t="s">
        <v>412</v>
      </c>
      <c r="B120" s="226" t="s">
        <v>98</v>
      </c>
      <c r="C120" s="59" t="s">
        <v>273</v>
      </c>
      <c r="D120" s="59" t="s">
        <v>524</v>
      </c>
      <c r="E120" s="226" t="s">
        <v>120</v>
      </c>
      <c r="F120" s="257">
        <f t="shared" si="35"/>
        <v>1297</v>
      </c>
      <c r="G120" s="257">
        <f t="shared" si="35"/>
        <v>1297</v>
      </c>
      <c r="H120" s="346"/>
      <c r="I120" s="346"/>
    </row>
    <row r="121" spans="1:9" ht="25.5" customHeight="1" x14ac:dyDescent="0.2">
      <c r="A121" s="46" t="s">
        <v>121</v>
      </c>
      <c r="B121" s="226" t="s">
        <v>98</v>
      </c>
      <c r="C121" s="59" t="s">
        <v>273</v>
      </c>
      <c r="D121" s="59" t="s">
        <v>524</v>
      </c>
      <c r="E121" s="226" t="s">
        <v>122</v>
      </c>
      <c r="F121" s="257">
        <f t="shared" ref="F121:G121" si="36">F123+F122</f>
        <v>1297</v>
      </c>
      <c r="G121" s="257">
        <f t="shared" si="36"/>
        <v>1297</v>
      </c>
      <c r="H121" s="346"/>
      <c r="I121" s="346"/>
    </row>
    <row r="122" spans="1:9" ht="22.5" x14ac:dyDescent="0.2">
      <c r="A122" s="296" t="s">
        <v>135</v>
      </c>
      <c r="B122" s="226" t="s">
        <v>98</v>
      </c>
      <c r="C122" s="59" t="s">
        <v>273</v>
      </c>
      <c r="D122" s="59" t="s">
        <v>524</v>
      </c>
      <c r="E122" s="226">
        <v>242</v>
      </c>
      <c r="F122" s="98">
        <f>'Пр7 ведм 22-23'!G535</f>
        <v>121</v>
      </c>
      <c r="G122" s="98">
        <f>'Пр7 ведм 22-23'!H535</f>
        <v>121</v>
      </c>
      <c r="H122" s="329"/>
      <c r="I122" s="329"/>
    </row>
    <row r="123" spans="1:9" x14ac:dyDescent="0.2">
      <c r="A123" s="296" t="s">
        <v>432</v>
      </c>
      <c r="B123" s="226" t="s">
        <v>98</v>
      </c>
      <c r="C123" s="59" t="s">
        <v>273</v>
      </c>
      <c r="D123" s="59" t="s">
        <v>524</v>
      </c>
      <c r="E123" s="226" t="s">
        <v>124</v>
      </c>
      <c r="F123" s="98">
        <f>'Пр7 ведм 22-23'!G536</f>
        <v>1176</v>
      </c>
      <c r="G123" s="98">
        <f>'Пр7 ведм 22-23'!H536</f>
        <v>1176</v>
      </c>
      <c r="H123" s="329"/>
      <c r="I123" s="329"/>
    </row>
    <row r="124" spans="1:9" x14ac:dyDescent="0.2">
      <c r="A124" s="304" t="s">
        <v>310</v>
      </c>
      <c r="B124" s="226" t="s">
        <v>98</v>
      </c>
      <c r="C124" s="59" t="s">
        <v>273</v>
      </c>
      <c r="D124" s="59" t="s">
        <v>311</v>
      </c>
      <c r="E124" s="226"/>
      <c r="F124" s="98">
        <f t="shared" ref="F124:G126" si="37">F125</f>
        <v>100</v>
      </c>
      <c r="G124" s="98">
        <f t="shared" si="37"/>
        <v>100</v>
      </c>
      <c r="H124" s="329"/>
      <c r="I124" s="329"/>
    </row>
    <row r="125" spans="1:9" x14ac:dyDescent="0.2">
      <c r="A125" s="296" t="s">
        <v>136</v>
      </c>
      <c r="B125" s="226" t="s">
        <v>98</v>
      </c>
      <c r="C125" s="59" t="s">
        <v>273</v>
      </c>
      <c r="D125" s="59" t="s">
        <v>311</v>
      </c>
      <c r="E125" s="226" t="s">
        <v>196</v>
      </c>
      <c r="F125" s="98">
        <f t="shared" si="37"/>
        <v>100</v>
      </c>
      <c r="G125" s="98">
        <f t="shared" si="37"/>
        <v>100</v>
      </c>
      <c r="H125" s="329"/>
      <c r="I125" s="329"/>
    </row>
    <row r="126" spans="1:9" x14ac:dyDescent="0.2">
      <c r="A126" s="296" t="s">
        <v>137</v>
      </c>
      <c r="B126" s="226" t="s">
        <v>98</v>
      </c>
      <c r="C126" s="59" t="s">
        <v>273</v>
      </c>
      <c r="D126" s="59" t="s">
        <v>311</v>
      </c>
      <c r="E126" s="226" t="s">
        <v>138</v>
      </c>
      <c r="F126" s="98">
        <f t="shared" si="37"/>
        <v>100</v>
      </c>
      <c r="G126" s="98">
        <f t="shared" si="37"/>
        <v>100</v>
      </c>
      <c r="H126" s="329"/>
      <c r="I126" s="329"/>
    </row>
    <row r="127" spans="1:9" x14ac:dyDescent="0.2">
      <c r="A127" s="298" t="s">
        <v>404</v>
      </c>
      <c r="B127" s="226" t="s">
        <v>98</v>
      </c>
      <c r="C127" s="59" t="s">
        <v>273</v>
      </c>
      <c r="D127" s="59" t="s">
        <v>311</v>
      </c>
      <c r="E127" s="226">
        <v>853</v>
      </c>
      <c r="F127" s="98">
        <f>'Пр7 ведм 22-23'!G540</f>
        <v>100</v>
      </c>
      <c r="G127" s="98">
        <f>'Пр7 ведм 22-23'!H540</f>
        <v>100</v>
      </c>
      <c r="H127" s="329"/>
      <c r="I127" s="329"/>
    </row>
    <row r="128" spans="1:9" ht="22.5" x14ac:dyDescent="0.2">
      <c r="A128" s="132" t="s">
        <v>69</v>
      </c>
      <c r="B128" s="226" t="s">
        <v>98</v>
      </c>
      <c r="C128" s="59" t="s">
        <v>273</v>
      </c>
      <c r="D128" s="59" t="s">
        <v>275</v>
      </c>
      <c r="E128" s="226"/>
      <c r="F128" s="98">
        <f>F130+F132</f>
        <v>7</v>
      </c>
      <c r="G128" s="98">
        <f>G130+G132</f>
        <v>7</v>
      </c>
      <c r="H128" s="329"/>
      <c r="I128" s="329"/>
    </row>
    <row r="129" spans="1:9" ht="15" customHeight="1" x14ac:dyDescent="0.2">
      <c r="A129" s="46" t="s">
        <v>412</v>
      </c>
      <c r="B129" s="226" t="s">
        <v>98</v>
      </c>
      <c r="C129" s="59" t="s">
        <v>273</v>
      </c>
      <c r="D129" s="59" t="s">
        <v>275</v>
      </c>
      <c r="E129" s="226">
        <v>200</v>
      </c>
      <c r="F129" s="98">
        <f t="shared" ref="F129:G130" si="38">F130</f>
        <v>1</v>
      </c>
      <c r="G129" s="98">
        <f t="shared" si="38"/>
        <v>1</v>
      </c>
      <c r="H129" s="329"/>
      <c r="I129" s="329"/>
    </row>
    <row r="130" spans="1:9" ht="22.5" x14ac:dyDescent="0.2">
      <c r="A130" s="46" t="s">
        <v>121</v>
      </c>
      <c r="B130" s="226" t="s">
        <v>98</v>
      </c>
      <c r="C130" s="59" t="s">
        <v>273</v>
      </c>
      <c r="D130" s="59" t="s">
        <v>275</v>
      </c>
      <c r="E130" s="226">
        <v>240</v>
      </c>
      <c r="F130" s="98">
        <f t="shared" si="38"/>
        <v>1</v>
      </c>
      <c r="G130" s="98">
        <f t="shared" si="38"/>
        <v>1</v>
      </c>
      <c r="H130" s="329"/>
      <c r="I130" s="329"/>
    </row>
    <row r="131" spans="1:9" x14ac:dyDescent="0.2">
      <c r="A131" s="296" t="s">
        <v>432</v>
      </c>
      <c r="B131" s="226" t="s">
        <v>98</v>
      </c>
      <c r="C131" s="59" t="s">
        <v>273</v>
      </c>
      <c r="D131" s="59" t="s">
        <v>275</v>
      </c>
      <c r="E131" s="226">
        <v>244</v>
      </c>
      <c r="F131" s="98">
        <f>'Пр7 ведм 22-23'!G544</f>
        <v>1</v>
      </c>
      <c r="G131" s="98">
        <f>'Пр7 ведм 22-23'!H544</f>
        <v>1</v>
      </c>
      <c r="H131" s="329"/>
      <c r="I131" s="329"/>
    </row>
    <row r="132" spans="1:9" x14ac:dyDescent="0.2">
      <c r="A132" s="46" t="s">
        <v>276</v>
      </c>
      <c r="B132" s="226" t="s">
        <v>98</v>
      </c>
      <c r="C132" s="59" t="s">
        <v>273</v>
      </c>
      <c r="D132" s="59" t="s">
        <v>275</v>
      </c>
      <c r="E132" s="226">
        <v>500</v>
      </c>
      <c r="F132" s="98">
        <f>F133</f>
        <v>6</v>
      </c>
      <c r="G132" s="98">
        <f>G133</f>
        <v>6</v>
      </c>
      <c r="H132" s="329"/>
      <c r="I132" s="329"/>
    </row>
    <row r="133" spans="1:9" x14ac:dyDescent="0.2">
      <c r="A133" s="46" t="s">
        <v>277</v>
      </c>
      <c r="B133" s="226" t="s">
        <v>98</v>
      </c>
      <c r="C133" s="59" t="s">
        <v>273</v>
      </c>
      <c r="D133" s="59" t="s">
        <v>275</v>
      </c>
      <c r="E133" s="226">
        <v>530</v>
      </c>
      <c r="F133" s="98">
        <f>'Пр7 ведм 22-23'!G452</f>
        <v>6</v>
      </c>
      <c r="G133" s="98">
        <f>'Пр7 ведм 22-23'!H452</f>
        <v>6</v>
      </c>
      <c r="H133" s="329"/>
      <c r="I133" s="329"/>
    </row>
    <row r="134" spans="1:9" ht="35.25" customHeight="1" x14ac:dyDescent="0.2">
      <c r="A134" s="305" t="s">
        <v>418</v>
      </c>
      <c r="B134" s="71" t="s">
        <v>98</v>
      </c>
      <c r="C134" s="73" t="s">
        <v>273</v>
      </c>
      <c r="D134" s="73" t="s">
        <v>312</v>
      </c>
      <c r="E134" s="71" t="s">
        <v>148</v>
      </c>
      <c r="F134" s="249">
        <f>F135+F140</f>
        <v>692.1</v>
      </c>
      <c r="G134" s="249">
        <f>G135+G140</f>
        <v>698.9</v>
      </c>
      <c r="H134" s="333"/>
      <c r="I134" s="333"/>
    </row>
    <row r="135" spans="1:9" ht="39" customHeight="1" x14ac:dyDescent="0.2">
      <c r="A135" s="46" t="s">
        <v>111</v>
      </c>
      <c r="B135" s="226" t="s">
        <v>98</v>
      </c>
      <c r="C135" s="59" t="s">
        <v>273</v>
      </c>
      <c r="D135" s="59" t="s">
        <v>312</v>
      </c>
      <c r="E135" s="226" t="s">
        <v>112</v>
      </c>
      <c r="F135" s="98">
        <f t="shared" ref="F135:G135" si="39">F136</f>
        <v>606.1</v>
      </c>
      <c r="G135" s="98">
        <f t="shared" si="39"/>
        <v>606.1</v>
      </c>
      <c r="H135" s="329"/>
      <c r="I135" s="329"/>
    </row>
    <row r="136" spans="1:9" x14ac:dyDescent="0.2">
      <c r="A136" s="46" t="s">
        <v>132</v>
      </c>
      <c r="B136" s="226" t="s">
        <v>98</v>
      </c>
      <c r="C136" s="59" t="s">
        <v>273</v>
      </c>
      <c r="D136" s="59" t="s">
        <v>312</v>
      </c>
      <c r="E136" s="226" t="s">
        <v>193</v>
      </c>
      <c r="F136" s="98">
        <f t="shared" ref="F136:G136" si="40">F137+F138</f>
        <v>606.1</v>
      </c>
      <c r="G136" s="98">
        <f t="shared" si="40"/>
        <v>606.1</v>
      </c>
      <c r="H136" s="329"/>
      <c r="I136" s="329"/>
    </row>
    <row r="137" spans="1:9" s="42" customFormat="1" ht="31.5" customHeight="1" x14ac:dyDescent="0.2">
      <c r="A137" s="132" t="s">
        <v>133</v>
      </c>
      <c r="B137" s="226" t="s">
        <v>98</v>
      </c>
      <c r="C137" s="59" t="s">
        <v>273</v>
      </c>
      <c r="D137" s="59" t="s">
        <v>312</v>
      </c>
      <c r="E137" s="226" t="s">
        <v>194</v>
      </c>
      <c r="F137" s="98">
        <f>'Пр7 ведм 22-23'!G548</f>
        <v>465.5</v>
      </c>
      <c r="G137" s="98">
        <f>'Пр7 ведм 22-23'!H548</f>
        <v>465.5</v>
      </c>
      <c r="H137" s="329"/>
      <c r="I137" s="329"/>
    </row>
    <row r="138" spans="1:9" s="42" customFormat="1" ht="33.75" x14ac:dyDescent="0.2">
      <c r="A138" s="132" t="s">
        <v>134</v>
      </c>
      <c r="B138" s="226" t="s">
        <v>98</v>
      </c>
      <c r="C138" s="59" t="s">
        <v>273</v>
      </c>
      <c r="D138" s="59" t="s">
        <v>312</v>
      </c>
      <c r="E138" s="226">
        <v>129</v>
      </c>
      <c r="F138" s="98">
        <f>'Пр7 ведм 22-23'!G549</f>
        <v>140.6</v>
      </c>
      <c r="G138" s="98">
        <f>'Пр7 ведм 22-23'!H549</f>
        <v>140.6</v>
      </c>
      <c r="H138" s="329"/>
      <c r="I138" s="329"/>
    </row>
    <row r="139" spans="1:9" s="42" customFormat="1" ht="11.25" x14ac:dyDescent="0.2">
      <c r="A139" s="46" t="s">
        <v>412</v>
      </c>
      <c r="B139" s="226" t="s">
        <v>98</v>
      </c>
      <c r="C139" s="59" t="s">
        <v>273</v>
      </c>
      <c r="D139" s="59" t="s">
        <v>312</v>
      </c>
      <c r="E139" s="226">
        <v>200</v>
      </c>
      <c r="F139" s="98">
        <f t="shared" ref="F139:G139" si="41">F140</f>
        <v>86</v>
      </c>
      <c r="G139" s="98">
        <f t="shared" si="41"/>
        <v>92.8</v>
      </c>
      <c r="H139" s="329"/>
      <c r="I139" s="329"/>
    </row>
    <row r="140" spans="1:9" ht="22.5" x14ac:dyDescent="0.2">
      <c r="A140" s="46" t="s">
        <v>121</v>
      </c>
      <c r="B140" s="226" t="s">
        <v>98</v>
      </c>
      <c r="C140" s="59" t="s">
        <v>273</v>
      </c>
      <c r="D140" s="59" t="s">
        <v>312</v>
      </c>
      <c r="E140" s="226" t="s">
        <v>122</v>
      </c>
      <c r="F140" s="98">
        <f t="shared" ref="F140:G140" si="42">F142+F141</f>
        <v>86</v>
      </c>
      <c r="G140" s="98">
        <f t="shared" si="42"/>
        <v>92.8</v>
      </c>
      <c r="H140" s="329"/>
      <c r="I140" s="329"/>
    </row>
    <row r="141" spans="1:9" ht="22.5" x14ac:dyDescent="0.2">
      <c r="A141" s="296" t="s">
        <v>135</v>
      </c>
      <c r="B141" s="226" t="s">
        <v>98</v>
      </c>
      <c r="C141" s="59" t="s">
        <v>273</v>
      </c>
      <c r="D141" s="59" t="s">
        <v>312</v>
      </c>
      <c r="E141" s="226">
        <v>242</v>
      </c>
      <c r="F141" s="98">
        <f>'Пр7 ведм 22-23'!G552</f>
        <v>50</v>
      </c>
      <c r="G141" s="98">
        <f>'Пр7 ведм 22-23'!H552</f>
        <v>50</v>
      </c>
      <c r="H141" s="329"/>
      <c r="I141" s="329"/>
    </row>
    <row r="142" spans="1:9" x14ac:dyDescent="0.2">
      <c r="A142" s="296" t="s">
        <v>432</v>
      </c>
      <c r="B142" s="226" t="s">
        <v>98</v>
      </c>
      <c r="C142" s="59" t="s">
        <v>273</v>
      </c>
      <c r="D142" s="59" t="s">
        <v>312</v>
      </c>
      <c r="E142" s="226" t="s">
        <v>124</v>
      </c>
      <c r="F142" s="98">
        <f>'Пр7 ведм 22-23'!G553</f>
        <v>36</v>
      </c>
      <c r="G142" s="98">
        <f>'Пр7 ведм 22-23'!H553</f>
        <v>42.8</v>
      </c>
      <c r="H142" s="329"/>
      <c r="I142" s="329"/>
    </row>
    <row r="143" spans="1:9" x14ac:dyDescent="0.2">
      <c r="A143" s="44" t="s">
        <v>278</v>
      </c>
      <c r="B143" s="69" t="s">
        <v>214</v>
      </c>
      <c r="C143" s="69"/>
      <c r="D143" s="69"/>
      <c r="E143" s="67"/>
      <c r="F143" s="97">
        <f t="shared" ref="F143:G144" si="43">F144</f>
        <v>1625.8984</v>
      </c>
      <c r="G143" s="97">
        <f t="shared" si="43"/>
        <v>1684.4306999999999</v>
      </c>
      <c r="H143" s="332"/>
      <c r="I143" s="332"/>
    </row>
    <row r="144" spans="1:9" ht="24.75" customHeight="1" x14ac:dyDescent="0.2">
      <c r="A144" s="44" t="s">
        <v>279</v>
      </c>
      <c r="B144" s="69" t="s">
        <v>214</v>
      </c>
      <c r="C144" s="69" t="s">
        <v>152</v>
      </c>
      <c r="D144" s="69"/>
      <c r="E144" s="59"/>
      <c r="F144" s="97">
        <f t="shared" si="43"/>
        <v>1625.8984</v>
      </c>
      <c r="G144" s="97">
        <f t="shared" si="43"/>
        <v>1684.4306999999999</v>
      </c>
      <c r="H144" s="332"/>
      <c r="I144" s="332"/>
    </row>
    <row r="145" spans="1:9" x14ac:dyDescent="0.2">
      <c r="A145" s="46" t="s">
        <v>125</v>
      </c>
      <c r="B145" s="59" t="s">
        <v>214</v>
      </c>
      <c r="C145" s="59" t="s">
        <v>152</v>
      </c>
      <c r="D145" s="79" t="s">
        <v>274</v>
      </c>
      <c r="E145" s="226"/>
      <c r="F145" s="98">
        <f>F146+F154</f>
        <v>1625.8984</v>
      </c>
      <c r="G145" s="98">
        <f>G146+G154</f>
        <v>1684.4306999999999</v>
      </c>
      <c r="H145" s="329"/>
      <c r="I145" s="329"/>
    </row>
    <row r="146" spans="1:9" ht="51.75" customHeight="1" x14ac:dyDescent="0.2">
      <c r="A146" s="306" t="s">
        <v>313</v>
      </c>
      <c r="B146" s="73" t="s">
        <v>214</v>
      </c>
      <c r="C146" s="73" t="s">
        <v>152</v>
      </c>
      <c r="D146" s="73" t="s">
        <v>280</v>
      </c>
      <c r="E146" s="71"/>
      <c r="F146" s="249">
        <f>F147+F151</f>
        <v>435.22360000000003</v>
      </c>
      <c r="G146" s="249">
        <f>G147+G151</f>
        <v>450.89160000000004</v>
      </c>
      <c r="H146" s="333"/>
      <c r="I146" s="333"/>
    </row>
    <row r="147" spans="1:9" s="42" customFormat="1" ht="51.75" customHeight="1" x14ac:dyDescent="0.2">
      <c r="A147" s="46" t="s">
        <v>111</v>
      </c>
      <c r="B147" s="59" t="s">
        <v>214</v>
      </c>
      <c r="C147" s="59" t="s">
        <v>152</v>
      </c>
      <c r="D147" s="59" t="s">
        <v>280</v>
      </c>
      <c r="E147" s="226" t="s">
        <v>112</v>
      </c>
      <c r="F147" s="98">
        <f t="shared" ref="F147:G147" si="44">F148</f>
        <v>404.3</v>
      </c>
      <c r="G147" s="98">
        <f t="shared" si="44"/>
        <v>404.3</v>
      </c>
      <c r="H147" s="329"/>
      <c r="I147" s="329"/>
    </row>
    <row r="148" spans="1:9" s="42" customFormat="1" ht="24.75" customHeight="1" x14ac:dyDescent="0.2">
      <c r="A148" s="46" t="s">
        <v>113</v>
      </c>
      <c r="B148" s="59" t="s">
        <v>214</v>
      </c>
      <c r="C148" s="59" t="s">
        <v>152</v>
      </c>
      <c r="D148" s="59" t="s">
        <v>280</v>
      </c>
      <c r="E148" s="226">
        <v>110</v>
      </c>
      <c r="F148" s="98">
        <f>F149+F150</f>
        <v>404.3</v>
      </c>
      <c r="G148" s="98">
        <f>G149+G150</f>
        <v>404.3</v>
      </c>
      <c r="H148" s="329"/>
      <c r="I148" s="329"/>
    </row>
    <row r="149" spans="1:9" x14ac:dyDescent="0.2">
      <c r="A149" s="46" t="s">
        <v>114</v>
      </c>
      <c r="B149" s="59" t="s">
        <v>214</v>
      </c>
      <c r="C149" s="59" t="s">
        <v>152</v>
      </c>
      <c r="D149" s="59" t="s">
        <v>280</v>
      </c>
      <c r="E149" s="226">
        <v>111</v>
      </c>
      <c r="F149" s="98">
        <f>'Пр7 ведм 22-23'!G560</f>
        <v>310.5</v>
      </c>
      <c r="G149" s="98">
        <f>'Пр7 ведм 22-23'!H560</f>
        <v>310.5</v>
      </c>
      <c r="H149" s="329"/>
      <c r="I149" s="329"/>
    </row>
    <row r="150" spans="1:9" ht="22.5" x14ac:dyDescent="0.2">
      <c r="A150" s="132" t="s">
        <v>115</v>
      </c>
      <c r="B150" s="59" t="s">
        <v>214</v>
      </c>
      <c r="C150" s="59" t="s">
        <v>152</v>
      </c>
      <c r="D150" s="59" t="s">
        <v>280</v>
      </c>
      <c r="E150" s="226">
        <v>119</v>
      </c>
      <c r="F150" s="98">
        <f>'Пр7 ведм 22-23'!G561</f>
        <v>93.8</v>
      </c>
      <c r="G150" s="98">
        <f>'Пр7 ведм 22-23'!H561</f>
        <v>93.8</v>
      </c>
      <c r="H150" s="329"/>
      <c r="I150" s="329"/>
    </row>
    <row r="151" spans="1:9" ht="24.75" customHeight="1" x14ac:dyDescent="0.2">
      <c r="A151" s="46" t="s">
        <v>412</v>
      </c>
      <c r="B151" s="59" t="s">
        <v>214</v>
      </c>
      <c r="C151" s="59" t="s">
        <v>152</v>
      </c>
      <c r="D151" s="59" t="s">
        <v>280</v>
      </c>
      <c r="E151" s="226">
        <v>200</v>
      </c>
      <c r="F151" s="98">
        <f t="shared" ref="F151:G152" si="45">F152</f>
        <v>30.9236</v>
      </c>
      <c r="G151" s="98">
        <f t="shared" si="45"/>
        <v>46.5916</v>
      </c>
      <c r="H151" s="329"/>
      <c r="I151" s="329"/>
    </row>
    <row r="152" spans="1:9" s="42" customFormat="1" ht="22.5" x14ac:dyDescent="0.2">
      <c r="A152" s="46" t="s">
        <v>121</v>
      </c>
      <c r="B152" s="59" t="s">
        <v>214</v>
      </c>
      <c r="C152" s="59" t="s">
        <v>152</v>
      </c>
      <c r="D152" s="59" t="s">
        <v>280</v>
      </c>
      <c r="E152" s="226" t="s">
        <v>122</v>
      </c>
      <c r="F152" s="98">
        <f t="shared" si="45"/>
        <v>30.9236</v>
      </c>
      <c r="G152" s="98">
        <f t="shared" si="45"/>
        <v>46.5916</v>
      </c>
      <c r="H152" s="329"/>
      <c r="I152" s="329"/>
    </row>
    <row r="153" spans="1:9" x14ac:dyDescent="0.2">
      <c r="A153" s="296" t="s">
        <v>432</v>
      </c>
      <c r="B153" s="59" t="s">
        <v>214</v>
      </c>
      <c r="C153" s="59" t="s">
        <v>152</v>
      </c>
      <c r="D153" s="59" t="s">
        <v>280</v>
      </c>
      <c r="E153" s="226" t="s">
        <v>124</v>
      </c>
      <c r="F153" s="98">
        <f>'Пр7 ведм 22-23'!G564</f>
        <v>30.9236</v>
      </c>
      <c r="G153" s="98">
        <f>'Пр7 ведм 22-23'!H564</f>
        <v>46.5916</v>
      </c>
      <c r="H153" s="329"/>
      <c r="I153" s="329"/>
    </row>
    <row r="154" spans="1:9" s="42" customFormat="1" ht="11.25" x14ac:dyDescent="0.2">
      <c r="A154" s="46" t="s">
        <v>276</v>
      </c>
      <c r="B154" s="59" t="s">
        <v>214</v>
      </c>
      <c r="C154" s="59" t="s">
        <v>152</v>
      </c>
      <c r="D154" s="59" t="s">
        <v>280</v>
      </c>
      <c r="E154" s="59" t="s">
        <v>281</v>
      </c>
      <c r="F154" s="98">
        <f>F155</f>
        <v>1190.6748</v>
      </c>
      <c r="G154" s="98">
        <f>G155</f>
        <v>1233.5391</v>
      </c>
      <c r="H154" s="329"/>
      <c r="I154" s="329"/>
    </row>
    <row r="155" spans="1:9" s="42" customFormat="1" ht="11.25" x14ac:dyDescent="0.2">
      <c r="A155" s="46" t="s">
        <v>277</v>
      </c>
      <c r="B155" s="59" t="s">
        <v>214</v>
      </c>
      <c r="C155" s="59" t="s">
        <v>152</v>
      </c>
      <c r="D155" s="59" t="s">
        <v>280</v>
      </c>
      <c r="E155" s="59" t="s">
        <v>282</v>
      </c>
      <c r="F155" s="98">
        <f>'Пр7 ведм 22-23'!G458</f>
        <v>1190.6748</v>
      </c>
      <c r="G155" s="98">
        <f>'Пр7 ведм 22-23'!H458</f>
        <v>1233.5391</v>
      </c>
      <c r="H155" s="329"/>
      <c r="I155" s="329"/>
    </row>
    <row r="156" spans="1:9" ht="21" x14ac:dyDescent="0.2">
      <c r="A156" s="44" t="s">
        <v>314</v>
      </c>
      <c r="B156" s="67" t="s">
        <v>152</v>
      </c>
      <c r="C156" s="69" t="s">
        <v>146</v>
      </c>
      <c r="D156" s="69" t="s">
        <v>147</v>
      </c>
      <c r="E156" s="67" t="s">
        <v>148</v>
      </c>
      <c r="F156" s="97">
        <f>F157+F180</f>
        <v>3298.9</v>
      </c>
      <c r="G156" s="97">
        <f>G157+G180</f>
        <v>2357.5</v>
      </c>
      <c r="H156" s="332">
        <f>'Пр7 ведм 22-23'!G565</f>
        <v>3298.9</v>
      </c>
      <c r="I156" s="332">
        <f>'Пр7 ведм 22-23'!H565</f>
        <v>2357.5</v>
      </c>
    </row>
    <row r="157" spans="1:9" ht="24.75" customHeight="1" x14ac:dyDescent="0.2">
      <c r="A157" s="44" t="s">
        <v>315</v>
      </c>
      <c r="B157" s="67" t="s">
        <v>152</v>
      </c>
      <c r="C157" s="69" t="s">
        <v>219</v>
      </c>
      <c r="D157" s="69"/>
      <c r="E157" s="67"/>
      <c r="F157" s="97">
        <f>F158+F167</f>
        <v>2968.9</v>
      </c>
      <c r="G157" s="97">
        <f>G158+G167</f>
        <v>2027.5</v>
      </c>
      <c r="H157" s="332"/>
      <c r="I157" s="332"/>
    </row>
    <row r="158" spans="1:9" x14ac:dyDescent="0.2">
      <c r="A158" s="132" t="s">
        <v>316</v>
      </c>
      <c r="B158" s="226" t="s">
        <v>152</v>
      </c>
      <c r="C158" s="59" t="s">
        <v>219</v>
      </c>
      <c r="D158" s="59" t="s">
        <v>317</v>
      </c>
      <c r="E158" s="226"/>
      <c r="F158" s="98">
        <f t="shared" ref="F158:G158" si="46">F159+F163</f>
        <v>2368.9</v>
      </c>
      <c r="G158" s="98">
        <f t="shared" si="46"/>
        <v>1427.5</v>
      </c>
      <c r="H158" s="329"/>
      <c r="I158" s="329"/>
    </row>
    <row r="159" spans="1:9" ht="33.75" x14ac:dyDescent="0.2">
      <c r="A159" s="46" t="s">
        <v>111</v>
      </c>
      <c r="B159" s="226" t="s">
        <v>152</v>
      </c>
      <c r="C159" s="59" t="s">
        <v>219</v>
      </c>
      <c r="D159" s="59" t="s">
        <v>317</v>
      </c>
      <c r="E159" s="226" t="s">
        <v>112</v>
      </c>
      <c r="F159" s="98">
        <f t="shared" ref="F159:G159" si="47">F160</f>
        <v>2219.9</v>
      </c>
      <c r="G159" s="98">
        <f t="shared" si="47"/>
        <v>1278.5</v>
      </c>
      <c r="H159" s="329"/>
      <c r="I159" s="329"/>
    </row>
    <row r="160" spans="1:9" s="42" customFormat="1" ht="11.25" x14ac:dyDescent="0.2">
      <c r="A160" s="46" t="s">
        <v>113</v>
      </c>
      <c r="B160" s="226" t="s">
        <v>152</v>
      </c>
      <c r="C160" s="59" t="s">
        <v>219</v>
      </c>
      <c r="D160" s="59" t="s">
        <v>317</v>
      </c>
      <c r="E160" s="226">
        <v>110</v>
      </c>
      <c r="F160" s="98">
        <f t="shared" ref="F160:G160" si="48">F161+F162</f>
        <v>2219.9</v>
      </c>
      <c r="G160" s="98">
        <f t="shared" si="48"/>
        <v>1278.5</v>
      </c>
      <c r="H160" s="329"/>
      <c r="I160" s="329"/>
    </row>
    <row r="161" spans="1:9" s="42" customFormat="1" ht="11.25" x14ac:dyDescent="0.2">
      <c r="A161" s="46" t="s">
        <v>114</v>
      </c>
      <c r="B161" s="226" t="s">
        <v>152</v>
      </c>
      <c r="C161" s="59" t="s">
        <v>219</v>
      </c>
      <c r="D161" s="59" t="s">
        <v>317</v>
      </c>
      <c r="E161" s="226">
        <v>111</v>
      </c>
      <c r="F161" s="98">
        <f>'Пр7 ведм 22-23'!G570</f>
        <v>1705</v>
      </c>
      <c r="G161" s="98">
        <f>'Пр7 ведм 22-23'!H570</f>
        <v>982</v>
      </c>
      <c r="H161" s="329"/>
      <c r="I161" s="329"/>
    </row>
    <row r="162" spans="1:9" s="42" customFormat="1" ht="22.5" x14ac:dyDescent="0.2">
      <c r="A162" s="132" t="s">
        <v>115</v>
      </c>
      <c r="B162" s="226" t="s">
        <v>152</v>
      </c>
      <c r="C162" s="59" t="s">
        <v>219</v>
      </c>
      <c r="D162" s="59" t="s">
        <v>317</v>
      </c>
      <c r="E162" s="226">
        <v>119</v>
      </c>
      <c r="F162" s="98">
        <f>'Пр7 ведм 22-23'!G571</f>
        <v>514.9</v>
      </c>
      <c r="G162" s="98">
        <f>'Пр7 ведм 22-23'!H571</f>
        <v>296.5</v>
      </c>
      <c r="H162" s="329"/>
      <c r="I162" s="329"/>
    </row>
    <row r="163" spans="1:9" s="42" customFormat="1" ht="11.25" x14ac:dyDescent="0.2">
      <c r="A163" s="46" t="s">
        <v>412</v>
      </c>
      <c r="B163" s="226" t="s">
        <v>152</v>
      </c>
      <c r="C163" s="59" t="s">
        <v>219</v>
      </c>
      <c r="D163" s="59" t="s">
        <v>317</v>
      </c>
      <c r="E163" s="226">
        <v>200</v>
      </c>
      <c r="F163" s="98">
        <f t="shared" ref="F163:G163" si="49">F164</f>
        <v>149</v>
      </c>
      <c r="G163" s="98">
        <f t="shared" si="49"/>
        <v>149</v>
      </c>
      <c r="H163" s="329"/>
      <c r="I163" s="329"/>
    </row>
    <row r="164" spans="1:9" s="42" customFormat="1" ht="22.5" x14ac:dyDescent="0.2">
      <c r="A164" s="46" t="s">
        <v>121</v>
      </c>
      <c r="B164" s="226" t="s">
        <v>152</v>
      </c>
      <c r="C164" s="59" t="s">
        <v>219</v>
      </c>
      <c r="D164" s="59" t="s">
        <v>317</v>
      </c>
      <c r="E164" s="226">
        <v>240</v>
      </c>
      <c r="F164" s="98">
        <f t="shared" ref="F164:G164" si="50">F165+F166</f>
        <v>149</v>
      </c>
      <c r="G164" s="98">
        <f t="shared" si="50"/>
        <v>149</v>
      </c>
      <c r="H164" s="329"/>
      <c r="I164" s="329"/>
    </row>
    <row r="165" spans="1:9" s="42" customFormat="1" ht="22.5" x14ac:dyDescent="0.2">
      <c r="A165" s="296" t="s">
        <v>135</v>
      </c>
      <c r="B165" s="226" t="s">
        <v>152</v>
      </c>
      <c r="C165" s="59" t="s">
        <v>219</v>
      </c>
      <c r="D165" s="59" t="s">
        <v>317</v>
      </c>
      <c r="E165" s="226">
        <v>242</v>
      </c>
      <c r="F165" s="98">
        <f>'Пр7 ведм 22-23'!G574</f>
        <v>149</v>
      </c>
      <c r="G165" s="98">
        <f>'Пр7 ведм 22-23'!H574</f>
        <v>149</v>
      </c>
      <c r="H165" s="329"/>
      <c r="I165" s="329"/>
    </row>
    <row r="166" spans="1:9" s="42" customFormat="1" ht="11.25" x14ac:dyDescent="0.2">
      <c r="A166" s="296" t="s">
        <v>432</v>
      </c>
      <c r="B166" s="226" t="s">
        <v>152</v>
      </c>
      <c r="C166" s="59" t="s">
        <v>219</v>
      </c>
      <c r="D166" s="59" t="s">
        <v>317</v>
      </c>
      <c r="E166" s="226">
        <v>244</v>
      </c>
      <c r="F166" s="98">
        <f>'Пр7 ведм 22-23'!G575</f>
        <v>0</v>
      </c>
      <c r="G166" s="98">
        <f>'Пр7 ведм 22-23'!H575</f>
        <v>0</v>
      </c>
      <c r="H166" s="329"/>
      <c r="I166" s="329"/>
    </row>
    <row r="167" spans="1:9" s="42" customFormat="1" ht="33.75" x14ac:dyDescent="0.2">
      <c r="A167" s="132" t="s">
        <v>800</v>
      </c>
      <c r="B167" s="226" t="s">
        <v>152</v>
      </c>
      <c r="C167" s="59" t="s">
        <v>219</v>
      </c>
      <c r="D167" s="59" t="s">
        <v>318</v>
      </c>
      <c r="E167" s="226"/>
      <c r="F167" s="98">
        <f t="shared" ref="F167:G167" si="51">F168+F172+F176</f>
        <v>600</v>
      </c>
      <c r="G167" s="98">
        <f t="shared" si="51"/>
        <v>600</v>
      </c>
      <c r="H167" s="329"/>
      <c r="I167" s="329"/>
    </row>
    <row r="168" spans="1:9" s="42" customFormat="1" ht="22.5" x14ac:dyDescent="0.2">
      <c r="A168" s="132" t="s">
        <v>471</v>
      </c>
      <c r="B168" s="226" t="s">
        <v>152</v>
      </c>
      <c r="C168" s="59" t="s">
        <v>219</v>
      </c>
      <c r="D168" s="59" t="s">
        <v>470</v>
      </c>
      <c r="E168" s="226"/>
      <c r="F168" s="98">
        <f t="shared" ref="F168:G170" si="52">F169</f>
        <v>195</v>
      </c>
      <c r="G168" s="98">
        <f t="shared" si="52"/>
        <v>195</v>
      </c>
      <c r="H168" s="329"/>
      <c r="I168" s="329"/>
    </row>
    <row r="169" spans="1:9" s="42" customFormat="1" ht="11.25" x14ac:dyDescent="0.2">
      <c r="A169" s="46" t="s">
        <v>412</v>
      </c>
      <c r="B169" s="226" t="s">
        <v>152</v>
      </c>
      <c r="C169" s="59" t="s">
        <v>219</v>
      </c>
      <c r="D169" s="59" t="s">
        <v>470</v>
      </c>
      <c r="E169" s="226">
        <v>200</v>
      </c>
      <c r="F169" s="98">
        <f t="shared" si="52"/>
        <v>195</v>
      </c>
      <c r="G169" s="98">
        <f t="shared" si="52"/>
        <v>195</v>
      </c>
      <c r="H169" s="329"/>
      <c r="I169" s="329"/>
    </row>
    <row r="170" spans="1:9" s="42" customFormat="1" ht="22.5" x14ac:dyDescent="0.2">
      <c r="A170" s="46" t="s">
        <v>121</v>
      </c>
      <c r="B170" s="226" t="s">
        <v>152</v>
      </c>
      <c r="C170" s="59" t="s">
        <v>219</v>
      </c>
      <c r="D170" s="59" t="s">
        <v>470</v>
      </c>
      <c r="E170" s="226">
        <v>240</v>
      </c>
      <c r="F170" s="98">
        <f t="shared" si="52"/>
        <v>195</v>
      </c>
      <c r="G170" s="98">
        <f t="shared" si="52"/>
        <v>195</v>
      </c>
      <c r="H170" s="329"/>
      <c r="I170" s="329"/>
    </row>
    <row r="171" spans="1:9" s="42" customFormat="1" ht="16.5" customHeight="1" x14ac:dyDescent="0.2">
      <c r="A171" s="296" t="s">
        <v>432</v>
      </c>
      <c r="B171" s="226" t="s">
        <v>152</v>
      </c>
      <c r="C171" s="59" t="s">
        <v>219</v>
      </c>
      <c r="D171" s="59" t="s">
        <v>470</v>
      </c>
      <c r="E171" s="226">
        <v>244</v>
      </c>
      <c r="F171" s="98">
        <f>'Пр7 ведм 22-23'!G580</f>
        <v>195</v>
      </c>
      <c r="G171" s="98">
        <f>'Пр7 ведм 22-23'!H580</f>
        <v>195</v>
      </c>
      <c r="H171" s="329"/>
      <c r="I171" s="329"/>
    </row>
    <row r="172" spans="1:9" s="42" customFormat="1" ht="33.75" x14ac:dyDescent="0.2">
      <c r="A172" s="132" t="s">
        <v>319</v>
      </c>
      <c r="B172" s="226" t="s">
        <v>152</v>
      </c>
      <c r="C172" s="59" t="s">
        <v>219</v>
      </c>
      <c r="D172" s="59" t="s">
        <v>320</v>
      </c>
      <c r="E172" s="226"/>
      <c r="F172" s="98">
        <f t="shared" ref="F172:G174" si="53">F173</f>
        <v>400</v>
      </c>
      <c r="G172" s="98">
        <f t="shared" si="53"/>
        <v>400</v>
      </c>
      <c r="H172" s="329"/>
      <c r="I172" s="329"/>
    </row>
    <row r="173" spans="1:9" s="42" customFormat="1" ht="11.25" x14ac:dyDescent="0.2">
      <c r="A173" s="46" t="s">
        <v>412</v>
      </c>
      <c r="B173" s="226" t="s">
        <v>152</v>
      </c>
      <c r="C173" s="59" t="s">
        <v>219</v>
      </c>
      <c r="D173" s="59" t="s">
        <v>320</v>
      </c>
      <c r="E173" s="226">
        <v>200</v>
      </c>
      <c r="F173" s="98">
        <f t="shared" si="53"/>
        <v>400</v>
      </c>
      <c r="G173" s="98">
        <f t="shared" si="53"/>
        <v>400</v>
      </c>
      <c r="H173" s="329"/>
      <c r="I173" s="329"/>
    </row>
    <row r="174" spans="1:9" s="42" customFormat="1" ht="22.5" x14ac:dyDescent="0.2">
      <c r="A174" s="46" t="s">
        <v>121</v>
      </c>
      <c r="B174" s="226" t="s">
        <v>152</v>
      </c>
      <c r="C174" s="59" t="s">
        <v>219</v>
      </c>
      <c r="D174" s="59" t="s">
        <v>320</v>
      </c>
      <c r="E174" s="226">
        <v>240</v>
      </c>
      <c r="F174" s="98">
        <f t="shared" si="53"/>
        <v>400</v>
      </c>
      <c r="G174" s="98">
        <f t="shared" si="53"/>
        <v>400</v>
      </c>
      <c r="H174" s="329"/>
      <c r="I174" s="329"/>
    </row>
    <row r="175" spans="1:9" s="42" customFormat="1" ht="11.25" x14ac:dyDescent="0.2">
      <c r="A175" s="296" t="s">
        <v>432</v>
      </c>
      <c r="B175" s="226" t="s">
        <v>152</v>
      </c>
      <c r="C175" s="59" t="s">
        <v>219</v>
      </c>
      <c r="D175" s="59" t="s">
        <v>320</v>
      </c>
      <c r="E175" s="226">
        <v>244</v>
      </c>
      <c r="F175" s="98">
        <f>'Пр7 ведм 22-23'!G584</f>
        <v>400</v>
      </c>
      <c r="G175" s="98">
        <f>'Пр7 ведм 22-23'!H584</f>
        <v>400</v>
      </c>
      <c r="H175" s="329"/>
      <c r="I175" s="329"/>
    </row>
    <row r="176" spans="1:9" s="42" customFormat="1" ht="22.5" x14ac:dyDescent="0.2">
      <c r="A176" s="132" t="s">
        <v>512</v>
      </c>
      <c r="B176" s="226" t="s">
        <v>152</v>
      </c>
      <c r="C176" s="59" t="s">
        <v>219</v>
      </c>
      <c r="D176" s="59" t="s">
        <v>472</v>
      </c>
      <c r="E176" s="226"/>
      <c r="F176" s="98">
        <f t="shared" ref="F176:G178" si="54">F177</f>
        <v>5</v>
      </c>
      <c r="G176" s="98">
        <f t="shared" si="54"/>
        <v>5</v>
      </c>
      <c r="H176" s="329"/>
      <c r="I176" s="329"/>
    </row>
    <row r="177" spans="1:9" s="42" customFormat="1" ht="11.25" x14ac:dyDescent="0.2">
      <c r="A177" s="46" t="s">
        <v>412</v>
      </c>
      <c r="B177" s="226" t="s">
        <v>152</v>
      </c>
      <c r="C177" s="59" t="s">
        <v>219</v>
      </c>
      <c r="D177" s="59" t="s">
        <v>472</v>
      </c>
      <c r="E177" s="226">
        <v>200</v>
      </c>
      <c r="F177" s="98">
        <f t="shared" si="54"/>
        <v>5</v>
      </c>
      <c r="G177" s="98">
        <f t="shared" si="54"/>
        <v>5</v>
      </c>
      <c r="H177" s="329"/>
      <c r="I177" s="329"/>
    </row>
    <row r="178" spans="1:9" s="42" customFormat="1" ht="22.5" x14ac:dyDescent="0.2">
      <c r="A178" s="46" t="s">
        <v>121</v>
      </c>
      <c r="B178" s="226" t="s">
        <v>152</v>
      </c>
      <c r="C178" s="59" t="s">
        <v>219</v>
      </c>
      <c r="D178" s="59" t="s">
        <v>472</v>
      </c>
      <c r="E178" s="226">
        <v>240</v>
      </c>
      <c r="F178" s="98">
        <f t="shared" si="54"/>
        <v>5</v>
      </c>
      <c r="G178" s="98">
        <f t="shared" si="54"/>
        <v>5</v>
      </c>
      <c r="H178" s="329"/>
      <c r="I178" s="329"/>
    </row>
    <row r="179" spans="1:9" s="42" customFormat="1" ht="11.25" x14ac:dyDescent="0.2">
      <c r="A179" s="296" t="s">
        <v>432</v>
      </c>
      <c r="B179" s="226" t="s">
        <v>152</v>
      </c>
      <c r="C179" s="59" t="s">
        <v>219</v>
      </c>
      <c r="D179" s="59" t="s">
        <v>472</v>
      </c>
      <c r="E179" s="226">
        <v>244</v>
      </c>
      <c r="F179" s="98">
        <f>'Пр7 ведм 22-23'!G588</f>
        <v>5</v>
      </c>
      <c r="G179" s="98">
        <f>'Пр7 ведм 22-23'!H588</f>
        <v>5</v>
      </c>
      <c r="H179" s="329"/>
      <c r="I179" s="329"/>
    </row>
    <row r="180" spans="1:9" s="42" customFormat="1" ht="21" x14ac:dyDescent="0.2">
      <c r="A180" s="44" t="s">
        <v>321</v>
      </c>
      <c r="B180" s="67" t="s">
        <v>152</v>
      </c>
      <c r="C180" s="69" t="s">
        <v>284</v>
      </c>
      <c r="D180" s="69" t="s">
        <v>147</v>
      </c>
      <c r="E180" s="67" t="s">
        <v>148</v>
      </c>
      <c r="F180" s="97">
        <f t="shared" ref="F180:G180" si="55">F181</f>
        <v>330</v>
      </c>
      <c r="G180" s="97">
        <f t="shared" si="55"/>
        <v>330</v>
      </c>
      <c r="H180" s="332"/>
      <c r="I180" s="332"/>
    </row>
    <row r="181" spans="1:9" s="42" customFormat="1" ht="31.5" x14ac:dyDescent="0.2">
      <c r="A181" s="44" t="s">
        <v>766</v>
      </c>
      <c r="B181" s="67" t="s">
        <v>152</v>
      </c>
      <c r="C181" s="69" t="s">
        <v>284</v>
      </c>
      <c r="D181" s="69" t="s">
        <v>322</v>
      </c>
      <c r="E181" s="67" t="s">
        <v>148</v>
      </c>
      <c r="F181" s="97">
        <f t="shared" ref="F181:G181" si="56">F186+F182</f>
        <v>330</v>
      </c>
      <c r="G181" s="97">
        <f t="shared" si="56"/>
        <v>330</v>
      </c>
      <c r="H181" s="332"/>
      <c r="I181" s="332"/>
    </row>
    <row r="182" spans="1:9" ht="22.5" x14ac:dyDescent="0.2">
      <c r="A182" s="93" t="s">
        <v>323</v>
      </c>
      <c r="B182" s="71" t="s">
        <v>152</v>
      </c>
      <c r="C182" s="71" t="s">
        <v>284</v>
      </c>
      <c r="D182" s="73" t="s">
        <v>324</v>
      </c>
      <c r="E182" s="71" t="s">
        <v>148</v>
      </c>
      <c r="F182" s="249">
        <f t="shared" ref="F182:G184" si="57">+F183</f>
        <v>30</v>
      </c>
      <c r="G182" s="249">
        <f t="shared" si="57"/>
        <v>30</v>
      </c>
      <c r="H182" s="333"/>
      <c r="I182" s="333"/>
    </row>
    <row r="183" spans="1:9" x14ac:dyDescent="0.2">
      <c r="A183" s="46" t="s">
        <v>412</v>
      </c>
      <c r="B183" s="226" t="s">
        <v>152</v>
      </c>
      <c r="C183" s="226" t="s">
        <v>284</v>
      </c>
      <c r="D183" s="59" t="s">
        <v>324</v>
      </c>
      <c r="E183" s="226" t="s">
        <v>120</v>
      </c>
      <c r="F183" s="98">
        <f t="shared" si="57"/>
        <v>30</v>
      </c>
      <c r="G183" s="98">
        <f t="shared" si="57"/>
        <v>30</v>
      </c>
      <c r="H183" s="329"/>
      <c r="I183" s="329"/>
    </row>
    <row r="184" spans="1:9" ht="22.5" x14ac:dyDescent="0.2">
      <c r="A184" s="46" t="s">
        <v>121</v>
      </c>
      <c r="B184" s="226" t="s">
        <v>152</v>
      </c>
      <c r="C184" s="226" t="s">
        <v>284</v>
      </c>
      <c r="D184" s="59" t="s">
        <v>324</v>
      </c>
      <c r="E184" s="226" t="s">
        <v>122</v>
      </c>
      <c r="F184" s="98">
        <f t="shared" si="57"/>
        <v>30</v>
      </c>
      <c r="G184" s="98">
        <f t="shared" si="57"/>
        <v>30</v>
      </c>
      <c r="H184" s="329"/>
      <c r="I184" s="329"/>
    </row>
    <row r="185" spans="1:9" x14ac:dyDescent="0.2">
      <c r="A185" s="296" t="s">
        <v>432</v>
      </c>
      <c r="B185" s="226" t="s">
        <v>152</v>
      </c>
      <c r="C185" s="226" t="s">
        <v>284</v>
      </c>
      <c r="D185" s="59" t="s">
        <v>324</v>
      </c>
      <c r="E185" s="226" t="s">
        <v>124</v>
      </c>
      <c r="F185" s="98">
        <f>'Пр7 ведм 22-23'!G594</f>
        <v>30</v>
      </c>
      <c r="G185" s="98">
        <f>'Пр7 ведм 22-23'!H594</f>
        <v>30</v>
      </c>
      <c r="H185" s="329"/>
      <c r="I185" s="329"/>
    </row>
    <row r="186" spans="1:9" s="42" customFormat="1" ht="22.5" x14ac:dyDescent="0.2">
      <c r="A186" s="242" t="s">
        <v>802</v>
      </c>
      <c r="B186" s="71" t="s">
        <v>152</v>
      </c>
      <c r="C186" s="71" t="s">
        <v>284</v>
      </c>
      <c r="D186" s="73" t="s">
        <v>801</v>
      </c>
      <c r="E186" s="71" t="s">
        <v>148</v>
      </c>
      <c r="F186" s="249">
        <f t="shared" ref="F186:G188" si="58">+F187</f>
        <v>300</v>
      </c>
      <c r="G186" s="249">
        <f t="shared" si="58"/>
        <v>300</v>
      </c>
      <c r="H186" s="333"/>
      <c r="I186" s="333"/>
    </row>
    <row r="187" spans="1:9" x14ac:dyDescent="0.2">
      <c r="A187" s="46" t="s">
        <v>412</v>
      </c>
      <c r="B187" s="226" t="s">
        <v>152</v>
      </c>
      <c r="C187" s="226" t="s">
        <v>284</v>
      </c>
      <c r="D187" s="73" t="s">
        <v>801</v>
      </c>
      <c r="E187" s="226" t="s">
        <v>120</v>
      </c>
      <c r="F187" s="98">
        <f t="shared" si="58"/>
        <v>300</v>
      </c>
      <c r="G187" s="98">
        <f t="shared" si="58"/>
        <v>300</v>
      </c>
      <c r="H187" s="329"/>
      <c r="I187" s="329"/>
    </row>
    <row r="188" spans="1:9" ht="22.5" x14ac:dyDescent="0.2">
      <c r="A188" s="46" t="s">
        <v>121</v>
      </c>
      <c r="B188" s="226" t="s">
        <v>152</v>
      </c>
      <c r="C188" s="226" t="s">
        <v>284</v>
      </c>
      <c r="D188" s="73" t="s">
        <v>801</v>
      </c>
      <c r="E188" s="226" t="s">
        <v>122</v>
      </c>
      <c r="F188" s="98">
        <f t="shared" si="58"/>
        <v>300</v>
      </c>
      <c r="G188" s="98">
        <f t="shared" si="58"/>
        <v>300</v>
      </c>
      <c r="H188" s="329"/>
      <c r="I188" s="329"/>
    </row>
    <row r="189" spans="1:9" x14ac:dyDescent="0.2">
      <c r="A189" s="296" t="s">
        <v>432</v>
      </c>
      <c r="B189" s="226" t="s">
        <v>152</v>
      </c>
      <c r="C189" s="226" t="s">
        <v>284</v>
      </c>
      <c r="D189" s="73" t="s">
        <v>801</v>
      </c>
      <c r="E189" s="226" t="s">
        <v>124</v>
      </c>
      <c r="F189" s="98">
        <f>'Пр7 ведм 22-23'!G598</f>
        <v>300</v>
      </c>
      <c r="G189" s="98">
        <f>'Пр7 ведм 22-23'!H598</f>
        <v>300</v>
      </c>
      <c r="H189" s="329"/>
      <c r="I189" s="329"/>
    </row>
    <row r="190" spans="1:9" x14ac:dyDescent="0.2">
      <c r="A190" s="44" t="s">
        <v>237</v>
      </c>
      <c r="B190" s="67" t="s">
        <v>128</v>
      </c>
      <c r="C190" s="69" t="s">
        <v>146</v>
      </c>
      <c r="D190" s="69" t="s">
        <v>147</v>
      </c>
      <c r="E190" s="67" t="s">
        <v>148</v>
      </c>
      <c r="F190" s="97">
        <f>F191+F216+F222</f>
        <v>12439.464</v>
      </c>
      <c r="G190" s="97">
        <f>G191+G216+G222</f>
        <v>12779.063999999998</v>
      </c>
      <c r="H190" s="332">
        <f>'Пр7 ведм 22-23'!G599+'Пр7 ведм 22-23'!G354</f>
        <v>12439.464</v>
      </c>
      <c r="I190" s="332">
        <f>'Пр7 ведм 22-23'!H599+'Пр7 ведм 22-23'!H354</f>
        <v>12779.063999999998</v>
      </c>
    </row>
    <row r="191" spans="1:9" x14ac:dyDescent="0.2">
      <c r="A191" s="44" t="s">
        <v>238</v>
      </c>
      <c r="B191" s="67" t="s">
        <v>128</v>
      </c>
      <c r="C191" s="69" t="s">
        <v>239</v>
      </c>
      <c r="D191" s="69" t="s">
        <v>147</v>
      </c>
      <c r="E191" s="67" t="s">
        <v>148</v>
      </c>
      <c r="F191" s="97">
        <f>F192+F196</f>
        <v>3517.6639999999998</v>
      </c>
      <c r="G191" s="97">
        <f>G192+G196</f>
        <v>3519.2639999999997</v>
      </c>
      <c r="H191" s="332"/>
      <c r="I191" s="332"/>
    </row>
    <row r="192" spans="1:9" ht="31.5" x14ac:dyDescent="0.2">
      <c r="A192" s="44" t="s">
        <v>748</v>
      </c>
      <c r="B192" s="59" t="s">
        <v>128</v>
      </c>
      <c r="C192" s="59" t="s">
        <v>239</v>
      </c>
      <c r="D192" s="59" t="s">
        <v>780</v>
      </c>
      <c r="E192" s="226"/>
      <c r="F192" s="98">
        <f t="shared" ref="F192:G194" si="59">F193</f>
        <v>167</v>
      </c>
      <c r="G192" s="98">
        <f t="shared" si="59"/>
        <v>168.6</v>
      </c>
      <c r="H192" s="329"/>
      <c r="I192" s="329"/>
    </row>
    <row r="193" spans="1:9" x14ac:dyDescent="0.2">
      <c r="A193" s="46" t="s">
        <v>412</v>
      </c>
      <c r="B193" s="59" t="s">
        <v>128</v>
      </c>
      <c r="C193" s="59" t="s">
        <v>239</v>
      </c>
      <c r="D193" s="59" t="s">
        <v>780</v>
      </c>
      <c r="E193" s="226" t="s">
        <v>120</v>
      </c>
      <c r="F193" s="98">
        <f t="shared" si="59"/>
        <v>167</v>
      </c>
      <c r="G193" s="98">
        <f t="shared" si="59"/>
        <v>168.6</v>
      </c>
      <c r="H193" s="329"/>
      <c r="I193" s="329"/>
    </row>
    <row r="194" spans="1:9" ht="22.5" x14ac:dyDescent="0.2">
      <c r="A194" s="46" t="s">
        <v>121</v>
      </c>
      <c r="B194" s="59" t="s">
        <v>128</v>
      </c>
      <c r="C194" s="59" t="s">
        <v>239</v>
      </c>
      <c r="D194" s="59" t="s">
        <v>780</v>
      </c>
      <c r="E194" s="226" t="s">
        <v>122</v>
      </c>
      <c r="F194" s="98">
        <f t="shared" si="59"/>
        <v>167</v>
      </c>
      <c r="G194" s="98">
        <f t="shared" si="59"/>
        <v>168.6</v>
      </c>
      <c r="H194" s="329"/>
      <c r="I194" s="329"/>
    </row>
    <row r="195" spans="1:9" x14ac:dyDescent="0.2">
      <c r="A195" s="296" t="s">
        <v>432</v>
      </c>
      <c r="B195" s="59" t="s">
        <v>128</v>
      </c>
      <c r="C195" s="59" t="s">
        <v>239</v>
      </c>
      <c r="D195" s="59" t="s">
        <v>780</v>
      </c>
      <c r="E195" s="226" t="s">
        <v>124</v>
      </c>
      <c r="F195" s="98">
        <f>'Пр7 ведм 22-23'!G360</f>
        <v>167</v>
      </c>
      <c r="G195" s="98">
        <f>'Пр7 ведм 22-23'!H360</f>
        <v>168.6</v>
      </c>
      <c r="H195" s="329"/>
      <c r="I195" s="329"/>
    </row>
    <row r="196" spans="1:9" s="54" customFormat="1" ht="11.25" x14ac:dyDescent="0.2">
      <c r="A196" s="46" t="s">
        <v>783</v>
      </c>
      <c r="B196" s="226" t="s">
        <v>128</v>
      </c>
      <c r="C196" s="59" t="s">
        <v>239</v>
      </c>
      <c r="D196" s="59" t="s">
        <v>241</v>
      </c>
      <c r="E196" s="226" t="s">
        <v>148</v>
      </c>
      <c r="F196" s="98">
        <f t="shared" ref="F196:G196" si="60">F197</f>
        <v>3350.6639999999998</v>
      </c>
      <c r="G196" s="98">
        <f t="shared" si="60"/>
        <v>3350.6639999999998</v>
      </c>
      <c r="H196" s="329"/>
      <c r="I196" s="329"/>
    </row>
    <row r="197" spans="1:9" s="54" customFormat="1" ht="22.5" x14ac:dyDescent="0.2">
      <c r="A197" s="46" t="s">
        <v>242</v>
      </c>
      <c r="B197" s="226" t="s">
        <v>128</v>
      </c>
      <c r="C197" s="59" t="s">
        <v>239</v>
      </c>
      <c r="D197" s="59" t="s">
        <v>243</v>
      </c>
      <c r="E197" s="226" t="s">
        <v>148</v>
      </c>
      <c r="F197" s="98">
        <f>F198+F202+F205+F209</f>
        <v>3350.6639999999998</v>
      </c>
      <c r="G197" s="98">
        <f>G198+G202+G205+G209</f>
        <v>3350.6639999999998</v>
      </c>
      <c r="H197" s="329"/>
      <c r="I197" s="329"/>
    </row>
    <row r="198" spans="1:9" ht="33.75" x14ac:dyDescent="0.2">
      <c r="A198" s="46" t="s">
        <v>111</v>
      </c>
      <c r="B198" s="226" t="s">
        <v>128</v>
      </c>
      <c r="C198" s="59" t="s">
        <v>239</v>
      </c>
      <c r="D198" s="59" t="s">
        <v>244</v>
      </c>
      <c r="E198" s="226" t="s">
        <v>112</v>
      </c>
      <c r="F198" s="98">
        <f t="shared" ref="F198:G198" si="61">F199</f>
        <v>3126.1</v>
      </c>
      <c r="G198" s="98">
        <f t="shared" si="61"/>
        <v>3126.1</v>
      </c>
      <c r="H198" s="329"/>
      <c r="I198" s="329"/>
    </row>
    <row r="199" spans="1:9" x14ac:dyDescent="0.2">
      <c r="A199" s="46" t="s">
        <v>132</v>
      </c>
      <c r="B199" s="226" t="s">
        <v>128</v>
      </c>
      <c r="C199" s="59" t="s">
        <v>239</v>
      </c>
      <c r="D199" s="59" t="s">
        <v>244</v>
      </c>
      <c r="E199" s="226" t="s">
        <v>193</v>
      </c>
      <c r="F199" s="98">
        <f t="shared" ref="F199:G199" si="62">F200+F201</f>
        <v>3126.1</v>
      </c>
      <c r="G199" s="98">
        <f t="shared" si="62"/>
        <v>3126.1</v>
      </c>
      <c r="H199" s="329"/>
      <c r="I199" s="329"/>
    </row>
    <row r="200" spans="1:9" x14ac:dyDescent="0.2">
      <c r="A200" s="132" t="s">
        <v>133</v>
      </c>
      <c r="B200" s="226" t="s">
        <v>128</v>
      </c>
      <c r="C200" s="59" t="s">
        <v>239</v>
      </c>
      <c r="D200" s="59" t="s">
        <v>244</v>
      </c>
      <c r="E200" s="226">
        <v>121</v>
      </c>
      <c r="F200" s="98">
        <f>'Пр7 ведм 22-23'!G365</f>
        <v>2401</v>
      </c>
      <c r="G200" s="98">
        <f>'Пр7 ведм 22-23'!H365</f>
        <v>2401</v>
      </c>
      <c r="H200" s="329"/>
      <c r="I200" s="329"/>
    </row>
    <row r="201" spans="1:9" ht="33.75" x14ac:dyDescent="0.2">
      <c r="A201" s="132" t="s">
        <v>134</v>
      </c>
      <c r="B201" s="226" t="s">
        <v>128</v>
      </c>
      <c r="C201" s="59" t="s">
        <v>239</v>
      </c>
      <c r="D201" s="59" t="s">
        <v>244</v>
      </c>
      <c r="E201" s="226">
        <v>129</v>
      </c>
      <c r="F201" s="98">
        <f>'Пр7 ведм 22-23'!G366</f>
        <v>725.1</v>
      </c>
      <c r="G201" s="98">
        <f>'Пр7 ведм 22-23'!H366</f>
        <v>725.1</v>
      </c>
      <c r="H201" s="329"/>
      <c r="I201" s="329"/>
    </row>
    <row r="202" spans="1:9" ht="33.75" x14ac:dyDescent="0.2">
      <c r="A202" s="46" t="s">
        <v>111</v>
      </c>
      <c r="B202" s="226" t="s">
        <v>128</v>
      </c>
      <c r="C202" s="59" t="s">
        <v>239</v>
      </c>
      <c r="D202" s="59" t="s">
        <v>246</v>
      </c>
      <c r="E202" s="226">
        <v>100</v>
      </c>
      <c r="F202" s="98">
        <f t="shared" ref="F202:G203" si="63">F203</f>
        <v>0</v>
      </c>
      <c r="G202" s="98">
        <f t="shared" si="63"/>
        <v>0</v>
      </c>
      <c r="H202" s="329"/>
      <c r="I202" s="329"/>
    </row>
    <row r="203" spans="1:9" x14ac:dyDescent="0.2">
      <c r="A203" s="46" t="s">
        <v>132</v>
      </c>
      <c r="B203" s="226" t="s">
        <v>128</v>
      </c>
      <c r="C203" s="59" t="s">
        <v>239</v>
      </c>
      <c r="D203" s="59" t="s">
        <v>246</v>
      </c>
      <c r="E203" s="226">
        <v>120</v>
      </c>
      <c r="F203" s="98">
        <f t="shared" si="63"/>
        <v>0</v>
      </c>
      <c r="G203" s="98">
        <f t="shared" si="63"/>
        <v>0</v>
      </c>
      <c r="H203" s="329"/>
      <c r="I203" s="329"/>
    </row>
    <row r="204" spans="1:9" ht="22.5" x14ac:dyDescent="0.2">
      <c r="A204" s="49" t="s">
        <v>245</v>
      </c>
      <c r="B204" s="226" t="s">
        <v>128</v>
      </c>
      <c r="C204" s="59" t="s">
        <v>239</v>
      </c>
      <c r="D204" s="59" t="s">
        <v>246</v>
      </c>
      <c r="E204" s="226">
        <v>122</v>
      </c>
      <c r="F204" s="98"/>
      <c r="G204" s="98"/>
      <c r="H204" s="329"/>
      <c r="I204" s="329"/>
    </row>
    <row r="205" spans="1:9" x14ac:dyDescent="0.2">
      <c r="A205" s="46" t="s">
        <v>412</v>
      </c>
      <c r="B205" s="226" t="s">
        <v>128</v>
      </c>
      <c r="C205" s="59" t="s">
        <v>239</v>
      </c>
      <c r="D205" s="59" t="s">
        <v>246</v>
      </c>
      <c r="E205" s="226" t="s">
        <v>120</v>
      </c>
      <c r="F205" s="98">
        <f t="shared" ref="F205:G205" si="64">F206</f>
        <v>214.06399999999999</v>
      </c>
      <c r="G205" s="98">
        <f t="shared" si="64"/>
        <v>214.06399999999999</v>
      </c>
      <c r="H205" s="329"/>
      <c r="I205" s="329"/>
    </row>
    <row r="206" spans="1:9" ht="22.5" x14ac:dyDescent="0.2">
      <c r="A206" s="46" t="s">
        <v>121</v>
      </c>
      <c r="B206" s="226" t="s">
        <v>128</v>
      </c>
      <c r="C206" s="59" t="s">
        <v>239</v>
      </c>
      <c r="D206" s="59" t="s">
        <v>246</v>
      </c>
      <c r="E206" s="226" t="s">
        <v>122</v>
      </c>
      <c r="F206" s="98">
        <f t="shared" ref="F206:G206" si="65">F208+F207</f>
        <v>214.06399999999999</v>
      </c>
      <c r="G206" s="98">
        <f t="shared" si="65"/>
        <v>214.06399999999999</v>
      </c>
      <c r="H206" s="329"/>
      <c r="I206" s="329"/>
    </row>
    <row r="207" spans="1:9" ht="22.5" x14ac:dyDescent="0.2">
      <c r="A207" s="296" t="s">
        <v>135</v>
      </c>
      <c r="B207" s="226" t="s">
        <v>128</v>
      </c>
      <c r="C207" s="59" t="s">
        <v>239</v>
      </c>
      <c r="D207" s="59" t="s">
        <v>246</v>
      </c>
      <c r="E207" s="226">
        <v>242</v>
      </c>
      <c r="F207" s="98">
        <f>'Пр7 ведм 22-23'!G372</f>
        <v>41</v>
      </c>
      <c r="G207" s="98">
        <f>'Пр7 ведм 22-23'!H372</f>
        <v>41</v>
      </c>
      <c r="H207" s="329"/>
      <c r="I207" s="329"/>
    </row>
    <row r="208" spans="1:9" x14ac:dyDescent="0.2">
      <c r="A208" s="296" t="s">
        <v>432</v>
      </c>
      <c r="B208" s="226" t="s">
        <v>128</v>
      </c>
      <c r="C208" s="59" t="s">
        <v>239</v>
      </c>
      <c r="D208" s="59" t="s">
        <v>246</v>
      </c>
      <c r="E208" s="226" t="s">
        <v>124</v>
      </c>
      <c r="F208" s="98">
        <f>'Пр7 ведм 22-23'!G373</f>
        <v>173.06399999999999</v>
      </c>
      <c r="G208" s="98">
        <f>'Пр7 ведм 22-23'!H373</f>
        <v>173.06399999999999</v>
      </c>
      <c r="H208" s="329"/>
      <c r="I208" s="329"/>
    </row>
    <row r="209" spans="1:9" x14ac:dyDescent="0.2">
      <c r="A209" s="296" t="s">
        <v>136</v>
      </c>
      <c r="B209" s="226" t="s">
        <v>128</v>
      </c>
      <c r="C209" s="59" t="s">
        <v>239</v>
      </c>
      <c r="D209" s="59" t="s">
        <v>246</v>
      </c>
      <c r="E209" s="226" t="s">
        <v>196</v>
      </c>
      <c r="F209" s="98">
        <f>F210+F212</f>
        <v>10.5</v>
      </c>
      <c r="G209" s="98">
        <f>G210+G212</f>
        <v>10.5</v>
      </c>
      <c r="H209" s="329"/>
      <c r="I209" s="329"/>
    </row>
    <row r="210" spans="1:9" x14ac:dyDescent="0.2">
      <c r="A210" s="296" t="s">
        <v>746</v>
      </c>
      <c r="B210" s="226" t="s">
        <v>128</v>
      </c>
      <c r="C210" s="59" t="s">
        <v>239</v>
      </c>
      <c r="D210" s="59" t="s">
        <v>246</v>
      </c>
      <c r="E210" s="226">
        <v>830</v>
      </c>
      <c r="F210" s="98">
        <f>F211</f>
        <v>0</v>
      </c>
      <c r="G210" s="98">
        <f>G211</f>
        <v>0</v>
      </c>
      <c r="H210" s="329"/>
      <c r="I210" s="329"/>
    </row>
    <row r="211" spans="1:9" ht="22.5" x14ac:dyDescent="0.2">
      <c r="A211" s="296" t="s">
        <v>747</v>
      </c>
      <c r="B211" s="226" t="s">
        <v>128</v>
      </c>
      <c r="C211" s="59" t="s">
        <v>239</v>
      </c>
      <c r="D211" s="59" t="s">
        <v>246</v>
      </c>
      <c r="E211" s="226">
        <v>831</v>
      </c>
      <c r="F211" s="98"/>
      <c r="G211" s="98"/>
      <c r="H211" s="329"/>
      <c r="I211" s="329"/>
    </row>
    <row r="212" spans="1:9" x14ac:dyDescent="0.2">
      <c r="A212" s="296" t="s">
        <v>137</v>
      </c>
      <c r="B212" s="226" t="s">
        <v>128</v>
      </c>
      <c r="C212" s="59" t="s">
        <v>239</v>
      </c>
      <c r="D212" s="59" t="s">
        <v>246</v>
      </c>
      <c r="E212" s="226" t="s">
        <v>138</v>
      </c>
      <c r="F212" s="98">
        <f>F214+F213+F215</f>
        <v>10.5</v>
      </c>
      <c r="G212" s="98">
        <f>G214+G213+G215</f>
        <v>10.5</v>
      </c>
      <c r="H212" s="329"/>
      <c r="I212" s="329"/>
    </row>
    <row r="213" spans="1:9" x14ac:dyDescent="0.2">
      <c r="A213" s="297" t="s">
        <v>139</v>
      </c>
      <c r="B213" s="226" t="s">
        <v>128</v>
      </c>
      <c r="C213" s="59" t="s">
        <v>239</v>
      </c>
      <c r="D213" s="59" t="s">
        <v>246</v>
      </c>
      <c r="E213" s="226">
        <v>851</v>
      </c>
      <c r="F213" s="98">
        <f>'Пр7 ведм 22-23'!G378</f>
        <v>1.7</v>
      </c>
      <c r="G213" s="98">
        <f>'Пр7 ведм 22-23'!H378</f>
        <v>1.7</v>
      </c>
      <c r="H213" s="329"/>
      <c r="I213" s="329"/>
    </row>
    <row r="214" spans="1:9" ht="22.5" customHeight="1" x14ac:dyDescent="0.2">
      <c r="A214" s="298" t="s">
        <v>197</v>
      </c>
      <c r="B214" s="226" t="s">
        <v>128</v>
      </c>
      <c r="C214" s="59" t="s">
        <v>239</v>
      </c>
      <c r="D214" s="59" t="s">
        <v>246</v>
      </c>
      <c r="E214" s="226" t="s">
        <v>217</v>
      </c>
      <c r="F214" s="98">
        <f>'Пр7 ведм 22-23'!G379</f>
        <v>1.8</v>
      </c>
      <c r="G214" s="98">
        <f>'Пр7 ведм 22-23'!H379</f>
        <v>1.8</v>
      </c>
      <c r="H214" s="329"/>
      <c r="I214" s="329"/>
    </row>
    <row r="215" spans="1:9" x14ac:dyDescent="0.2">
      <c r="A215" s="298" t="s">
        <v>404</v>
      </c>
      <c r="B215" s="226" t="s">
        <v>128</v>
      </c>
      <c r="C215" s="59" t="s">
        <v>239</v>
      </c>
      <c r="D215" s="59" t="s">
        <v>246</v>
      </c>
      <c r="E215" s="226">
        <v>853</v>
      </c>
      <c r="F215" s="98">
        <f>'Пр7 ведм 22-23'!G380</f>
        <v>7</v>
      </c>
      <c r="G215" s="98">
        <f>'Пр7 ведм 22-23'!H380</f>
        <v>7</v>
      </c>
      <c r="H215" s="329"/>
      <c r="I215" s="329"/>
    </row>
    <row r="216" spans="1:9" x14ac:dyDescent="0.2">
      <c r="A216" s="294" t="s">
        <v>326</v>
      </c>
      <c r="B216" s="69" t="s">
        <v>128</v>
      </c>
      <c r="C216" s="69" t="s">
        <v>219</v>
      </c>
      <c r="D216" s="69"/>
      <c r="E216" s="67"/>
      <c r="F216" s="97">
        <f>F217</f>
        <v>5720</v>
      </c>
      <c r="G216" s="97">
        <f>G217</f>
        <v>6058</v>
      </c>
      <c r="H216" s="332"/>
      <c r="I216" s="332"/>
    </row>
    <row r="217" spans="1:9" ht="36.75" customHeight="1" x14ac:dyDescent="0.2">
      <c r="A217" s="44" t="s">
        <v>442</v>
      </c>
      <c r="B217" s="69" t="s">
        <v>128</v>
      </c>
      <c r="C217" s="69" t="s">
        <v>219</v>
      </c>
      <c r="D217" s="69" t="s">
        <v>452</v>
      </c>
      <c r="E217" s="67"/>
      <c r="F217" s="97">
        <f>F218</f>
        <v>5720</v>
      </c>
      <c r="G217" s="97">
        <f>G218</f>
        <v>6058</v>
      </c>
      <c r="H217" s="332"/>
      <c r="I217" s="332"/>
    </row>
    <row r="218" spans="1:9" ht="116.25" customHeight="1" x14ac:dyDescent="0.2">
      <c r="A218" s="132" t="s">
        <v>327</v>
      </c>
      <c r="B218" s="59" t="s">
        <v>128</v>
      </c>
      <c r="C218" s="59" t="s">
        <v>219</v>
      </c>
      <c r="D218" s="59" t="s">
        <v>803</v>
      </c>
      <c r="E218" s="226"/>
      <c r="F218" s="98">
        <f t="shared" ref="F218:G220" si="66">F219</f>
        <v>5720</v>
      </c>
      <c r="G218" s="98">
        <f t="shared" si="66"/>
        <v>6058</v>
      </c>
      <c r="H218" s="329"/>
      <c r="I218" s="329"/>
    </row>
    <row r="219" spans="1:9" x14ac:dyDescent="0.2">
      <c r="A219" s="46" t="s">
        <v>412</v>
      </c>
      <c r="B219" s="59" t="s">
        <v>128</v>
      </c>
      <c r="C219" s="59" t="s">
        <v>219</v>
      </c>
      <c r="D219" s="59" t="s">
        <v>803</v>
      </c>
      <c r="E219" s="226" t="s">
        <v>120</v>
      </c>
      <c r="F219" s="98">
        <f t="shared" si="66"/>
        <v>5720</v>
      </c>
      <c r="G219" s="98">
        <f t="shared" si="66"/>
        <v>6058</v>
      </c>
      <c r="H219" s="329"/>
      <c r="I219" s="329"/>
    </row>
    <row r="220" spans="1:9" ht="22.5" x14ac:dyDescent="0.2">
      <c r="A220" s="46" t="s">
        <v>121</v>
      </c>
      <c r="B220" s="59" t="s">
        <v>128</v>
      </c>
      <c r="C220" s="59" t="s">
        <v>219</v>
      </c>
      <c r="D220" s="59" t="s">
        <v>803</v>
      </c>
      <c r="E220" s="226" t="s">
        <v>122</v>
      </c>
      <c r="F220" s="98">
        <f t="shared" si="66"/>
        <v>5720</v>
      </c>
      <c r="G220" s="98">
        <f t="shared" si="66"/>
        <v>6058</v>
      </c>
      <c r="H220" s="329"/>
      <c r="I220" s="329"/>
    </row>
    <row r="221" spans="1:9" x14ac:dyDescent="0.2">
      <c r="A221" s="296" t="s">
        <v>432</v>
      </c>
      <c r="B221" s="59" t="s">
        <v>128</v>
      </c>
      <c r="C221" s="59" t="s">
        <v>219</v>
      </c>
      <c r="D221" s="59" t="s">
        <v>803</v>
      </c>
      <c r="E221" s="226" t="s">
        <v>124</v>
      </c>
      <c r="F221" s="98">
        <f>'Пр7 ведм 22-23'!G601</f>
        <v>5720</v>
      </c>
      <c r="G221" s="98">
        <f>'Пр7 ведм 22-23'!H601</f>
        <v>6058</v>
      </c>
      <c r="H221" s="329"/>
      <c r="I221" s="329"/>
    </row>
    <row r="222" spans="1:9" x14ac:dyDescent="0.2">
      <c r="A222" s="44" t="s">
        <v>248</v>
      </c>
      <c r="B222" s="69" t="s">
        <v>128</v>
      </c>
      <c r="C222" s="69" t="s">
        <v>249</v>
      </c>
      <c r="D222" s="69"/>
      <c r="E222" s="67"/>
      <c r="F222" s="97">
        <f>F223+F267+F290</f>
        <v>3201.8</v>
      </c>
      <c r="G222" s="97">
        <f>G223+G267+G290</f>
        <v>3201.8</v>
      </c>
      <c r="H222" s="332"/>
      <c r="I222" s="332"/>
    </row>
    <row r="223" spans="1:9" ht="31.5" x14ac:dyDescent="0.2">
      <c r="A223" s="44" t="s">
        <v>449</v>
      </c>
      <c r="B223" s="69" t="s">
        <v>128</v>
      </c>
      <c r="C223" s="69" t="s">
        <v>249</v>
      </c>
      <c r="D223" s="69" t="s">
        <v>240</v>
      </c>
      <c r="E223" s="67" t="s">
        <v>148</v>
      </c>
      <c r="F223" s="97">
        <f t="shared" ref="F223:G223" si="67">F224+F253+F258</f>
        <v>1683</v>
      </c>
      <c r="G223" s="97">
        <f t="shared" si="67"/>
        <v>1683</v>
      </c>
      <c r="H223" s="332"/>
      <c r="I223" s="332"/>
    </row>
    <row r="224" spans="1:9" x14ac:dyDescent="0.2">
      <c r="A224" s="46" t="s">
        <v>250</v>
      </c>
      <c r="B224" s="59" t="s">
        <v>128</v>
      </c>
      <c r="C224" s="59" t="s">
        <v>249</v>
      </c>
      <c r="D224" s="59" t="s">
        <v>251</v>
      </c>
      <c r="E224" s="226"/>
      <c r="F224" s="98">
        <f t="shared" ref="F224:G224" si="68">F225+F229+F233+F237+F241+F245+F249</f>
        <v>1502</v>
      </c>
      <c r="G224" s="98">
        <f t="shared" si="68"/>
        <v>1502</v>
      </c>
      <c r="H224" s="329"/>
      <c r="I224" s="329"/>
    </row>
    <row r="225" spans="1:9" ht="34.5" customHeight="1" x14ac:dyDescent="0.2">
      <c r="A225" s="46" t="s">
        <v>252</v>
      </c>
      <c r="B225" s="59" t="s">
        <v>128</v>
      </c>
      <c r="C225" s="59" t="s">
        <v>249</v>
      </c>
      <c r="D225" s="59" t="s">
        <v>253</v>
      </c>
      <c r="E225" s="226"/>
      <c r="F225" s="98">
        <f t="shared" ref="F225:G227" si="69">F226</f>
        <v>60</v>
      </c>
      <c r="G225" s="98">
        <f t="shared" si="69"/>
        <v>60</v>
      </c>
      <c r="H225" s="329"/>
      <c r="I225" s="329"/>
    </row>
    <row r="226" spans="1:9" x14ac:dyDescent="0.2">
      <c r="A226" s="46" t="s">
        <v>412</v>
      </c>
      <c r="B226" s="59" t="s">
        <v>128</v>
      </c>
      <c r="C226" s="59" t="s">
        <v>249</v>
      </c>
      <c r="D226" s="59" t="s">
        <v>253</v>
      </c>
      <c r="E226" s="226" t="s">
        <v>120</v>
      </c>
      <c r="F226" s="98">
        <f t="shared" si="69"/>
        <v>60</v>
      </c>
      <c r="G226" s="98">
        <f t="shared" si="69"/>
        <v>60</v>
      </c>
      <c r="H226" s="329"/>
      <c r="I226" s="329"/>
    </row>
    <row r="227" spans="1:9" ht="22.5" x14ac:dyDescent="0.2">
      <c r="A227" s="46" t="s">
        <v>121</v>
      </c>
      <c r="B227" s="59" t="s">
        <v>128</v>
      </c>
      <c r="C227" s="59" t="s">
        <v>249</v>
      </c>
      <c r="D227" s="59" t="s">
        <v>253</v>
      </c>
      <c r="E227" s="226" t="s">
        <v>122</v>
      </c>
      <c r="F227" s="98">
        <f t="shared" si="69"/>
        <v>60</v>
      </c>
      <c r="G227" s="98">
        <f t="shared" si="69"/>
        <v>60</v>
      </c>
      <c r="H227" s="329"/>
      <c r="I227" s="329"/>
    </row>
    <row r="228" spans="1:9" x14ac:dyDescent="0.2">
      <c r="A228" s="296" t="s">
        <v>432</v>
      </c>
      <c r="B228" s="59" t="s">
        <v>128</v>
      </c>
      <c r="C228" s="59" t="s">
        <v>249</v>
      </c>
      <c r="D228" s="59" t="s">
        <v>253</v>
      </c>
      <c r="E228" s="226" t="s">
        <v>124</v>
      </c>
      <c r="F228" s="98">
        <f>'Пр7 ведм 22-23'!G387</f>
        <v>60</v>
      </c>
      <c r="G228" s="98">
        <f>'Пр7 ведм 22-23'!H387</f>
        <v>60</v>
      </c>
      <c r="H228" s="348"/>
      <c r="I228" s="348"/>
    </row>
    <row r="229" spans="1:9" ht="22.5" x14ac:dyDescent="0.2">
      <c r="A229" s="244" t="s">
        <v>767</v>
      </c>
      <c r="B229" s="59" t="s">
        <v>128</v>
      </c>
      <c r="C229" s="59" t="s">
        <v>249</v>
      </c>
      <c r="D229" s="59" t="s">
        <v>768</v>
      </c>
      <c r="E229" s="226"/>
      <c r="F229" s="98">
        <f t="shared" ref="F229:G231" si="70">F230</f>
        <v>432</v>
      </c>
      <c r="G229" s="98">
        <f t="shared" si="70"/>
        <v>432</v>
      </c>
      <c r="H229" s="329"/>
      <c r="I229" s="329"/>
    </row>
    <row r="230" spans="1:9" x14ac:dyDescent="0.2">
      <c r="A230" s="46" t="s">
        <v>136</v>
      </c>
      <c r="B230" s="59" t="s">
        <v>128</v>
      </c>
      <c r="C230" s="59" t="s">
        <v>249</v>
      </c>
      <c r="D230" s="59" t="s">
        <v>768</v>
      </c>
      <c r="E230" s="226">
        <v>800</v>
      </c>
      <c r="F230" s="98">
        <f t="shared" si="70"/>
        <v>432</v>
      </c>
      <c r="G230" s="98">
        <f t="shared" si="70"/>
        <v>432</v>
      </c>
      <c r="H230" s="329"/>
      <c r="I230" s="329"/>
    </row>
    <row r="231" spans="1:9" ht="33.75" x14ac:dyDescent="0.2">
      <c r="A231" s="296" t="s">
        <v>413</v>
      </c>
      <c r="B231" s="59" t="s">
        <v>128</v>
      </c>
      <c r="C231" s="59" t="s">
        <v>249</v>
      </c>
      <c r="D231" s="59" t="s">
        <v>768</v>
      </c>
      <c r="E231" s="226">
        <v>810</v>
      </c>
      <c r="F231" s="98">
        <f t="shared" si="70"/>
        <v>432</v>
      </c>
      <c r="G231" s="98">
        <f t="shared" si="70"/>
        <v>432</v>
      </c>
      <c r="H231" s="329"/>
      <c r="I231" s="329"/>
    </row>
    <row r="232" spans="1:9" ht="78.75" x14ac:dyDescent="0.2">
      <c r="A232" s="131" t="s">
        <v>531</v>
      </c>
      <c r="B232" s="59" t="s">
        <v>128</v>
      </c>
      <c r="C232" s="59" t="s">
        <v>249</v>
      </c>
      <c r="D232" s="59" t="s">
        <v>768</v>
      </c>
      <c r="E232" s="226">
        <v>813</v>
      </c>
      <c r="F232" s="98">
        <f>'Пр7 ведм 22-23'!G391</f>
        <v>432</v>
      </c>
      <c r="G232" s="98">
        <f>'Пр7 ведм 22-23'!H391</f>
        <v>432</v>
      </c>
      <c r="H232" s="348"/>
      <c r="I232" s="348"/>
    </row>
    <row r="233" spans="1:9" ht="22.5" x14ac:dyDescent="0.2">
      <c r="A233" s="227" t="s">
        <v>770</v>
      </c>
      <c r="B233" s="59" t="s">
        <v>128</v>
      </c>
      <c r="C233" s="59" t="s">
        <v>249</v>
      </c>
      <c r="D233" s="59" t="s">
        <v>769</v>
      </c>
      <c r="E233" s="226"/>
      <c r="F233" s="98">
        <f t="shared" ref="F233:G235" si="71">F234</f>
        <v>30</v>
      </c>
      <c r="G233" s="98">
        <f t="shared" si="71"/>
        <v>30</v>
      </c>
      <c r="H233" s="329"/>
      <c r="I233" s="329"/>
    </row>
    <row r="234" spans="1:9" x14ac:dyDescent="0.2">
      <c r="A234" s="46" t="s">
        <v>412</v>
      </c>
      <c r="B234" s="59" t="s">
        <v>128</v>
      </c>
      <c r="C234" s="59" t="s">
        <v>249</v>
      </c>
      <c r="D234" s="59" t="s">
        <v>769</v>
      </c>
      <c r="E234" s="226" t="s">
        <v>120</v>
      </c>
      <c r="F234" s="98">
        <f t="shared" si="71"/>
        <v>30</v>
      </c>
      <c r="G234" s="98">
        <f t="shared" si="71"/>
        <v>30</v>
      </c>
      <c r="H234" s="329"/>
      <c r="I234" s="329"/>
    </row>
    <row r="235" spans="1:9" ht="14.25" customHeight="1" x14ac:dyDescent="0.2">
      <c r="A235" s="46" t="s">
        <v>121</v>
      </c>
      <c r="B235" s="59" t="s">
        <v>128</v>
      </c>
      <c r="C235" s="59" t="s">
        <v>249</v>
      </c>
      <c r="D235" s="59" t="s">
        <v>769</v>
      </c>
      <c r="E235" s="226" t="s">
        <v>122</v>
      </c>
      <c r="F235" s="98">
        <f t="shared" si="71"/>
        <v>30</v>
      </c>
      <c r="G235" s="98">
        <f t="shared" si="71"/>
        <v>30</v>
      </c>
      <c r="H235" s="329"/>
      <c r="I235" s="329"/>
    </row>
    <row r="236" spans="1:9" x14ac:dyDescent="0.2">
      <c r="A236" s="296" t="s">
        <v>432</v>
      </c>
      <c r="B236" s="59" t="s">
        <v>128</v>
      </c>
      <c r="C236" s="59" t="s">
        <v>249</v>
      </c>
      <c r="D236" s="59" t="s">
        <v>769</v>
      </c>
      <c r="E236" s="226" t="s">
        <v>124</v>
      </c>
      <c r="F236" s="98">
        <f>'Пр7 ведм 22-23'!G395</f>
        <v>30</v>
      </c>
      <c r="G236" s="98">
        <f>'Пр7 ведм 22-23'!H395</f>
        <v>30</v>
      </c>
      <c r="H236" s="348"/>
      <c r="I236" s="348"/>
    </row>
    <row r="237" spans="1:9" x14ac:dyDescent="0.2">
      <c r="A237" s="244" t="s">
        <v>771</v>
      </c>
      <c r="B237" s="59" t="s">
        <v>128</v>
      </c>
      <c r="C237" s="59" t="s">
        <v>249</v>
      </c>
      <c r="D237" s="59" t="s">
        <v>772</v>
      </c>
      <c r="E237" s="226"/>
      <c r="F237" s="98">
        <f t="shared" ref="F237:G239" si="72">F238</f>
        <v>150</v>
      </c>
      <c r="G237" s="98">
        <f t="shared" si="72"/>
        <v>150</v>
      </c>
      <c r="H237" s="329"/>
      <c r="I237" s="329"/>
    </row>
    <row r="238" spans="1:9" x14ac:dyDescent="0.2">
      <c r="A238" s="46" t="s">
        <v>136</v>
      </c>
      <c r="B238" s="59" t="s">
        <v>128</v>
      </c>
      <c r="C238" s="59" t="s">
        <v>249</v>
      </c>
      <c r="D238" s="59" t="s">
        <v>772</v>
      </c>
      <c r="E238" s="226">
        <v>800</v>
      </c>
      <c r="F238" s="98">
        <f t="shared" si="72"/>
        <v>150</v>
      </c>
      <c r="G238" s="98">
        <f t="shared" si="72"/>
        <v>150</v>
      </c>
      <c r="H238" s="329"/>
      <c r="I238" s="329"/>
    </row>
    <row r="239" spans="1:9" ht="33.75" x14ac:dyDescent="0.2">
      <c r="A239" s="296" t="s">
        <v>413</v>
      </c>
      <c r="B239" s="59" t="s">
        <v>128</v>
      </c>
      <c r="C239" s="59" t="s">
        <v>249</v>
      </c>
      <c r="D239" s="59" t="s">
        <v>772</v>
      </c>
      <c r="E239" s="226">
        <v>810</v>
      </c>
      <c r="F239" s="98">
        <f t="shared" si="72"/>
        <v>150</v>
      </c>
      <c r="G239" s="98">
        <f t="shared" si="72"/>
        <v>150</v>
      </c>
      <c r="H239" s="329"/>
      <c r="I239" s="329"/>
    </row>
    <row r="240" spans="1:9" ht="78.75" x14ac:dyDescent="0.2">
      <c r="A240" s="131" t="s">
        <v>531</v>
      </c>
      <c r="B240" s="59" t="s">
        <v>128</v>
      </c>
      <c r="C240" s="59" t="s">
        <v>249</v>
      </c>
      <c r="D240" s="59" t="s">
        <v>772</v>
      </c>
      <c r="E240" s="226">
        <v>813</v>
      </c>
      <c r="F240" s="98">
        <f>'Пр7 ведм 22-23'!G399</f>
        <v>150</v>
      </c>
      <c r="G240" s="98">
        <f>'Пр7 ведм 22-23'!H399</f>
        <v>150</v>
      </c>
      <c r="H240" s="348"/>
      <c r="I240" s="348"/>
    </row>
    <row r="241" spans="1:9" ht="22.5" x14ac:dyDescent="0.2">
      <c r="A241" s="227" t="s">
        <v>773</v>
      </c>
      <c r="B241" s="59" t="s">
        <v>128</v>
      </c>
      <c r="C241" s="59" t="s">
        <v>249</v>
      </c>
      <c r="D241" s="59" t="s">
        <v>774</v>
      </c>
      <c r="E241" s="226"/>
      <c r="F241" s="98">
        <f t="shared" ref="F241:G243" si="73">F242</f>
        <v>600</v>
      </c>
      <c r="G241" s="98">
        <f t="shared" si="73"/>
        <v>600</v>
      </c>
      <c r="H241" s="329"/>
      <c r="I241" s="329"/>
    </row>
    <row r="242" spans="1:9" x14ac:dyDescent="0.2">
      <c r="A242" s="46" t="s">
        <v>412</v>
      </c>
      <c r="B242" s="59" t="s">
        <v>128</v>
      </c>
      <c r="C242" s="59" t="s">
        <v>249</v>
      </c>
      <c r="D242" s="59" t="s">
        <v>774</v>
      </c>
      <c r="E242" s="226" t="s">
        <v>120</v>
      </c>
      <c r="F242" s="98">
        <f t="shared" si="73"/>
        <v>600</v>
      </c>
      <c r="G242" s="98">
        <f t="shared" si="73"/>
        <v>600</v>
      </c>
      <c r="H242" s="329"/>
      <c r="I242" s="329"/>
    </row>
    <row r="243" spans="1:9" ht="22.5" x14ac:dyDescent="0.2">
      <c r="A243" s="46" t="s">
        <v>121</v>
      </c>
      <c r="B243" s="59" t="s">
        <v>128</v>
      </c>
      <c r="C243" s="59" t="s">
        <v>249</v>
      </c>
      <c r="D243" s="59" t="s">
        <v>774</v>
      </c>
      <c r="E243" s="226" t="s">
        <v>122</v>
      </c>
      <c r="F243" s="98">
        <f t="shared" si="73"/>
        <v>600</v>
      </c>
      <c r="G243" s="98">
        <f t="shared" si="73"/>
        <v>600</v>
      </c>
      <c r="H243" s="329"/>
      <c r="I243" s="329"/>
    </row>
    <row r="244" spans="1:9" x14ac:dyDescent="0.2">
      <c r="A244" s="296" t="s">
        <v>432</v>
      </c>
      <c r="B244" s="59" t="s">
        <v>128</v>
      </c>
      <c r="C244" s="59" t="s">
        <v>249</v>
      </c>
      <c r="D244" s="59" t="s">
        <v>774</v>
      </c>
      <c r="E244" s="226" t="s">
        <v>124</v>
      </c>
      <c r="F244" s="98">
        <f>'Пр7 ведм 22-23'!G403</f>
        <v>600</v>
      </c>
      <c r="G244" s="98">
        <f>'Пр7 ведм 22-23'!H403</f>
        <v>600</v>
      </c>
      <c r="H244" s="348"/>
      <c r="I244" s="348"/>
    </row>
    <row r="245" spans="1:9" x14ac:dyDescent="0.2">
      <c r="A245" s="227" t="s">
        <v>775</v>
      </c>
      <c r="B245" s="59" t="s">
        <v>128</v>
      </c>
      <c r="C245" s="59" t="s">
        <v>249</v>
      </c>
      <c r="D245" s="59" t="s">
        <v>254</v>
      </c>
      <c r="E245" s="226"/>
      <c r="F245" s="98">
        <f t="shared" ref="F245:G247" si="74">F246</f>
        <v>200</v>
      </c>
      <c r="G245" s="98">
        <f t="shared" si="74"/>
        <v>200</v>
      </c>
      <c r="H245" s="329"/>
      <c r="I245" s="329"/>
    </row>
    <row r="246" spans="1:9" x14ac:dyDescent="0.2">
      <c r="A246" s="46" t="s">
        <v>412</v>
      </c>
      <c r="B246" s="59" t="s">
        <v>128</v>
      </c>
      <c r="C246" s="59" t="s">
        <v>249</v>
      </c>
      <c r="D246" s="59" t="s">
        <v>254</v>
      </c>
      <c r="E246" s="226" t="s">
        <v>120</v>
      </c>
      <c r="F246" s="98">
        <f t="shared" si="74"/>
        <v>200</v>
      </c>
      <c r="G246" s="98">
        <f t="shared" si="74"/>
        <v>200</v>
      </c>
      <c r="H246" s="329"/>
      <c r="I246" s="329"/>
    </row>
    <row r="247" spans="1:9" ht="22.5" x14ac:dyDescent="0.2">
      <c r="A247" s="46" t="s">
        <v>121</v>
      </c>
      <c r="B247" s="59" t="s">
        <v>128</v>
      </c>
      <c r="C247" s="59" t="s">
        <v>249</v>
      </c>
      <c r="D247" s="59" t="s">
        <v>254</v>
      </c>
      <c r="E247" s="226" t="s">
        <v>122</v>
      </c>
      <c r="F247" s="98">
        <f t="shared" si="74"/>
        <v>200</v>
      </c>
      <c r="G247" s="98">
        <f t="shared" si="74"/>
        <v>200</v>
      </c>
      <c r="H247" s="329"/>
      <c r="I247" s="329"/>
    </row>
    <row r="248" spans="1:9" x14ac:dyDescent="0.2">
      <c r="A248" s="296" t="s">
        <v>432</v>
      </c>
      <c r="B248" s="59" t="s">
        <v>128</v>
      </c>
      <c r="C248" s="59" t="s">
        <v>249</v>
      </c>
      <c r="D248" s="59" t="s">
        <v>254</v>
      </c>
      <c r="E248" s="226" t="s">
        <v>124</v>
      </c>
      <c r="F248" s="98">
        <f>'Пр7 ведм 22-23'!G407</f>
        <v>200</v>
      </c>
      <c r="G248" s="98">
        <f>'Пр7 ведм 22-23'!H407</f>
        <v>200</v>
      </c>
      <c r="H248" s="348"/>
      <c r="I248" s="348"/>
    </row>
    <row r="249" spans="1:9" ht="22.5" x14ac:dyDescent="0.2">
      <c r="A249" s="227" t="s">
        <v>776</v>
      </c>
      <c r="B249" s="59" t="s">
        <v>128</v>
      </c>
      <c r="C249" s="59" t="s">
        <v>249</v>
      </c>
      <c r="D249" s="59" t="s">
        <v>255</v>
      </c>
      <c r="E249" s="226"/>
      <c r="F249" s="98">
        <f t="shared" ref="F249:G251" si="75">F250</f>
        <v>30</v>
      </c>
      <c r="G249" s="98">
        <f t="shared" si="75"/>
        <v>30</v>
      </c>
      <c r="H249" s="329"/>
      <c r="I249" s="329"/>
    </row>
    <row r="250" spans="1:9" x14ac:dyDescent="0.2">
      <c r="A250" s="46" t="s">
        <v>412</v>
      </c>
      <c r="B250" s="59" t="s">
        <v>128</v>
      </c>
      <c r="C250" s="59" t="s">
        <v>249</v>
      </c>
      <c r="D250" s="59" t="s">
        <v>255</v>
      </c>
      <c r="E250" s="226" t="s">
        <v>120</v>
      </c>
      <c r="F250" s="98">
        <f t="shared" si="75"/>
        <v>30</v>
      </c>
      <c r="G250" s="98">
        <f t="shared" si="75"/>
        <v>30</v>
      </c>
      <c r="H250" s="329"/>
      <c r="I250" s="329"/>
    </row>
    <row r="251" spans="1:9" ht="22.5" x14ac:dyDescent="0.2">
      <c r="A251" s="46" t="s">
        <v>121</v>
      </c>
      <c r="B251" s="59" t="s">
        <v>128</v>
      </c>
      <c r="C251" s="59" t="s">
        <v>249</v>
      </c>
      <c r="D251" s="59" t="s">
        <v>255</v>
      </c>
      <c r="E251" s="226" t="s">
        <v>122</v>
      </c>
      <c r="F251" s="98">
        <f t="shared" si="75"/>
        <v>30</v>
      </c>
      <c r="G251" s="98">
        <f t="shared" si="75"/>
        <v>30</v>
      </c>
      <c r="H251" s="329"/>
      <c r="I251" s="329"/>
    </row>
    <row r="252" spans="1:9" x14ac:dyDescent="0.2">
      <c r="A252" s="296" t="s">
        <v>432</v>
      </c>
      <c r="B252" s="59" t="s">
        <v>128</v>
      </c>
      <c r="C252" s="59" t="s">
        <v>249</v>
      </c>
      <c r="D252" s="59" t="s">
        <v>255</v>
      </c>
      <c r="E252" s="226" t="s">
        <v>124</v>
      </c>
      <c r="F252" s="98">
        <f>'Пр7 ведм 22-23'!G411</f>
        <v>30</v>
      </c>
      <c r="G252" s="98">
        <f>'Пр7 ведм 22-23'!H411</f>
        <v>30</v>
      </c>
      <c r="H252" s="348"/>
      <c r="I252" s="348"/>
    </row>
    <row r="253" spans="1:9" x14ac:dyDescent="0.2">
      <c r="A253" s="296" t="s">
        <v>256</v>
      </c>
      <c r="B253" s="59" t="s">
        <v>128</v>
      </c>
      <c r="C253" s="59" t="s">
        <v>249</v>
      </c>
      <c r="D253" s="59" t="s">
        <v>257</v>
      </c>
      <c r="E253" s="226"/>
      <c r="F253" s="98">
        <f t="shared" ref="F253:G256" si="76">F254</f>
        <v>80</v>
      </c>
      <c r="G253" s="98">
        <f t="shared" si="76"/>
        <v>80</v>
      </c>
      <c r="H253" s="329"/>
      <c r="I253" s="329"/>
    </row>
    <row r="254" spans="1:9" x14ac:dyDescent="0.2">
      <c r="A254" s="46" t="s">
        <v>258</v>
      </c>
      <c r="B254" s="59" t="s">
        <v>128</v>
      </c>
      <c r="C254" s="59" t="s">
        <v>249</v>
      </c>
      <c r="D254" s="59" t="s">
        <v>259</v>
      </c>
      <c r="E254" s="226"/>
      <c r="F254" s="98">
        <f t="shared" si="76"/>
        <v>80</v>
      </c>
      <c r="G254" s="98">
        <f t="shared" si="76"/>
        <v>80</v>
      </c>
      <c r="H254" s="329"/>
      <c r="I254" s="329"/>
    </row>
    <row r="255" spans="1:9" x14ac:dyDescent="0.2">
      <c r="A255" s="46" t="s">
        <v>136</v>
      </c>
      <c r="B255" s="59" t="s">
        <v>128</v>
      </c>
      <c r="C255" s="59" t="s">
        <v>249</v>
      </c>
      <c r="D255" s="59" t="s">
        <v>259</v>
      </c>
      <c r="E255" s="226">
        <v>800</v>
      </c>
      <c r="F255" s="98">
        <f t="shared" si="76"/>
        <v>80</v>
      </c>
      <c r="G255" s="98">
        <f t="shared" si="76"/>
        <v>80</v>
      </c>
      <c r="H255" s="329"/>
      <c r="I255" s="329"/>
    </row>
    <row r="256" spans="1:9" ht="33.75" x14ac:dyDescent="0.2">
      <c r="A256" s="296" t="s">
        <v>413</v>
      </c>
      <c r="B256" s="59" t="s">
        <v>128</v>
      </c>
      <c r="C256" s="59" t="s">
        <v>249</v>
      </c>
      <c r="D256" s="59" t="s">
        <v>259</v>
      </c>
      <c r="E256" s="226">
        <v>810</v>
      </c>
      <c r="F256" s="98">
        <f t="shared" si="76"/>
        <v>80</v>
      </c>
      <c r="G256" s="98">
        <f t="shared" si="76"/>
        <v>80</v>
      </c>
      <c r="H256" s="329"/>
      <c r="I256" s="329"/>
    </row>
    <row r="257" spans="1:9" ht="78.75" x14ac:dyDescent="0.2">
      <c r="A257" s="131" t="s">
        <v>531</v>
      </c>
      <c r="B257" s="59" t="s">
        <v>128</v>
      </c>
      <c r="C257" s="59" t="s">
        <v>249</v>
      </c>
      <c r="D257" s="59" t="s">
        <v>259</v>
      </c>
      <c r="E257" s="226">
        <v>813</v>
      </c>
      <c r="F257" s="98">
        <f>'Пр7 ведм 22-23'!G416</f>
        <v>80</v>
      </c>
      <c r="G257" s="98">
        <f>'Пр7 ведм 22-23'!H416</f>
        <v>80</v>
      </c>
      <c r="H257" s="348"/>
      <c r="I257" s="348"/>
    </row>
    <row r="258" spans="1:9" ht="22.5" x14ac:dyDescent="0.2">
      <c r="A258" s="227" t="s">
        <v>777</v>
      </c>
      <c r="B258" s="59" t="s">
        <v>128</v>
      </c>
      <c r="C258" s="59" t="s">
        <v>249</v>
      </c>
      <c r="D258" s="59" t="s">
        <v>260</v>
      </c>
      <c r="E258" s="226"/>
      <c r="F258" s="98">
        <f t="shared" ref="F258:G258" si="77">F259+F263</f>
        <v>101</v>
      </c>
      <c r="G258" s="98">
        <f t="shared" si="77"/>
        <v>101</v>
      </c>
      <c r="H258" s="329"/>
      <c r="I258" s="329"/>
    </row>
    <row r="259" spans="1:9" x14ac:dyDescent="0.2">
      <c r="A259" s="227" t="s">
        <v>778</v>
      </c>
      <c r="B259" s="59" t="s">
        <v>128</v>
      </c>
      <c r="C259" s="59" t="s">
        <v>249</v>
      </c>
      <c r="D259" s="59" t="s">
        <v>779</v>
      </c>
      <c r="E259" s="226"/>
      <c r="F259" s="98">
        <f t="shared" ref="F259:G265" si="78">F260</f>
        <v>50</v>
      </c>
      <c r="G259" s="98">
        <f t="shared" si="78"/>
        <v>50</v>
      </c>
      <c r="H259" s="329"/>
      <c r="I259" s="329"/>
    </row>
    <row r="260" spans="1:9" x14ac:dyDescent="0.2">
      <c r="A260" s="46" t="s">
        <v>412</v>
      </c>
      <c r="B260" s="59" t="s">
        <v>128</v>
      </c>
      <c r="C260" s="59" t="s">
        <v>249</v>
      </c>
      <c r="D260" s="59" t="s">
        <v>779</v>
      </c>
      <c r="E260" s="226" t="s">
        <v>120</v>
      </c>
      <c r="F260" s="98">
        <f t="shared" si="78"/>
        <v>50</v>
      </c>
      <c r="G260" s="98">
        <f t="shared" si="78"/>
        <v>50</v>
      </c>
      <c r="H260" s="329"/>
      <c r="I260" s="329"/>
    </row>
    <row r="261" spans="1:9" ht="22.5" x14ac:dyDescent="0.2">
      <c r="A261" s="46" t="s">
        <v>121</v>
      </c>
      <c r="B261" s="59" t="s">
        <v>128</v>
      </c>
      <c r="C261" s="59" t="s">
        <v>249</v>
      </c>
      <c r="D261" s="59" t="s">
        <v>779</v>
      </c>
      <c r="E261" s="226" t="s">
        <v>122</v>
      </c>
      <c r="F261" s="98">
        <f t="shared" si="78"/>
        <v>50</v>
      </c>
      <c r="G261" s="98">
        <f t="shared" si="78"/>
        <v>50</v>
      </c>
      <c r="H261" s="329"/>
      <c r="I261" s="329"/>
    </row>
    <row r="262" spans="1:9" x14ac:dyDescent="0.2">
      <c r="A262" s="296" t="s">
        <v>432</v>
      </c>
      <c r="B262" s="59" t="s">
        <v>128</v>
      </c>
      <c r="C262" s="59" t="s">
        <v>249</v>
      </c>
      <c r="D262" s="59" t="s">
        <v>779</v>
      </c>
      <c r="E262" s="226" t="s">
        <v>124</v>
      </c>
      <c r="F262" s="98">
        <f>'Пр7 ведм 22-23'!G421</f>
        <v>50</v>
      </c>
      <c r="G262" s="98">
        <f>'Пр7 ведм 22-23'!H421</f>
        <v>50</v>
      </c>
      <c r="H262" s="348"/>
      <c r="I262" s="348"/>
    </row>
    <row r="263" spans="1:9" x14ac:dyDescent="0.2">
      <c r="A263" s="244" t="s">
        <v>782</v>
      </c>
      <c r="B263" s="59" t="s">
        <v>128</v>
      </c>
      <c r="C263" s="59" t="s">
        <v>249</v>
      </c>
      <c r="D263" s="59" t="s">
        <v>781</v>
      </c>
      <c r="E263" s="226"/>
      <c r="F263" s="98">
        <f t="shared" ref="F263:G263" si="79">F264</f>
        <v>51</v>
      </c>
      <c r="G263" s="98">
        <f t="shared" si="79"/>
        <v>51</v>
      </c>
      <c r="H263" s="329"/>
      <c r="I263" s="329"/>
    </row>
    <row r="264" spans="1:9" x14ac:dyDescent="0.2">
      <c r="A264" s="46" t="s">
        <v>412</v>
      </c>
      <c r="B264" s="59" t="s">
        <v>128</v>
      </c>
      <c r="C264" s="59" t="s">
        <v>249</v>
      </c>
      <c r="D264" s="59" t="s">
        <v>781</v>
      </c>
      <c r="E264" s="226" t="s">
        <v>120</v>
      </c>
      <c r="F264" s="98">
        <f t="shared" si="78"/>
        <v>51</v>
      </c>
      <c r="G264" s="98">
        <f t="shared" si="78"/>
        <v>51</v>
      </c>
      <c r="H264" s="329"/>
      <c r="I264" s="329"/>
    </row>
    <row r="265" spans="1:9" ht="22.5" x14ac:dyDescent="0.2">
      <c r="A265" s="46" t="s">
        <v>121</v>
      </c>
      <c r="B265" s="59" t="s">
        <v>128</v>
      </c>
      <c r="C265" s="59" t="s">
        <v>249</v>
      </c>
      <c r="D265" s="59" t="s">
        <v>781</v>
      </c>
      <c r="E265" s="226" t="s">
        <v>122</v>
      </c>
      <c r="F265" s="98">
        <f t="shared" si="78"/>
        <v>51</v>
      </c>
      <c r="G265" s="98">
        <f t="shared" si="78"/>
        <v>51</v>
      </c>
      <c r="H265" s="329"/>
      <c r="I265" s="329"/>
    </row>
    <row r="266" spans="1:9" x14ac:dyDescent="0.2">
      <c r="A266" s="296" t="s">
        <v>432</v>
      </c>
      <c r="B266" s="59" t="s">
        <v>128</v>
      </c>
      <c r="C266" s="59" t="s">
        <v>249</v>
      </c>
      <c r="D266" s="59" t="s">
        <v>781</v>
      </c>
      <c r="E266" s="226" t="s">
        <v>124</v>
      </c>
      <c r="F266" s="98">
        <f>'Пр7 ведм 22-23'!G425</f>
        <v>51</v>
      </c>
      <c r="G266" s="98">
        <f>'Пр7 ведм 22-23'!H425</f>
        <v>51</v>
      </c>
      <c r="H266" s="348"/>
      <c r="I266" s="348"/>
    </row>
    <row r="267" spans="1:9" ht="39" customHeight="1" x14ac:dyDescent="0.2">
      <c r="A267" s="234" t="s">
        <v>804</v>
      </c>
      <c r="B267" s="69" t="s">
        <v>128</v>
      </c>
      <c r="C267" s="69" t="s">
        <v>249</v>
      </c>
      <c r="D267" s="69" t="s">
        <v>328</v>
      </c>
      <c r="E267" s="67" t="s">
        <v>148</v>
      </c>
      <c r="F267" s="97">
        <f t="shared" ref="F267:G267" si="80">F268+F273</f>
        <v>1100</v>
      </c>
      <c r="G267" s="97">
        <f t="shared" si="80"/>
        <v>1100</v>
      </c>
      <c r="H267" s="332"/>
      <c r="I267" s="332"/>
    </row>
    <row r="268" spans="1:9" ht="39" customHeight="1" x14ac:dyDescent="0.2">
      <c r="A268" s="132" t="s">
        <v>329</v>
      </c>
      <c r="B268" s="59" t="s">
        <v>128</v>
      </c>
      <c r="C268" s="59" t="s">
        <v>249</v>
      </c>
      <c r="D268" s="59" t="s">
        <v>330</v>
      </c>
      <c r="E268" s="226"/>
      <c r="F268" s="98">
        <f t="shared" ref="F268:G271" si="81">F269</f>
        <v>100</v>
      </c>
      <c r="G268" s="98">
        <f t="shared" si="81"/>
        <v>100</v>
      </c>
      <c r="H268" s="329"/>
      <c r="I268" s="329"/>
    </row>
    <row r="269" spans="1:9" ht="39" customHeight="1" x14ac:dyDescent="0.2">
      <c r="A269" s="245" t="s">
        <v>515</v>
      </c>
      <c r="B269" s="59" t="s">
        <v>128</v>
      </c>
      <c r="C269" s="59" t="s">
        <v>249</v>
      </c>
      <c r="D269" s="59" t="s">
        <v>473</v>
      </c>
      <c r="E269" s="226"/>
      <c r="F269" s="98">
        <f t="shared" si="81"/>
        <v>100</v>
      </c>
      <c r="G269" s="98">
        <f t="shared" si="81"/>
        <v>100</v>
      </c>
      <c r="H269" s="329"/>
      <c r="I269" s="329"/>
    </row>
    <row r="270" spans="1:9" ht="44.25" customHeight="1" x14ac:dyDescent="0.2">
      <c r="A270" s="46" t="s">
        <v>412</v>
      </c>
      <c r="B270" s="59" t="s">
        <v>128</v>
      </c>
      <c r="C270" s="59" t="s">
        <v>249</v>
      </c>
      <c r="D270" s="59" t="s">
        <v>473</v>
      </c>
      <c r="E270" s="226" t="s">
        <v>120</v>
      </c>
      <c r="F270" s="98">
        <f t="shared" si="81"/>
        <v>100</v>
      </c>
      <c r="G270" s="98">
        <f t="shared" si="81"/>
        <v>100</v>
      </c>
      <c r="H270" s="329"/>
      <c r="I270" s="329"/>
    </row>
    <row r="271" spans="1:9" ht="22.5" x14ac:dyDescent="0.2">
      <c r="A271" s="46" t="s">
        <v>121</v>
      </c>
      <c r="B271" s="59" t="s">
        <v>128</v>
      </c>
      <c r="C271" s="59" t="s">
        <v>249</v>
      </c>
      <c r="D271" s="59" t="s">
        <v>473</v>
      </c>
      <c r="E271" s="226" t="s">
        <v>122</v>
      </c>
      <c r="F271" s="98">
        <f t="shared" si="81"/>
        <v>100</v>
      </c>
      <c r="G271" s="98">
        <f t="shared" si="81"/>
        <v>100</v>
      </c>
      <c r="H271" s="329"/>
      <c r="I271" s="329"/>
    </row>
    <row r="272" spans="1:9" ht="25.5" customHeight="1" x14ac:dyDescent="0.2">
      <c r="A272" s="296" t="s">
        <v>432</v>
      </c>
      <c r="B272" s="59" t="s">
        <v>128</v>
      </c>
      <c r="C272" s="59" t="s">
        <v>249</v>
      </c>
      <c r="D272" s="59" t="s">
        <v>473</v>
      </c>
      <c r="E272" s="226" t="s">
        <v>124</v>
      </c>
      <c r="F272" s="98">
        <f>'Пр7 ведм 22-23'!G612</f>
        <v>100</v>
      </c>
      <c r="G272" s="98">
        <f>'Пр7 ведм 22-23'!H612</f>
        <v>100</v>
      </c>
      <c r="H272" s="329"/>
      <c r="I272" s="329"/>
    </row>
    <row r="273" spans="1:9" ht="22.5" x14ac:dyDescent="0.2">
      <c r="A273" s="132" t="s">
        <v>331</v>
      </c>
      <c r="B273" s="59" t="s">
        <v>128</v>
      </c>
      <c r="C273" s="59" t="s">
        <v>249</v>
      </c>
      <c r="D273" s="59" t="s">
        <v>332</v>
      </c>
      <c r="E273" s="226"/>
      <c r="F273" s="98">
        <f>F278+F282+F286+F274</f>
        <v>1000</v>
      </c>
      <c r="G273" s="98">
        <f>G278+G282+G286+G274</f>
        <v>1000</v>
      </c>
      <c r="H273" s="329"/>
      <c r="I273" s="329"/>
    </row>
    <row r="274" spans="1:9" ht="22.5" x14ac:dyDescent="0.2">
      <c r="A274" s="227" t="s">
        <v>825</v>
      </c>
      <c r="B274" s="59" t="s">
        <v>128</v>
      </c>
      <c r="C274" s="59" t="s">
        <v>249</v>
      </c>
      <c r="D274" s="59" t="s">
        <v>824</v>
      </c>
      <c r="E274" s="226"/>
      <c r="F274" s="98">
        <f t="shared" ref="F274:G276" si="82">F275</f>
        <v>10</v>
      </c>
      <c r="G274" s="98">
        <f t="shared" si="82"/>
        <v>10</v>
      </c>
      <c r="H274" s="329"/>
      <c r="I274" s="329"/>
    </row>
    <row r="275" spans="1:9" x14ac:dyDescent="0.2">
      <c r="A275" s="46" t="s">
        <v>412</v>
      </c>
      <c r="B275" s="59" t="s">
        <v>128</v>
      </c>
      <c r="C275" s="59" t="s">
        <v>249</v>
      </c>
      <c r="D275" s="59" t="s">
        <v>824</v>
      </c>
      <c r="E275" s="226" t="s">
        <v>120</v>
      </c>
      <c r="F275" s="98">
        <f t="shared" si="82"/>
        <v>10</v>
      </c>
      <c r="G275" s="98">
        <f t="shared" si="82"/>
        <v>10</v>
      </c>
      <c r="H275" s="329"/>
      <c r="I275" s="329"/>
    </row>
    <row r="276" spans="1:9" ht="22.5" x14ac:dyDescent="0.2">
      <c r="A276" s="46" t="s">
        <v>121</v>
      </c>
      <c r="B276" s="59" t="s">
        <v>128</v>
      </c>
      <c r="C276" s="59" t="s">
        <v>249</v>
      </c>
      <c r="D276" s="59" t="s">
        <v>824</v>
      </c>
      <c r="E276" s="226" t="s">
        <v>122</v>
      </c>
      <c r="F276" s="98">
        <f t="shared" si="82"/>
        <v>10</v>
      </c>
      <c r="G276" s="98">
        <f t="shared" si="82"/>
        <v>10</v>
      </c>
      <c r="H276" s="329"/>
      <c r="I276" s="329"/>
    </row>
    <row r="277" spans="1:9" x14ac:dyDescent="0.2">
      <c r="A277" s="296" t="s">
        <v>432</v>
      </c>
      <c r="B277" s="59" t="s">
        <v>128</v>
      </c>
      <c r="C277" s="59" t="s">
        <v>249</v>
      </c>
      <c r="D277" s="59" t="s">
        <v>824</v>
      </c>
      <c r="E277" s="226" t="s">
        <v>124</v>
      </c>
      <c r="F277" s="98">
        <f>'Пр7 ведм 22-23'!G617</f>
        <v>10</v>
      </c>
      <c r="G277" s="98">
        <f>'Пр7 ведм 22-23'!H617</f>
        <v>10</v>
      </c>
      <c r="H277" s="329"/>
      <c r="I277" s="329"/>
    </row>
    <row r="278" spans="1:9" ht="33.75" x14ac:dyDescent="0.2">
      <c r="A278" s="132" t="s">
        <v>333</v>
      </c>
      <c r="B278" s="59" t="s">
        <v>128</v>
      </c>
      <c r="C278" s="59" t="s">
        <v>249</v>
      </c>
      <c r="D278" s="59" t="s">
        <v>334</v>
      </c>
      <c r="E278" s="226"/>
      <c r="F278" s="98">
        <f t="shared" ref="F278:G280" si="83">F279</f>
        <v>900</v>
      </c>
      <c r="G278" s="98">
        <f t="shared" si="83"/>
        <v>900</v>
      </c>
      <c r="H278" s="329"/>
      <c r="I278" s="329"/>
    </row>
    <row r="279" spans="1:9" x14ac:dyDescent="0.2">
      <c r="A279" s="307" t="s">
        <v>464</v>
      </c>
      <c r="B279" s="59" t="s">
        <v>128</v>
      </c>
      <c r="C279" s="59" t="s">
        <v>249</v>
      </c>
      <c r="D279" s="59" t="s">
        <v>334</v>
      </c>
      <c r="E279" s="226">
        <v>800</v>
      </c>
      <c r="F279" s="98">
        <f t="shared" si="83"/>
        <v>900</v>
      </c>
      <c r="G279" s="98">
        <f t="shared" si="83"/>
        <v>900</v>
      </c>
      <c r="H279" s="329"/>
      <c r="I279" s="329"/>
    </row>
    <row r="280" spans="1:9" x14ac:dyDescent="0.2">
      <c r="A280" s="307" t="s">
        <v>465</v>
      </c>
      <c r="B280" s="59" t="s">
        <v>128</v>
      </c>
      <c r="C280" s="59" t="s">
        <v>249</v>
      </c>
      <c r="D280" s="59" t="s">
        <v>334</v>
      </c>
      <c r="E280" s="226">
        <v>810</v>
      </c>
      <c r="F280" s="98">
        <f t="shared" si="83"/>
        <v>900</v>
      </c>
      <c r="G280" s="98">
        <f t="shared" si="83"/>
        <v>900</v>
      </c>
      <c r="H280" s="329"/>
      <c r="I280" s="329"/>
    </row>
    <row r="281" spans="1:9" ht="78.75" x14ac:dyDescent="0.2">
      <c r="A281" s="131" t="s">
        <v>531</v>
      </c>
      <c r="B281" s="59" t="s">
        <v>128</v>
      </c>
      <c r="C281" s="59" t="s">
        <v>249</v>
      </c>
      <c r="D281" s="59" t="s">
        <v>334</v>
      </c>
      <c r="E281" s="226">
        <v>813</v>
      </c>
      <c r="F281" s="98">
        <f>'Пр7 ведм 22-23'!G621</f>
        <v>900</v>
      </c>
      <c r="G281" s="98">
        <f>'Пр7 ведм 22-23'!H621</f>
        <v>900</v>
      </c>
      <c r="H281" s="329"/>
      <c r="I281" s="329"/>
    </row>
    <row r="282" spans="1:9" ht="22.5" x14ac:dyDescent="0.2">
      <c r="A282" s="49" t="s">
        <v>513</v>
      </c>
      <c r="B282" s="59" t="s">
        <v>128</v>
      </c>
      <c r="C282" s="59" t="s">
        <v>249</v>
      </c>
      <c r="D282" s="59" t="s">
        <v>474</v>
      </c>
      <c r="E282" s="226"/>
      <c r="F282" s="98">
        <f t="shared" ref="F282:G284" si="84">F283</f>
        <v>10</v>
      </c>
      <c r="G282" s="98">
        <f t="shared" si="84"/>
        <v>10</v>
      </c>
      <c r="H282" s="329"/>
      <c r="I282" s="329"/>
    </row>
    <row r="283" spans="1:9" x14ac:dyDescent="0.2">
      <c r="A283" s="46" t="s">
        <v>412</v>
      </c>
      <c r="B283" s="59" t="s">
        <v>128</v>
      </c>
      <c r="C283" s="59" t="s">
        <v>249</v>
      </c>
      <c r="D283" s="59" t="s">
        <v>474</v>
      </c>
      <c r="E283" s="226" t="s">
        <v>120</v>
      </c>
      <c r="F283" s="98">
        <f t="shared" si="84"/>
        <v>10</v>
      </c>
      <c r="G283" s="98">
        <f t="shared" si="84"/>
        <v>10</v>
      </c>
      <c r="H283" s="329"/>
      <c r="I283" s="329"/>
    </row>
    <row r="284" spans="1:9" ht="22.5" x14ac:dyDescent="0.2">
      <c r="A284" s="46" t="s">
        <v>121</v>
      </c>
      <c r="B284" s="59" t="s">
        <v>128</v>
      </c>
      <c r="C284" s="59" t="s">
        <v>249</v>
      </c>
      <c r="D284" s="59" t="s">
        <v>474</v>
      </c>
      <c r="E284" s="226" t="s">
        <v>122</v>
      </c>
      <c r="F284" s="98">
        <f t="shared" si="84"/>
        <v>10</v>
      </c>
      <c r="G284" s="98">
        <f t="shared" si="84"/>
        <v>10</v>
      </c>
      <c r="H284" s="329"/>
      <c r="I284" s="329"/>
    </row>
    <row r="285" spans="1:9" x14ac:dyDescent="0.2">
      <c r="A285" s="296" t="s">
        <v>432</v>
      </c>
      <c r="B285" s="59" t="s">
        <v>128</v>
      </c>
      <c r="C285" s="59" t="s">
        <v>249</v>
      </c>
      <c r="D285" s="59" t="s">
        <v>474</v>
      </c>
      <c r="E285" s="226" t="s">
        <v>124</v>
      </c>
      <c r="F285" s="98">
        <f>'Пр7 ведм 22-23'!G625</f>
        <v>10</v>
      </c>
      <c r="G285" s="98">
        <f>'Пр7 ведм 22-23'!H625</f>
        <v>10</v>
      </c>
      <c r="H285" s="329"/>
      <c r="I285" s="329"/>
    </row>
    <row r="286" spans="1:9" ht="22.5" x14ac:dyDescent="0.2">
      <c r="A286" s="49" t="s">
        <v>514</v>
      </c>
      <c r="B286" s="59" t="s">
        <v>128</v>
      </c>
      <c r="C286" s="59" t="s">
        <v>249</v>
      </c>
      <c r="D286" s="59" t="s">
        <v>475</v>
      </c>
      <c r="E286" s="226"/>
      <c r="F286" s="98">
        <f t="shared" ref="F286:G292" si="85">F287</f>
        <v>80</v>
      </c>
      <c r="G286" s="98">
        <f t="shared" si="85"/>
        <v>80</v>
      </c>
      <c r="H286" s="329"/>
      <c r="I286" s="329"/>
    </row>
    <row r="287" spans="1:9" x14ac:dyDescent="0.2">
      <c r="A287" s="46" t="s">
        <v>412</v>
      </c>
      <c r="B287" s="59" t="s">
        <v>128</v>
      </c>
      <c r="C287" s="59" t="s">
        <v>249</v>
      </c>
      <c r="D287" s="59" t="s">
        <v>475</v>
      </c>
      <c r="E287" s="226" t="s">
        <v>120</v>
      </c>
      <c r="F287" s="98">
        <f t="shared" si="85"/>
        <v>80</v>
      </c>
      <c r="G287" s="98">
        <f t="shared" si="85"/>
        <v>80</v>
      </c>
      <c r="H287" s="329"/>
      <c r="I287" s="329"/>
    </row>
    <row r="288" spans="1:9" ht="22.5" x14ac:dyDescent="0.2">
      <c r="A288" s="46" t="s">
        <v>121</v>
      </c>
      <c r="B288" s="59" t="s">
        <v>128</v>
      </c>
      <c r="C288" s="59" t="s">
        <v>249</v>
      </c>
      <c r="D288" s="59" t="s">
        <v>475</v>
      </c>
      <c r="E288" s="226" t="s">
        <v>122</v>
      </c>
      <c r="F288" s="98">
        <f t="shared" si="85"/>
        <v>80</v>
      </c>
      <c r="G288" s="98">
        <f t="shared" si="85"/>
        <v>80</v>
      </c>
      <c r="H288" s="329"/>
      <c r="I288" s="329"/>
    </row>
    <row r="289" spans="1:9" x14ac:dyDescent="0.2">
      <c r="A289" s="296" t="s">
        <v>432</v>
      </c>
      <c r="B289" s="59" t="s">
        <v>128</v>
      </c>
      <c r="C289" s="59" t="s">
        <v>249</v>
      </c>
      <c r="D289" s="59" t="s">
        <v>475</v>
      </c>
      <c r="E289" s="226" t="s">
        <v>124</v>
      </c>
      <c r="F289" s="98">
        <f>'Пр7 ведм 22-23'!G629</f>
        <v>80</v>
      </c>
      <c r="G289" s="98">
        <f>'Пр7 ведм 22-23'!H629</f>
        <v>80</v>
      </c>
      <c r="H289" s="329"/>
      <c r="I289" s="329"/>
    </row>
    <row r="290" spans="1:9" x14ac:dyDescent="0.2">
      <c r="A290" s="242" t="s">
        <v>826</v>
      </c>
      <c r="B290" s="59" t="s">
        <v>128</v>
      </c>
      <c r="C290" s="59" t="s">
        <v>249</v>
      </c>
      <c r="D290" s="59" t="s">
        <v>828</v>
      </c>
      <c r="E290" s="226"/>
      <c r="F290" s="98">
        <f>F291+F296+F301</f>
        <v>418.8</v>
      </c>
      <c r="G290" s="98">
        <f>G291+G296+G301</f>
        <v>418.8</v>
      </c>
      <c r="H290" s="329"/>
      <c r="I290" s="329"/>
    </row>
    <row r="291" spans="1:9" ht="22.5" x14ac:dyDescent="0.2">
      <c r="A291" s="227" t="s">
        <v>829</v>
      </c>
      <c r="B291" s="59" t="s">
        <v>128</v>
      </c>
      <c r="C291" s="59" t="s">
        <v>249</v>
      </c>
      <c r="D291" s="59" t="s">
        <v>827</v>
      </c>
      <c r="E291" s="226"/>
      <c r="F291" s="98">
        <f t="shared" ref="F291:G291" si="86">F292</f>
        <v>88.8</v>
      </c>
      <c r="G291" s="98">
        <f t="shared" si="86"/>
        <v>88.8</v>
      </c>
      <c r="H291" s="329"/>
      <c r="I291" s="329"/>
    </row>
    <row r="292" spans="1:9" x14ac:dyDescent="0.2">
      <c r="A292" s="46" t="s">
        <v>412</v>
      </c>
      <c r="B292" s="59" t="s">
        <v>128</v>
      </c>
      <c r="C292" s="59" t="s">
        <v>249</v>
      </c>
      <c r="D292" s="59" t="s">
        <v>827</v>
      </c>
      <c r="E292" s="226" t="s">
        <v>120</v>
      </c>
      <c r="F292" s="98">
        <f t="shared" si="85"/>
        <v>88.8</v>
      </c>
      <c r="G292" s="98">
        <f t="shared" si="85"/>
        <v>88.8</v>
      </c>
      <c r="H292" s="329"/>
      <c r="I292" s="329"/>
    </row>
    <row r="293" spans="1:9" ht="22.5" x14ac:dyDescent="0.2">
      <c r="A293" s="46" t="s">
        <v>121</v>
      </c>
      <c r="B293" s="59" t="s">
        <v>128</v>
      </c>
      <c r="C293" s="59" t="s">
        <v>249</v>
      </c>
      <c r="D293" s="59" t="s">
        <v>827</v>
      </c>
      <c r="E293" s="226" t="s">
        <v>122</v>
      </c>
      <c r="F293" s="98">
        <f>F295+F294</f>
        <v>88.8</v>
      </c>
      <c r="G293" s="98">
        <f>G295+G294</f>
        <v>88.8</v>
      </c>
      <c r="H293" s="329"/>
      <c r="I293" s="329"/>
    </row>
    <row r="294" spans="1:9" ht="22.5" x14ac:dyDescent="0.2">
      <c r="A294" s="296" t="s">
        <v>135</v>
      </c>
      <c r="B294" s="59" t="s">
        <v>128</v>
      </c>
      <c r="C294" s="59" t="s">
        <v>249</v>
      </c>
      <c r="D294" s="59" t="s">
        <v>827</v>
      </c>
      <c r="E294" s="226">
        <v>242</v>
      </c>
      <c r="F294" s="98">
        <f>'Пр7 ведм 22-23'!G634</f>
        <v>58.8</v>
      </c>
      <c r="G294" s="98">
        <f>'Пр7 ведм 22-23'!H634</f>
        <v>58.8</v>
      </c>
      <c r="H294" s="329"/>
      <c r="I294" s="329"/>
    </row>
    <row r="295" spans="1:9" x14ac:dyDescent="0.2">
      <c r="A295" s="296" t="s">
        <v>432</v>
      </c>
      <c r="B295" s="59" t="s">
        <v>128</v>
      </c>
      <c r="C295" s="59" t="s">
        <v>249</v>
      </c>
      <c r="D295" s="59" t="s">
        <v>827</v>
      </c>
      <c r="E295" s="226" t="s">
        <v>124</v>
      </c>
      <c r="F295" s="98">
        <f>'Пр7 ведм 22-23'!G635</f>
        <v>30</v>
      </c>
      <c r="G295" s="98">
        <f>'Пр7 ведм 22-23'!H635</f>
        <v>30</v>
      </c>
      <c r="H295" s="329"/>
      <c r="I295" s="329"/>
    </row>
    <row r="296" spans="1:9" ht="22.5" x14ac:dyDescent="0.2">
      <c r="A296" s="227" t="s">
        <v>830</v>
      </c>
      <c r="B296" s="59" t="s">
        <v>128</v>
      </c>
      <c r="C296" s="59" t="s">
        <v>249</v>
      </c>
      <c r="D296" s="59" t="s">
        <v>831</v>
      </c>
      <c r="E296" s="226"/>
      <c r="F296" s="98">
        <f>F297</f>
        <v>200</v>
      </c>
      <c r="G296" s="98">
        <f>G297</f>
        <v>200</v>
      </c>
      <c r="H296" s="329"/>
      <c r="I296" s="329"/>
    </row>
    <row r="297" spans="1:9" x14ac:dyDescent="0.2">
      <c r="A297" s="227" t="s">
        <v>544</v>
      </c>
      <c r="B297" s="59" t="s">
        <v>128</v>
      </c>
      <c r="C297" s="59" t="s">
        <v>249</v>
      </c>
      <c r="D297" s="59" t="s">
        <v>837</v>
      </c>
      <c r="E297" s="226"/>
      <c r="F297" s="98">
        <f t="shared" ref="F297:G299" si="87">F298</f>
        <v>200</v>
      </c>
      <c r="G297" s="98">
        <f t="shared" si="87"/>
        <v>200</v>
      </c>
      <c r="H297" s="329"/>
      <c r="I297" s="329"/>
    </row>
    <row r="298" spans="1:9" x14ac:dyDescent="0.2">
      <c r="A298" s="46" t="s">
        <v>412</v>
      </c>
      <c r="B298" s="59" t="s">
        <v>128</v>
      </c>
      <c r="C298" s="59" t="s">
        <v>249</v>
      </c>
      <c r="D298" s="59" t="s">
        <v>837</v>
      </c>
      <c r="E298" s="226" t="s">
        <v>120</v>
      </c>
      <c r="F298" s="98">
        <f t="shared" si="87"/>
        <v>200</v>
      </c>
      <c r="G298" s="98">
        <f t="shared" si="87"/>
        <v>200</v>
      </c>
      <c r="H298" s="329"/>
      <c r="I298" s="329"/>
    </row>
    <row r="299" spans="1:9" ht="23.25" customHeight="1" x14ac:dyDescent="0.2">
      <c r="A299" s="46" t="s">
        <v>121</v>
      </c>
      <c r="B299" s="59" t="s">
        <v>128</v>
      </c>
      <c r="C299" s="59" t="s">
        <v>249</v>
      </c>
      <c r="D299" s="59" t="s">
        <v>837</v>
      </c>
      <c r="E299" s="226" t="s">
        <v>122</v>
      </c>
      <c r="F299" s="98">
        <f t="shared" si="87"/>
        <v>200</v>
      </c>
      <c r="G299" s="98">
        <f t="shared" si="87"/>
        <v>200</v>
      </c>
      <c r="H299" s="329"/>
      <c r="I299" s="329"/>
    </row>
    <row r="300" spans="1:9" x14ac:dyDescent="0.2">
      <c r="A300" s="296" t="s">
        <v>432</v>
      </c>
      <c r="B300" s="59" t="s">
        <v>128</v>
      </c>
      <c r="C300" s="59" t="s">
        <v>249</v>
      </c>
      <c r="D300" s="59" t="s">
        <v>837</v>
      </c>
      <c r="E300" s="226" t="s">
        <v>124</v>
      </c>
      <c r="F300" s="98">
        <f>'Пр7 ведм 22-23'!G640</f>
        <v>200</v>
      </c>
      <c r="G300" s="98">
        <f>'Пр7 ведм 22-23'!H640</f>
        <v>200</v>
      </c>
      <c r="H300" s="329"/>
      <c r="I300" s="329"/>
    </row>
    <row r="301" spans="1:9" ht="22.5" x14ac:dyDescent="0.2">
      <c r="A301" s="227" t="s">
        <v>833</v>
      </c>
      <c r="B301" s="59" t="s">
        <v>128</v>
      </c>
      <c r="C301" s="59" t="s">
        <v>249</v>
      </c>
      <c r="D301" s="59" t="s">
        <v>832</v>
      </c>
      <c r="E301" s="226"/>
      <c r="F301" s="98">
        <f t="shared" ref="F301:G303" si="88">F302</f>
        <v>130</v>
      </c>
      <c r="G301" s="98">
        <f t="shared" si="88"/>
        <v>130</v>
      </c>
      <c r="H301" s="329"/>
      <c r="I301" s="329"/>
    </row>
    <row r="302" spans="1:9" x14ac:dyDescent="0.2">
      <c r="A302" s="46" t="s">
        <v>412</v>
      </c>
      <c r="B302" s="59" t="s">
        <v>128</v>
      </c>
      <c r="C302" s="59" t="s">
        <v>249</v>
      </c>
      <c r="D302" s="59" t="s">
        <v>832</v>
      </c>
      <c r="E302" s="226" t="s">
        <v>120</v>
      </c>
      <c r="F302" s="98">
        <f t="shared" si="88"/>
        <v>130</v>
      </c>
      <c r="G302" s="98">
        <f t="shared" si="88"/>
        <v>130</v>
      </c>
      <c r="H302" s="329"/>
      <c r="I302" s="329"/>
    </row>
    <row r="303" spans="1:9" ht="22.5" x14ac:dyDescent="0.2">
      <c r="A303" s="46" t="s">
        <v>121</v>
      </c>
      <c r="B303" s="59" t="s">
        <v>128</v>
      </c>
      <c r="C303" s="59" t="s">
        <v>249</v>
      </c>
      <c r="D303" s="59" t="s">
        <v>832</v>
      </c>
      <c r="E303" s="226" t="s">
        <v>122</v>
      </c>
      <c r="F303" s="98">
        <f t="shared" si="88"/>
        <v>130</v>
      </c>
      <c r="G303" s="98">
        <f t="shared" si="88"/>
        <v>130</v>
      </c>
      <c r="H303" s="329"/>
      <c r="I303" s="329"/>
    </row>
    <row r="304" spans="1:9" x14ac:dyDescent="0.2">
      <c r="A304" s="296" t="s">
        <v>432</v>
      </c>
      <c r="B304" s="59" t="s">
        <v>128</v>
      </c>
      <c r="C304" s="59" t="s">
        <v>249</v>
      </c>
      <c r="D304" s="59" t="s">
        <v>832</v>
      </c>
      <c r="E304" s="226" t="s">
        <v>124</v>
      </c>
      <c r="F304" s="98">
        <f>'Пр7 ведм 22-23'!G644</f>
        <v>130</v>
      </c>
      <c r="G304" s="98">
        <f>'Пр7 ведм 22-23'!H644</f>
        <v>130</v>
      </c>
      <c r="H304" s="329"/>
      <c r="I304" s="329"/>
    </row>
    <row r="305" spans="1:9" x14ac:dyDescent="0.2">
      <c r="A305" s="303" t="s">
        <v>336</v>
      </c>
      <c r="B305" s="69" t="s">
        <v>239</v>
      </c>
      <c r="C305" s="69"/>
      <c r="D305" s="69"/>
      <c r="E305" s="67"/>
      <c r="F305" s="97">
        <f>F306</f>
        <v>4612.68</v>
      </c>
      <c r="G305" s="97">
        <f>G306</f>
        <v>2060</v>
      </c>
      <c r="H305" s="332"/>
      <c r="I305" s="332"/>
    </row>
    <row r="306" spans="1:9" x14ac:dyDescent="0.2">
      <c r="A306" s="303" t="s">
        <v>337</v>
      </c>
      <c r="B306" s="69" t="s">
        <v>239</v>
      </c>
      <c r="C306" s="69" t="s">
        <v>152</v>
      </c>
      <c r="D306" s="69"/>
      <c r="E306" s="67"/>
      <c r="F306" s="97">
        <f>F311+F307+F318</f>
        <v>4612.68</v>
      </c>
      <c r="G306" s="97">
        <f>G311+G307</f>
        <v>2060</v>
      </c>
      <c r="H306" s="332"/>
      <c r="I306" s="332"/>
    </row>
    <row r="307" spans="1:9" ht="31.5" x14ac:dyDescent="0.2">
      <c r="A307" s="234" t="s">
        <v>690</v>
      </c>
      <c r="B307" s="69" t="s">
        <v>239</v>
      </c>
      <c r="C307" s="69" t="s">
        <v>152</v>
      </c>
      <c r="D307" s="69" t="s">
        <v>691</v>
      </c>
      <c r="E307" s="67"/>
      <c r="F307" s="97">
        <f>F308</f>
        <v>2569.6799999999998</v>
      </c>
      <c r="G307" s="97">
        <f>G308</f>
        <v>0</v>
      </c>
      <c r="H307" s="332"/>
      <c r="I307" s="332"/>
    </row>
    <row r="308" spans="1:9" x14ac:dyDescent="0.2">
      <c r="A308" s="46" t="s">
        <v>412</v>
      </c>
      <c r="B308" s="59" t="s">
        <v>239</v>
      </c>
      <c r="C308" s="59" t="s">
        <v>152</v>
      </c>
      <c r="D308" s="59" t="s">
        <v>689</v>
      </c>
      <c r="E308" s="226" t="s">
        <v>120</v>
      </c>
      <c r="F308" s="98">
        <f t="shared" ref="F308:G309" si="89">F309</f>
        <v>2569.6799999999998</v>
      </c>
      <c r="G308" s="98">
        <f t="shared" si="89"/>
        <v>0</v>
      </c>
      <c r="H308" s="329"/>
      <c r="I308" s="329"/>
    </row>
    <row r="309" spans="1:9" ht="22.5" x14ac:dyDescent="0.2">
      <c r="A309" s="46" t="s">
        <v>121</v>
      </c>
      <c r="B309" s="59" t="s">
        <v>239</v>
      </c>
      <c r="C309" s="59" t="s">
        <v>152</v>
      </c>
      <c r="D309" s="59" t="s">
        <v>689</v>
      </c>
      <c r="E309" s="226" t="s">
        <v>122</v>
      </c>
      <c r="F309" s="98">
        <f t="shared" si="89"/>
        <v>2569.6799999999998</v>
      </c>
      <c r="G309" s="98">
        <f t="shared" si="89"/>
        <v>0</v>
      </c>
      <c r="H309" s="329"/>
      <c r="I309" s="329"/>
    </row>
    <row r="310" spans="1:9" x14ac:dyDescent="0.2">
      <c r="A310" s="296" t="s">
        <v>432</v>
      </c>
      <c r="B310" s="59" t="s">
        <v>239</v>
      </c>
      <c r="C310" s="59" t="s">
        <v>152</v>
      </c>
      <c r="D310" s="59" t="s">
        <v>689</v>
      </c>
      <c r="E310" s="226" t="s">
        <v>124</v>
      </c>
      <c r="F310" s="98">
        <f>'Пр7 ведм 22-23'!G464</f>
        <v>2569.6799999999998</v>
      </c>
      <c r="G310" s="98">
        <f>'Пр7 ведм 22-23'!H464</f>
        <v>0</v>
      </c>
      <c r="H310" s="329"/>
      <c r="I310" s="329"/>
    </row>
    <row r="311" spans="1:9" s="60" customFormat="1" ht="31.5" x14ac:dyDescent="0.2">
      <c r="A311" s="234" t="s">
        <v>808</v>
      </c>
      <c r="B311" s="69" t="s">
        <v>239</v>
      </c>
      <c r="C311" s="69" t="s">
        <v>152</v>
      </c>
      <c r="D311" s="69" t="s">
        <v>335</v>
      </c>
      <c r="E311" s="67"/>
      <c r="F311" s="97">
        <f>F312</f>
        <v>1033</v>
      </c>
      <c r="G311" s="97">
        <f t="shared" ref="G311" si="90">G312</f>
        <v>2060</v>
      </c>
      <c r="H311" s="332">
        <f>'Пр7 ведм 22-23'!G459+'Пр7 ведм 22-23'!G645</f>
        <v>4612.68</v>
      </c>
      <c r="I311" s="332">
        <f>'Пр7 ведм 22-23'!H459+'Пр7 ведм 22-23'!H645</f>
        <v>2060</v>
      </c>
    </row>
    <row r="312" spans="1:9" s="60" customFormat="1" x14ac:dyDescent="0.2">
      <c r="A312" s="132" t="s">
        <v>810</v>
      </c>
      <c r="B312" s="59" t="s">
        <v>239</v>
      </c>
      <c r="C312" s="59" t="s">
        <v>152</v>
      </c>
      <c r="D312" s="59" t="s">
        <v>809</v>
      </c>
      <c r="E312" s="226"/>
      <c r="F312" s="98">
        <f>F313+E318</f>
        <v>1033</v>
      </c>
      <c r="G312" s="98">
        <f>G313+F318</f>
        <v>2060</v>
      </c>
      <c r="H312" s="329"/>
      <c r="I312" s="329"/>
    </row>
    <row r="313" spans="1:9" s="60" customFormat="1" x14ac:dyDescent="0.2">
      <c r="A313" s="227" t="s">
        <v>812</v>
      </c>
      <c r="B313" s="59" t="s">
        <v>239</v>
      </c>
      <c r="C313" s="59" t="s">
        <v>152</v>
      </c>
      <c r="D313" s="59" t="s">
        <v>811</v>
      </c>
      <c r="E313" s="226"/>
      <c r="F313" s="98">
        <f>F314</f>
        <v>1033</v>
      </c>
      <c r="G313" s="98">
        <f>G314</f>
        <v>1050</v>
      </c>
      <c r="H313" s="329"/>
      <c r="I313" s="329"/>
    </row>
    <row r="314" spans="1:9" s="60" customFormat="1" x14ac:dyDescent="0.2">
      <c r="A314" s="227" t="s">
        <v>812</v>
      </c>
      <c r="B314" s="59" t="s">
        <v>239</v>
      </c>
      <c r="C314" s="59" t="s">
        <v>152</v>
      </c>
      <c r="D314" s="59" t="s">
        <v>813</v>
      </c>
      <c r="E314" s="226"/>
      <c r="F314" s="98">
        <f t="shared" ref="F314:G316" si="91">F315</f>
        <v>1033</v>
      </c>
      <c r="G314" s="98">
        <f t="shared" si="91"/>
        <v>1050</v>
      </c>
      <c r="H314" s="329"/>
      <c r="I314" s="329"/>
    </row>
    <row r="315" spans="1:9" s="60" customFormat="1" x14ac:dyDescent="0.2">
      <c r="A315" s="46" t="s">
        <v>412</v>
      </c>
      <c r="B315" s="59" t="s">
        <v>239</v>
      </c>
      <c r="C315" s="59" t="s">
        <v>152</v>
      </c>
      <c r="D315" s="59" t="s">
        <v>813</v>
      </c>
      <c r="E315" s="226" t="s">
        <v>120</v>
      </c>
      <c r="F315" s="98">
        <f t="shared" si="91"/>
        <v>1033</v>
      </c>
      <c r="G315" s="98">
        <f t="shared" si="91"/>
        <v>1050</v>
      </c>
      <c r="H315" s="329"/>
      <c r="I315" s="329"/>
    </row>
    <row r="316" spans="1:9" s="60" customFormat="1" ht="22.5" x14ac:dyDescent="0.2">
      <c r="A316" s="46" t="s">
        <v>121</v>
      </c>
      <c r="B316" s="59" t="s">
        <v>239</v>
      </c>
      <c r="C316" s="59" t="s">
        <v>152</v>
      </c>
      <c r="D316" s="59" t="s">
        <v>813</v>
      </c>
      <c r="E316" s="226" t="s">
        <v>122</v>
      </c>
      <c r="F316" s="98">
        <f t="shared" si="91"/>
        <v>1033</v>
      </c>
      <c r="G316" s="98">
        <f t="shared" si="91"/>
        <v>1050</v>
      </c>
      <c r="H316" s="329"/>
      <c r="I316" s="329"/>
    </row>
    <row r="317" spans="1:9" x14ac:dyDescent="0.2">
      <c r="A317" s="296" t="s">
        <v>432</v>
      </c>
      <c r="B317" s="59" t="s">
        <v>239</v>
      </c>
      <c r="C317" s="59" t="s">
        <v>152</v>
      </c>
      <c r="D317" s="59" t="s">
        <v>813</v>
      </c>
      <c r="E317" s="226" t="s">
        <v>124</v>
      </c>
      <c r="F317" s="98">
        <f>'Пр7 ведм 22-23'!G653</f>
        <v>1033</v>
      </c>
      <c r="G317" s="98">
        <f>'Пр7 ведм 22-23'!H653</f>
        <v>1050</v>
      </c>
      <c r="H317" s="329"/>
      <c r="I317" s="329"/>
    </row>
    <row r="318" spans="1:9" s="60" customFormat="1" ht="22.5" x14ac:dyDescent="0.2">
      <c r="A318" s="227" t="s">
        <v>944</v>
      </c>
      <c r="B318" s="59" t="s">
        <v>239</v>
      </c>
      <c r="C318" s="59" t="s">
        <v>152</v>
      </c>
      <c r="D318" s="59" t="s">
        <v>943</v>
      </c>
      <c r="E318" s="98"/>
      <c r="F318" s="98">
        <f>F319</f>
        <v>1010</v>
      </c>
      <c r="G318" s="98">
        <f>G319</f>
        <v>1010</v>
      </c>
      <c r="H318" s="329"/>
    </row>
    <row r="319" spans="1:9" s="60" customFormat="1" ht="22.5" x14ac:dyDescent="0.2">
      <c r="A319" s="46" t="s">
        <v>749</v>
      </c>
      <c r="B319" s="59" t="s">
        <v>239</v>
      </c>
      <c r="C319" s="59" t="s">
        <v>152</v>
      </c>
      <c r="D319" s="59" t="s">
        <v>942</v>
      </c>
      <c r="E319" s="226"/>
      <c r="F319" s="98">
        <f t="shared" ref="F319:G321" si="92">F320</f>
        <v>1010</v>
      </c>
      <c r="G319" s="98">
        <f t="shared" si="92"/>
        <v>1010</v>
      </c>
      <c r="H319" s="329"/>
      <c r="I319" s="329"/>
    </row>
    <row r="320" spans="1:9" s="60" customFormat="1" x14ac:dyDescent="0.2">
      <c r="A320" s="46" t="s">
        <v>412</v>
      </c>
      <c r="B320" s="59" t="s">
        <v>239</v>
      </c>
      <c r="C320" s="59" t="s">
        <v>152</v>
      </c>
      <c r="D320" s="59" t="s">
        <v>942</v>
      </c>
      <c r="E320" s="226" t="s">
        <v>120</v>
      </c>
      <c r="F320" s="98">
        <f t="shared" si="92"/>
        <v>1010</v>
      </c>
      <c r="G320" s="98">
        <f t="shared" si="92"/>
        <v>1010</v>
      </c>
      <c r="H320" s="329"/>
      <c r="I320" s="329"/>
    </row>
    <row r="321" spans="1:9" s="60" customFormat="1" ht="22.5" x14ac:dyDescent="0.2">
      <c r="A321" s="46" t="s">
        <v>121</v>
      </c>
      <c r="B321" s="59" t="s">
        <v>239</v>
      </c>
      <c r="C321" s="59" t="s">
        <v>152</v>
      </c>
      <c r="D321" s="59" t="s">
        <v>942</v>
      </c>
      <c r="E321" s="226" t="s">
        <v>122</v>
      </c>
      <c r="F321" s="98">
        <f t="shared" si="92"/>
        <v>1010</v>
      </c>
      <c r="G321" s="98">
        <f t="shared" si="92"/>
        <v>1010</v>
      </c>
      <c r="H321" s="329"/>
      <c r="I321" s="329"/>
    </row>
    <row r="322" spans="1:9" s="60" customFormat="1" x14ac:dyDescent="0.2">
      <c r="A322" s="296" t="s">
        <v>432</v>
      </c>
      <c r="B322" s="59" t="s">
        <v>239</v>
      </c>
      <c r="C322" s="59" t="s">
        <v>152</v>
      </c>
      <c r="D322" s="59" t="s">
        <v>942</v>
      </c>
      <c r="E322" s="226" t="s">
        <v>124</v>
      </c>
      <c r="F322" s="98">
        <f>'Пр7 ведм 22-23'!G658</f>
        <v>1010</v>
      </c>
      <c r="G322" s="98">
        <f>'Пр7 ведм 22-23'!H658</f>
        <v>1010</v>
      </c>
      <c r="H322" s="329"/>
      <c r="I322" s="329"/>
    </row>
    <row r="323" spans="1:9" s="60" customFormat="1" x14ac:dyDescent="0.2">
      <c r="A323" s="44" t="s">
        <v>202</v>
      </c>
      <c r="B323" s="66" t="s">
        <v>203</v>
      </c>
      <c r="C323" s="64" t="s">
        <v>146</v>
      </c>
      <c r="D323" s="64" t="s">
        <v>147</v>
      </c>
      <c r="E323" s="66" t="s">
        <v>148</v>
      </c>
      <c r="F323" s="248">
        <f>F324+F380+F432+F453+F465</f>
        <v>442385.32870000001</v>
      </c>
      <c r="G323" s="248">
        <f>G324+G380+G432+G453+G465</f>
        <v>443087.78470000008</v>
      </c>
      <c r="H323" s="338">
        <f>'Пр7 ведм 22-23'!G659+'Пр7 ведм 22-23'!G192+'Пр7 ведм 22-23'!G16</f>
        <v>442385.32870000001</v>
      </c>
      <c r="I323" s="338">
        <f>'Пр7 ведм 22-23'!H659+'Пр7 ведм 22-23'!H192+'Пр7 ведм 22-23'!H16</f>
        <v>443087.78470000008</v>
      </c>
    </row>
    <row r="324" spans="1:9" x14ac:dyDescent="0.2">
      <c r="A324" s="44" t="s">
        <v>204</v>
      </c>
      <c r="B324" s="66" t="s">
        <v>203</v>
      </c>
      <c r="C324" s="64" t="s">
        <v>98</v>
      </c>
      <c r="D324" s="64" t="s">
        <v>147</v>
      </c>
      <c r="E324" s="66" t="s">
        <v>148</v>
      </c>
      <c r="F324" s="322">
        <f t="shared" ref="F324:G324" si="93">F325</f>
        <v>126334.0772</v>
      </c>
      <c r="G324" s="322">
        <f t="shared" si="93"/>
        <v>120929.2772</v>
      </c>
      <c r="H324" s="330"/>
      <c r="I324" s="330"/>
    </row>
    <row r="325" spans="1:9" ht="21" x14ac:dyDescent="0.2">
      <c r="A325" s="44" t="s">
        <v>438</v>
      </c>
      <c r="B325" s="66" t="s">
        <v>203</v>
      </c>
      <c r="C325" s="64" t="s">
        <v>98</v>
      </c>
      <c r="D325" s="64" t="s">
        <v>205</v>
      </c>
      <c r="E325" s="66"/>
      <c r="F325" s="248">
        <f>F326+F372</f>
        <v>126334.0772</v>
      </c>
      <c r="G325" s="248">
        <f>G326+G372</f>
        <v>120929.2772</v>
      </c>
      <c r="H325" s="338"/>
      <c r="I325" s="338"/>
    </row>
    <row r="326" spans="1:9" x14ac:dyDescent="0.2">
      <c r="A326" s="46" t="s">
        <v>206</v>
      </c>
      <c r="B326" s="48" t="s">
        <v>203</v>
      </c>
      <c r="C326" s="47" t="s">
        <v>98</v>
      </c>
      <c r="D326" s="59" t="s">
        <v>207</v>
      </c>
      <c r="E326" s="226" t="s">
        <v>148</v>
      </c>
      <c r="F326" s="98">
        <f>F327+F351</f>
        <v>125991.7772</v>
      </c>
      <c r="G326" s="98">
        <f>G327+G351</f>
        <v>120586.97719999999</v>
      </c>
      <c r="H326" s="329"/>
      <c r="I326" s="329"/>
    </row>
    <row r="327" spans="1:9" ht="33.75" x14ac:dyDescent="0.2">
      <c r="A327" s="296" t="s">
        <v>443</v>
      </c>
      <c r="B327" s="48" t="s">
        <v>203</v>
      </c>
      <c r="C327" s="47" t="s">
        <v>98</v>
      </c>
      <c r="D327" s="47" t="s">
        <v>208</v>
      </c>
      <c r="E327" s="48"/>
      <c r="F327" s="250">
        <f>F328+F331+F341</f>
        <v>6011.1772000000001</v>
      </c>
      <c r="G327" s="250">
        <f>G328+G331+G341</f>
        <v>4011.1771999999996</v>
      </c>
      <c r="H327" s="334"/>
      <c r="I327" s="334"/>
    </row>
    <row r="328" spans="1:9" ht="51" customHeight="1" x14ac:dyDescent="0.2">
      <c r="A328" s="46" t="s">
        <v>102</v>
      </c>
      <c r="B328" s="48" t="s">
        <v>203</v>
      </c>
      <c r="C328" s="47" t="s">
        <v>98</v>
      </c>
      <c r="D328" s="47" t="s">
        <v>208</v>
      </c>
      <c r="E328" s="48" t="s">
        <v>103</v>
      </c>
      <c r="F328" s="250">
        <f t="shared" ref="F328:G329" si="94">F329</f>
        <v>4278.9102000000003</v>
      </c>
      <c r="G328" s="250">
        <f t="shared" si="94"/>
        <v>2278.9101999999998</v>
      </c>
      <c r="H328" s="334"/>
      <c r="I328" s="334"/>
    </row>
    <row r="329" spans="1:9" x14ac:dyDescent="0.2">
      <c r="A329" s="46" t="s">
        <v>104</v>
      </c>
      <c r="B329" s="48" t="s">
        <v>203</v>
      </c>
      <c r="C329" s="47" t="s">
        <v>98</v>
      </c>
      <c r="D329" s="47" t="s">
        <v>208</v>
      </c>
      <c r="E329" s="48" t="s">
        <v>105</v>
      </c>
      <c r="F329" s="250">
        <f t="shared" si="94"/>
        <v>4278.9102000000003</v>
      </c>
      <c r="G329" s="250">
        <f t="shared" si="94"/>
        <v>2278.9101999999998</v>
      </c>
      <c r="H329" s="334"/>
      <c r="I329" s="334"/>
    </row>
    <row r="330" spans="1:9" ht="33.75" x14ac:dyDescent="0.2">
      <c r="A330" s="46" t="s">
        <v>106</v>
      </c>
      <c r="B330" s="48" t="s">
        <v>203</v>
      </c>
      <c r="C330" s="47" t="s">
        <v>98</v>
      </c>
      <c r="D330" s="47" t="s">
        <v>208</v>
      </c>
      <c r="E330" s="48" t="s">
        <v>107</v>
      </c>
      <c r="F330" s="250">
        <f>'Пр7 ведм 22-23'!G199</f>
        <v>4278.9102000000003</v>
      </c>
      <c r="G330" s="250">
        <f>'Пр7 ведм 22-23'!H199</f>
        <v>2278.9101999999998</v>
      </c>
      <c r="H330" s="334"/>
      <c r="I330" s="334"/>
    </row>
    <row r="331" spans="1:9" ht="46.5" customHeight="1" x14ac:dyDescent="0.2">
      <c r="A331" s="49" t="s">
        <v>754</v>
      </c>
      <c r="B331" s="48" t="s">
        <v>203</v>
      </c>
      <c r="C331" s="47" t="s">
        <v>98</v>
      </c>
      <c r="D331" s="47" t="s">
        <v>792</v>
      </c>
      <c r="E331" s="48"/>
      <c r="F331" s="321">
        <f>F332+F337</f>
        <v>871.45299999999997</v>
      </c>
      <c r="G331" s="321">
        <f>G332+G337</f>
        <v>871.45299999999997</v>
      </c>
      <c r="H331" s="341"/>
      <c r="I331" s="341"/>
    </row>
    <row r="332" spans="1:9" x14ac:dyDescent="0.2">
      <c r="A332" s="46" t="s">
        <v>412</v>
      </c>
      <c r="B332" s="48" t="s">
        <v>203</v>
      </c>
      <c r="C332" s="47" t="s">
        <v>98</v>
      </c>
      <c r="D332" s="47" t="s">
        <v>792</v>
      </c>
      <c r="E332" s="48" t="s">
        <v>120</v>
      </c>
      <c r="F332" s="250">
        <f t="shared" ref="F332:G332" si="95">F333</f>
        <v>834.65300000000002</v>
      </c>
      <c r="G332" s="250">
        <f t="shared" si="95"/>
        <v>834.65300000000002</v>
      </c>
      <c r="H332" s="334"/>
      <c r="I332" s="334"/>
    </row>
    <row r="333" spans="1:9" ht="22.5" x14ac:dyDescent="0.2">
      <c r="A333" s="46" t="s">
        <v>121</v>
      </c>
      <c r="B333" s="48" t="s">
        <v>203</v>
      </c>
      <c r="C333" s="47" t="s">
        <v>98</v>
      </c>
      <c r="D333" s="47" t="s">
        <v>792</v>
      </c>
      <c r="E333" s="48" t="s">
        <v>122</v>
      </c>
      <c r="F333" s="250">
        <f t="shared" ref="F333:G333" si="96">F334+F335+F336</f>
        <v>834.65300000000002</v>
      </c>
      <c r="G333" s="250">
        <f t="shared" si="96"/>
        <v>834.65300000000002</v>
      </c>
      <c r="H333" s="334"/>
      <c r="I333" s="334"/>
    </row>
    <row r="334" spans="1:9" ht="22.5" x14ac:dyDescent="0.2">
      <c r="A334" s="296" t="s">
        <v>135</v>
      </c>
      <c r="B334" s="48" t="s">
        <v>203</v>
      </c>
      <c r="C334" s="47" t="s">
        <v>98</v>
      </c>
      <c r="D334" s="47" t="s">
        <v>792</v>
      </c>
      <c r="E334" s="48">
        <v>242</v>
      </c>
      <c r="F334" s="250">
        <f>'Пр7 ведм 22-23'!G203</f>
        <v>0</v>
      </c>
      <c r="G334" s="250">
        <f>'Пр7 ведм 22-23'!H203</f>
        <v>0</v>
      </c>
      <c r="H334" s="334"/>
      <c r="I334" s="334"/>
    </row>
    <row r="335" spans="1:9" x14ac:dyDescent="0.2">
      <c r="A335" s="296" t="s">
        <v>432</v>
      </c>
      <c r="B335" s="48" t="s">
        <v>203</v>
      </c>
      <c r="C335" s="47" t="s">
        <v>98</v>
      </c>
      <c r="D335" s="47" t="s">
        <v>792</v>
      </c>
      <c r="E335" s="48" t="s">
        <v>124</v>
      </c>
      <c r="F335" s="250">
        <f>'Пр7 ведм 22-23'!G204</f>
        <v>797.553</v>
      </c>
      <c r="G335" s="250">
        <f>'Пр7 ведм 22-23'!H204</f>
        <v>797.553</v>
      </c>
      <c r="H335" s="334"/>
      <c r="I335" s="334"/>
    </row>
    <row r="336" spans="1:9" x14ac:dyDescent="0.2">
      <c r="A336" s="296" t="s">
        <v>881</v>
      </c>
      <c r="B336" s="48" t="s">
        <v>203</v>
      </c>
      <c r="C336" s="47" t="s">
        <v>98</v>
      </c>
      <c r="D336" s="47" t="s">
        <v>792</v>
      </c>
      <c r="E336" s="48">
        <v>247</v>
      </c>
      <c r="F336" s="250">
        <f>'Пр7 ведм 22-23'!G205</f>
        <v>37.1</v>
      </c>
      <c r="G336" s="250">
        <f>'Пр7 ведм 22-23'!H205</f>
        <v>37.1</v>
      </c>
      <c r="H336" s="334"/>
      <c r="I336" s="334"/>
    </row>
    <row r="337" spans="1:9" ht="22.5" customHeight="1" x14ac:dyDescent="0.2">
      <c r="A337" s="298" t="s">
        <v>136</v>
      </c>
      <c r="B337" s="48" t="s">
        <v>203</v>
      </c>
      <c r="C337" s="47" t="s">
        <v>98</v>
      </c>
      <c r="D337" s="47" t="s">
        <v>792</v>
      </c>
      <c r="E337" s="48" t="s">
        <v>196</v>
      </c>
      <c r="F337" s="250">
        <f t="shared" ref="F337:G337" si="97">F338</f>
        <v>36.799999999999997</v>
      </c>
      <c r="G337" s="250">
        <f t="shared" si="97"/>
        <v>36.799999999999997</v>
      </c>
      <c r="H337" s="334"/>
      <c r="I337" s="334"/>
    </row>
    <row r="338" spans="1:9" x14ac:dyDescent="0.2">
      <c r="A338" s="298" t="s">
        <v>137</v>
      </c>
      <c r="B338" s="48" t="s">
        <v>203</v>
      </c>
      <c r="C338" s="47" t="s">
        <v>98</v>
      </c>
      <c r="D338" s="47" t="s">
        <v>792</v>
      </c>
      <c r="E338" s="48" t="s">
        <v>138</v>
      </c>
      <c r="F338" s="250">
        <f t="shared" ref="F338:G338" si="98">F339+F340</f>
        <v>36.799999999999997</v>
      </c>
      <c r="G338" s="250">
        <f t="shared" si="98"/>
        <v>36.799999999999997</v>
      </c>
      <c r="H338" s="334"/>
      <c r="I338" s="334"/>
    </row>
    <row r="339" spans="1:9" x14ac:dyDescent="0.2">
      <c r="A339" s="297" t="s">
        <v>139</v>
      </c>
      <c r="B339" s="48" t="s">
        <v>203</v>
      </c>
      <c r="C339" s="47" t="s">
        <v>98</v>
      </c>
      <c r="D339" s="47" t="s">
        <v>792</v>
      </c>
      <c r="E339" s="48" t="s">
        <v>140</v>
      </c>
      <c r="F339" s="250">
        <f>'Пр7 ведм 22-23'!G208</f>
        <v>3.8</v>
      </c>
      <c r="G339" s="250">
        <f>'Пр7 ведм 22-23'!H208</f>
        <v>3.8</v>
      </c>
      <c r="H339" s="334"/>
      <c r="I339" s="334"/>
    </row>
    <row r="340" spans="1:9" ht="12.75" customHeight="1" x14ac:dyDescent="0.2">
      <c r="A340" s="298" t="s">
        <v>404</v>
      </c>
      <c r="B340" s="48" t="s">
        <v>203</v>
      </c>
      <c r="C340" s="47" t="s">
        <v>98</v>
      </c>
      <c r="D340" s="47" t="s">
        <v>792</v>
      </c>
      <c r="E340" s="48">
        <v>853</v>
      </c>
      <c r="F340" s="250">
        <f>'Пр7 ведм 22-23'!G209</f>
        <v>33</v>
      </c>
      <c r="G340" s="250">
        <f>'Пр7 ведм 22-23'!H209</f>
        <v>33</v>
      </c>
      <c r="H340" s="334"/>
      <c r="I340" s="334"/>
    </row>
    <row r="341" spans="1:9" ht="63" customHeight="1" x14ac:dyDescent="0.2">
      <c r="A341" s="49" t="s">
        <v>755</v>
      </c>
      <c r="B341" s="48" t="s">
        <v>203</v>
      </c>
      <c r="C341" s="47" t="s">
        <v>98</v>
      </c>
      <c r="D341" s="47" t="s">
        <v>793</v>
      </c>
      <c r="E341" s="48"/>
      <c r="F341" s="321">
        <f>F342+F347</f>
        <v>860.81399999999996</v>
      </c>
      <c r="G341" s="321">
        <f>G342+G347</f>
        <v>860.81399999999996</v>
      </c>
      <c r="H341" s="341"/>
      <c r="I341" s="341"/>
    </row>
    <row r="342" spans="1:9" x14ac:dyDescent="0.2">
      <c r="A342" s="46" t="s">
        <v>412</v>
      </c>
      <c r="B342" s="48" t="s">
        <v>203</v>
      </c>
      <c r="C342" s="47" t="s">
        <v>98</v>
      </c>
      <c r="D342" s="47" t="s">
        <v>793</v>
      </c>
      <c r="E342" s="48" t="s">
        <v>120</v>
      </c>
      <c r="F342" s="250">
        <f t="shared" ref="F342:G342" si="99">F343</f>
        <v>815.71399999999994</v>
      </c>
      <c r="G342" s="250">
        <f t="shared" si="99"/>
        <v>815.71399999999994</v>
      </c>
      <c r="H342" s="334"/>
      <c r="I342" s="334"/>
    </row>
    <row r="343" spans="1:9" ht="22.5" x14ac:dyDescent="0.2">
      <c r="A343" s="46" t="s">
        <v>121</v>
      </c>
      <c r="B343" s="48" t="s">
        <v>203</v>
      </c>
      <c r="C343" s="47" t="s">
        <v>98</v>
      </c>
      <c r="D343" s="47" t="s">
        <v>793</v>
      </c>
      <c r="E343" s="48" t="s">
        <v>122</v>
      </c>
      <c r="F343" s="250">
        <f>F344+F345+F346</f>
        <v>815.71399999999994</v>
      </c>
      <c r="G343" s="250">
        <f>G344+G345+G346</f>
        <v>815.71399999999994</v>
      </c>
      <c r="H343" s="334"/>
      <c r="I343" s="334"/>
    </row>
    <row r="344" spans="1:9" ht="22.5" x14ac:dyDescent="0.2">
      <c r="A344" s="296" t="s">
        <v>135</v>
      </c>
      <c r="B344" s="48" t="s">
        <v>203</v>
      </c>
      <c r="C344" s="47" t="s">
        <v>98</v>
      </c>
      <c r="D344" s="47" t="s">
        <v>793</v>
      </c>
      <c r="E344" s="48">
        <v>242</v>
      </c>
      <c r="F344" s="250">
        <f>'Пр7 ведм 22-23'!G213</f>
        <v>0</v>
      </c>
      <c r="G344" s="250">
        <f>'Пр7 ведм 22-23'!H213</f>
        <v>0</v>
      </c>
      <c r="H344" s="334"/>
      <c r="I344" s="334"/>
    </row>
    <row r="345" spans="1:9" x14ac:dyDescent="0.2">
      <c r="A345" s="296" t="s">
        <v>432</v>
      </c>
      <c r="B345" s="48" t="s">
        <v>203</v>
      </c>
      <c r="C345" s="47" t="s">
        <v>98</v>
      </c>
      <c r="D345" s="47" t="s">
        <v>793</v>
      </c>
      <c r="E345" s="48" t="s">
        <v>124</v>
      </c>
      <c r="F345" s="250">
        <f>'Пр7 ведм 22-23'!G214</f>
        <v>766.31399999999996</v>
      </c>
      <c r="G345" s="250">
        <f>'Пр7 ведм 22-23'!H214</f>
        <v>766.31399999999996</v>
      </c>
      <c r="H345" s="334"/>
      <c r="I345" s="334"/>
    </row>
    <row r="346" spans="1:9" ht="47.25" customHeight="1" x14ac:dyDescent="0.2">
      <c r="A346" s="296" t="s">
        <v>881</v>
      </c>
      <c r="B346" s="48" t="s">
        <v>203</v>
      </c>
      <c r="C346" s="47" t="s">
        <v>98</v>
      </c>
      <c r="D346" s="47" t="s">
        <v>793</v>
      </c>
      <c r="E346" s="48">
        <v>247</v>
      </c>
      <c r="F346" s="250">
        <f>'Пр7 ведм 22-23'!G215</f>
        <v>49.4</v>
      </c>
      <c r="G346" s="250">
        <f>'Пр7 ведм 22-23'!H215</f>
        <v>49.4</v>
      </c>
      <c r="H346" s="334"/>
      <c r="I346" s="334"/>
    </row>
    <row r="347" spans="1:9" x14ac:dyDescent="0.2">
      <c r="A347" s="298" t="s">
        <v>136</v>
      </c>
      <c r="B347" s="48" t="s">
        <v>203</v>
      </c>
      <c r="C347" s="47" t="s">
        <v>98</v>
      </c>
      <c r="D347" s="47" t="s">
        <v>793</v>
      </c>
      <c r="E347" s="48" t="s">
        <v>196</v>
      </c>
      <c r="F347" s="250">
        <f t="shared" ref="F347:G347" si="100">F348</f>
        <v>45.1</v>
      </c>
      <c r="G347" s="250">
        <f t="shared" si="100"/>
        <v>45.1</v>
      </c>
      <c r="H347" s="334"/>
      <c r="I347" s="334"/>
    </row>
    <row r="348" spans="1:9" x14ac:dyDescent="0.2">
      <c r="A348" s="298" t="s">
        <v>137</v>
      </c>
      <c r="B348" s="48" t="s">
        <v>203</v>
      </c>
      <c r="C348" s="47" t="s">
        <v>98</v>
      </c>
      <c r="D348" s="47" t="s">
        <v>793</v>
      </c>
      <c r="E348" s="48" t="s">
        <v>138</v>
      </c>
      <c r="F348" s="250">
        <f t="shared" ref="F348:G348" si="101">F349+F350</f>
        <v>45.1</v>
      </c>
      <c r="G348" s="250">
        <f t="shared" si="101"/>
        <v>45.1</v>
      </c>
      <c r="H348" s="334"/>
      <c r="I348" s="334"/>
    </row>
    <row r="349" spans="1:9" x14ac:dyDescent="0.2">
      <c r="A349" s="297" t="s">
        <v>139</v>
      </c>
      <c r="B349" s="48" t="s">
        <v>203</v>
      </c>
      <c r="C349" s="47" t="s">
        <v>98</v>
      </c>
      <c r="D349" s="47" t="s">
        <v>793</v>
      </c>
      <c r="E349" s="48" t="s">
        <v>140</v>
      </c>
      <c r="F349" s="250">
        <f>'Пр7 ведм 22-23'!G218</f>
        <v>4.5</v>
      </c>
      <c r="G349" s="250">
        <f>'Пр7 ведм 22-23'!H218</f>
        <v>4.5</v>
      </c>
      <c r="H349" s="334"/>
      <c r="I349" s="334"/>
    </row>
    <row r="350" spans="1:9" x14ac:dyDescent="0.2">
      <c r="A350" s="298" t="s">
        <v>404</v>
      </c>
      <c r="B350" s="48" t="s">
        <v>203</v>
      </c>
      <c r="C350" s="47" t="s">
        <v>98</v>
      </c>
      <c r="D350" s="47" t="s">
        <v>793</v>
      </c>
      <c r="E350" s="48">
        <v>853</v>
      </c>
      <c r="F350" s="250">
        <f>'Пр7 ведм 22-23'!G219</f>
        <v>40.6</v>
      </c>
      <c r="G350" s="250">
        <f>'Пр7 ведм 22-23'!H219</f>
        <v>40.6</v>
      </c>
      <c r="H350" s="334"/>
      <c r="I350" s="334"/>
    </row>
    <row r="351" spans="1:9" x14ac:dyDescent="0.2">
      <c r="A351" s="298" t="s">
        <v>415</v>
      </c>
      <c r="B351" s="48" t="s">
        <v>203</v>
      </c>
      <c r="C351" s="47" t="s">
        <v>98</v>
      </c>
      <c r="D351" s="47" t="s">
        <v>209</v>
      </c>
      <c r="E351" s="48"/>
      <c r="F351" s="250">
        <f t="shared" ref="F351:G351" si="102">F352</f>
        <v>119980.59999999999</v>
      </c>
      <c r="G351" s="250">
        <f t="shared" si="102"/>
        <v>116575.79999999999</v>
      </c>
      <c r="H351" s="334"/>
      <c r="I351" s="334"/>
    </row>
    <row r="352" spans="1:9" ht="33.75" x14ac:dyDescent="0.2">
      <c r="A352" s="49" t="s">
        <v>443</v>
      </c>
      <c r="B352" s="48" t="s">
        <v>203</v>
      </c>
      <c r="C352" s="47" t="s">
        <v>98</v>
      </c>
      <c r="D352" s="47" t="s">
        <v>209</v>
      </c>
      <c r="E352" s="226" t="s">
        <v>148</v>
      </c>
      <c r="F352" s="98">
        <f t="shared" ref="F352:G352" si="103">F353+F356+F364</f>
        <v>119980.59999999999</v>
      </c>
      <c r="G352" s="98">
        <f t="shared" si="103"/>
        <v>116575.79999999999</v>
      </c>
      <c r="H352" s="329"/>
      <c r="I352" s="329"/>
    </row>
    <row r="353" spans="1:9" ht="22.5" x14ac:dyDescent="0.2">
      <c r="A353" s="46" t="s">
        <v>102</v>
      </c>
      <c r="B353" s="48" t="s">
        <v>203</v>
      </c>
      <c r="C353" s="47" t="s">
        <v>98</v>
      </c>
      <c r="D353" s="47" t="s">
        <v>209</v>
      </c>
      <c r="E353" s="48" t="s">
        <v>103</v>
      </c>
      <c r="F353" s="250">
        <f t="shared" ref="F353:G354" si="104">F354</f>
        <v>103590.5</v>
      </c>
      <c r="G353" s="250">
        <f t="shared" si="104"/>
        <v>102008.9</v>
      </c>
      <c r="H353" s="334"/>
      <c r="I353" s="334"/>
    </row>
    <row r="354" spans="1:9" ht="39.75" customHeight="1" x14ac:dyDescent="0.2">
      <c r="A354" s="46" t="s">
        <v>104</v>
      </c>
      <c r="B354" s="48" t="s">
        <v>203</v>
      </c>
      <c r="C354" s="47" t="s">
        <v>98</v>
      </c>
      <c r="D354" s="47" t="s">
        <v>209</v>
      </c>
      <c r="E354" s="48" t="s">
        <v>105</v>
      </c>
      <c r="F354" s="250">
        <f t="shared" si="104"/>
        <v>103590.5</v>
      </c>
      <c r="G354" s="250">
        <f t="shared" si="104"/>
        <v>102008.9</v>
      </c>
      <c r="H354" s="334"/>
      <c r="I354" s="334"/>
    </row>
    <row r="355" spans="1:9" ht="33.75" x14ac:dyDescent="0.2">
      <c r="A355" s="46" t="s">
        <v>106</v>
      </c>
      <c r="B355" s="48" t="s">
        <v>203</v>
      </c>
      <c r="C355" s="47" t="s">
        <v>98</v>
      </c>
      <c r="D355" s="47" t="s">
        <v>209</v>
      </c>
      <c r="E355" s="48" t="s">
        <v>107</v>
      </c>
      <c r="F355" s="250">
        <f>'Пр7 ведм 22-23'!G224</f>
        <v>103590.5</v>
      </c>
      <c r="G355" s="250">
        <f>'Пр7 ведм 22-23'!H224</f>
        <v>102008.9</v>
      </c>
      <c r="H355" s="334"/>
      <c r="I355" s="334"/>
    </row>
    <row r="356" spans="1:9" ht="33.75" x14ac:dyDescent="0.2">
      <c r="A356" s="49" t="s">
        <v>756</v>
      </c>
      <c r="B356" s="48" t="s">
        <v>203</v>
      </c>
      <c r="C356" s="47" t="s">
        <v>98</v>
      </c>
      <c r="D356" s="47" t="s">
        <v>794</v>
      </c>
      <c r="E356" s="48"/>
      <c r="F356" s="321">
        <f t="shared" ref="F356:G356" si="105">F357+F361</f>
        <v>7316.2</v>
      </c>
      <c r="G356" s="321">
        <f t="shared" si="105"/>
        <v>5493</v>
      </c>
      <c r="H356" s="341"/>
      <c r="I356" s="341"/>
    </row>
    <row r="357" spans="1:9" ht="33.75" x14ac:dyDescent="0.2">
      <c r="A357" s="46" t="s">
        <v>111</v>
      </c>
      <c r="B357" s="48" t="s">
        <v>203</v>
      </c>
      <c r="C357" s="47" t="s">
        <v>98</v>
      </c>
      <c r="D357" s="47" t="s">
        <v>794</v>
      </c>
      <c r="E357" s="48" t="s">
        <v>112</v>
      </c>
      <c r="F357" s="250">
        <f t="shared" ref="F357:G357" si="106">F358</f>
        <v>7291.2</v>
      </c>
      <c r="G357" s="250">
        <f t="shared" si="106"/>
        <v>5468</v>
      </c>
      <c r="H357" s="334"/>
      <c r="I357" s="334"/>
    </row>
    <row r="358" spans="1:9" x14ac:dyDescent="0.2">
      <c r="A358" s="46" t="s">
        <v>113</v>
      </c>
      <c r="B358" s="48" t="s">
        <v>203</v>
      </c>
      <c r="C358" s="47" t="s">
        <v>98</v>
      </c>
      <c r="D358" s="47" t="s">
        <v>794</v>
      </c>
      <c r="E358" s="48">
        <v>110</v>
      </c>
      <c r="F358" s="250">
        <f t="shared" ref="F358:G358" si="107">F359+F360</f>
        <v>7291.2</v>
      </c>
      <c r="G358" s="250">
        <f t="shared" si="107"/>
        <v>5468</v>
      </c>
      <c r="H358" s="334"/>
      <c r="I358" s="334"/>
    </row>
    <row r="359" spans="1:9" x14ac:dyDescent="0.2">
      <c r="A359" s="46" t="s">
        <v>114</v>
      </c>
      <c r="B359" s="48" t="s">
        <v>203</v>
      </c>
      <c r="C359" s="47" t="s">
        <v>98</v>
      </c>
      <c r="D359" s="47" t="s">
        <v>794</v>
      </c>
      <c r="E359" s="48">
        <v>111</v>
      </c>
      <c r="F359" s="250">
        <f>'Пр7 ведм 22-23'!G228</f>
        <v>5600</v>
      </c>
      <c r="G359" s="250">
        <f>'Пр7 ведм 22-23'!H228</f>
        <v>4200</v>
      </c>
      <c r="H359" s="334"/>
      <c r="I359" s="334"/>
    </row>
    <row r="360" spans="1:9" ht="18" customHeight="1" x14ac:dyDescent="0.2">
      <c r="A360" s="132" t="s">
        <v>115</v>
      </c>
      <c r="B360" s="48" t="s">
        <v>203</v>
      </c>
      <c r="C360" s="47" t="s">
        <v>98</v>
      </c>
      <c r="D360" s="47" t="s">
        <v>794</v>
      </c>
      <c r="E360" s="48">
        <v>119</v>
      </c>
      <c r="F360" s="250">
        <f>'Пр7 ведм 22-23'!G229</f>
        <v>1691.2</v>
      </c>
      <c r="G360" s="250">
        <f>'Пр7 ведм 22-23'!H229</f>
        <v>1268</v>
      </c>
      <c r="H360" s="334"/>
      <c r="I360" s="334"/>
    </row>
    <row r="361" spans="1:9" ht="36" customHeight="1" x14ac:dyDescent="0.2">
      <c r="A361" s="46" t="s">
        <v>412</v>
      </c>
      <c r="B361" s="48" t="s">
        <v>203</v>
      </c>
      <c r="C361" s="47" t="s">
        <v>98</v>
      </c>
      <c r="D361" s="47" t="s">
        <v>794</v>
      </c>
      <c r="E361" s="48" t="s">
        <v>120</v>
      </c>
      <c r="F361" s="250">
        <f t="shared" ref="F361:G361" si="108">F362</f>
        <v>25</v>
      </c>
      <c r="G361" s="250">
        <f t="shared" si="108"/>
        <v>25</v>
      </c>
      <c r="H361" s="334"/>
      <c r="I361" s="334"/>
    </row>
    <row r="362" spans="1:9" ht="22.5" x14ac:dyDescent="0.2">
      <c r="A362" s="46" t="s">
        <v>121</v>
      </c>
      <c r="B362" s="48" t="s">
        <v>203</v>
      </c>
      <c r="C362" s="47" t="s">
        <v>98</v>
      </c>
      <c r="D362" s="47" t="s">
        <v>794</v>
      </c>
      <c r="E362" s="48" t="s">
        <v>122</v>
      </c>
      <c r="F362" s="250">
        <f t="shared" ref="F362:G362" si="109">+F363</f>
        <v>25</v>
      </c>
      <c r="G362" s="250">
        <f t="shared" si="109"/>
        <v>25</v>
      </c>
      <c r="H362" s="334"/>
      <c r="I362" s="334"/>
    </row>
    <row r="363" spans="1:9" x14ac:dyDescent="0.2">
      <c r="A363" s="296" t="s">
        <v>432</v>
      </c>
      <c r="B363" s="48" t="s">
        <v>203</v>
      </c>
      <c r="C363" s="47" t="s">
        <v>98</v>
      </c>
      <c r="D363" s="47" t="s">
        <v>794</v>
      </c>
      <c r="E363" s="48" t="s">
        <v>124</v>
      </c>
      <c r="F363" s="250">
        <f>'Пр7 ведм 22-23'!G232</f>
        <v>25</v>
      </c>
      <c r="G363" s="250">
        <f>'Пр7 ведм 22-23'!H232</f>
        <v>25</v>
      </c>
      <c r="H363" s="334"/>
      <c r="I363" s="334"/>
    </row>
    <row r="364" spans="1:9" ht="45" x14ac:dyDescent="0.2">
      <c r="A364" s="49" t="s">
        <v>757</v>
      </c>
      <c r="B364" s="48" t="s">
        <v>203</v>
      </c>
      <c r="C364" s="47" t="s">
        <v>98</v>
      </c>
      <c r="D364" s="47" t="s">
        <v>795</v>
      </c>
      <c r="E364" s="48"/>
      <c r="F364" s="250">
        <f t="shared" ref="F364:G364" si="110">F365+F369</f>
        <v>9073.9</v>
      </c>
      <c r="G364" s="250">
        <f t="shared" si="110"/>
        <v>9073.9</v>
      </c>
      <c r="H364" s="334"/>
      <c r="I364" s="334"/>
    </row>
    <row r="365" spans="1:9" ht="33.75" x14ac:dyDescent="0.2">
      <c r="A365" s="46" t="s">
        <v>111</v>
      </c>
      <c r="B365" s="48" t="s">
        <v>203</v>
      </c>
      <c r="C365" s="47" t="s">
        <v>98</v>
      </c>
      <c r="D365" s="47" t="s">
        <v>795</v>
      </c>
      <c r="E365" s="48" t="s">
        <v>112</v>
      </c>
      <c r="F365" s="250">
        <f t="shared" ref="F365:G365" si="111">F366</f>
        <v>9048.9</v>
      </c>
      <c r="G365" s="250">
        <f t="shared" si="111"/>
        <v>9048.9</v>
      </c>
      <c r="H365" s="334"/>
      <c r="I365" s="334"/>
    </row>
    <row r="366" spans="1:9" x14ac:dyDescent="0.2">
      <c r="A366" s="46" t="s">
        <v>113</v>
      </c>
      <c r="B366" s="48" t="s">
        <v>203</v>
      </c>
      <c r="C366" s="47" t="s">
        <v>98</v>
      </c>
      <c r="D366" s="47" t="s">
        <v>795</v>
      </c>
      <c r="E366" s="48">
        <v>110</v>
      </c>
      <c r="F366" s="250">
        <f t="shared" ref="F366:G366" si="112">F367+F368</f>
        <v>9048.9</v>
      </c>
      <c r="G366" s="250">
        <f t="shared" si="112"/>
        <v>9048.9</v>
      </c>
      <c r="H366" s="334"/>
      <c r="I366" s="334"/>
    </row>
    <row r="367" spans="1:9" x14ac:dyDescent="0.2">
      <c r="A367" s="46" t="s">
        <v>114</v>
      </c>
      <c r="B367" s="48" t="s">
        <v>203</v>
      </c>
      <c r="C367" s="47" t="s">
        <v>98</v>
      </c>
      <c r="D367" s="47" t="s">
        <v>795</v>
      </c>
      <c r="E367" s="48">
        <v>111</v>
      </c>
      <c r="F367" s="250">
        <f>'Пр7 ведм 22-23'!G236</f>
        <v>6950</v>
      </c>
      <c r="G367" s="250">
        <f>'Пр7 ведм 22-23'!H236</f>
        <v>6950</v>
      </c>
      <c r="H367" s="334"/>
      <c r="I367" s="334"/>
    </row>
    <row r="368" spans="1:9" ht="22.5" x14ac:dyDescent="0.2">
      <c r="A368" s="132" t="s">
        <v>115</v>
      </c>
      <c r="B368" s="48" t="s">
        <v>203</v>
      </c>
      <c r="C368" s="47" t="s">
        <v>98</v>
      </c>
      <c r="D368" s="47" t="s">
        <v>795</v>
      </c>
      <c r="E368" s="48">
        <v>119</v>
      </c>
      <c r="F368" s="250">
        <f>'Пр7 ведм 22-23'!G237</f>
        <v>2098.9</v>
      </c>
      <c r="G368" s="250">
        <f>'Пр7 ведм 22-23'!H237</f>
        <v>2098.9</v>
      </c>
      <c r="H368" s="334"/>
      <c r="I368" s="334"/>
    </row>
    <row r="369" spans="1:9" x14ac:dyDescent="0.2">
      <c r="A369" s="46" t="s">
        <v>412</v>
      </c>
      <c r="B369" s="48" t="s">
        <v>203</v>
      </c>
      <c r="C369" s="47" t="s">
        <v>98</v>
      </c>
      <c r="D369" s="47" t="s">
        <v>795</v>
      </c>
      <c r="E369" s="48" t="s">
        <v>120</v>
      </c>
      <c r="F369" s="250">
        <f t="shared" ref="F369:G369" si="113">F370</f>
        <v>25</v>
      </c>
      <c r="G369" s="250">
        <f t="shared" si="113"/>
        <v>25</v>
      </c>
      <c r="H369" s="334"/>
      <c r="I369" s="334"/>
    </row>
    <row r="370" spans="1:9" ht="22.5" x14ac:dyDescent="0.2">
      <c r="A370" s="46" t="s">
        <v>121</v>
      </c>
      <c r="B370" s="48" t="s">
        <v>203</v>
      </c>
      <c r="C370" s="47" t="s">
        <v>98</v>
      </c>
      <c r="D370" s="47" t="s">
        <v>795</v>
      </c>
      <c r="E370" s="48" t="s">
        <v>122</v>
      </c>
      <c r="F370" s="250">
        <f t="shared" ref="F370:G370" si="114">+F371</f>
        <v>25</v>
      </c>
      <c r="G370" s="250">
        <f t="shared" si="114"/>
        <v>25</v>
      </c>
      <c r="H370" s="334"/>
      <c r="I370" s="334"/>
    </row>
    <row r="371" spans="1:9" x14ac:dyDescent="0.2">
      <c r="A371" s="296" t="s">
        <v>432</v>
      </c>
      <c r="B371" s="48" t="s">
        <v>203</v>
      </c>
      <c r="C371" s="47" t="s">
        <v>98</v>
      </c>
      <c r="D371" s="47" t="s">
        <v>795</v>
      </c>
      <c r="E371" s="48" t="s">
        <v>124</v>
      </c>
      <c r="F371" s="250">
        <f>'Пр7 ведм 22-23'!G240</f>
        <v>25</v>
      </c>
      <c r="G371" s="250">
        <f>'Пр7 ведм 22-23'!H240</f>
        <v>25</v>
      </c>
      <c r="H371" s="334"/>
      <c r="I371" s="334"/>
    </row>
    <row r="372" spans="1:9" ht="33.75" x14ac:dyDescent="0.2">
      <c r="A372" s="46" t="s">
        <v>210</v>
      </c>
      <c r="B372" s="48" t="s">
        <v>203</v>
      </c>
      <c r="C372" s="47" t="s">
        <v>98</v>
      </c>
      <c r="D372" s="47" t="s">
        <v>211</v>
      </c>
      <c r="E372" s="48"/>
      <c r="F372" s="250">
        <f t="shared" ref="F372:G372" si="115">F373</f>
        <v>342.3</v>
      </c>
      <c r="G372" s="250">
        <f t="shared" si="115"/>
        <v>342.3</v>
      </c>
      <c r="H372" s="334"/>
      <c r="I372" s="334"/>
    </row>
    <row r="373" spans="1:9" ht="33.75" x14ac:dyDescent="0.2">
      <c r="A373" s="57" t="s">
        <v>421</v>
      </c>
      <c r="B373" s="48" t="s">
        <v>203</v>
      </c>
      <c r="C373" s="47" t="s">
        <v>98</v>
      </c>
      <c r="D373" s="47" t="s">
        <v>212</v>
      </c>
      <c r="E373" s="48"/>
      <c r="F373" s="250">
        <f t="shared" ref="F373:G373" si="116">F374+F377</f>
        <v>342.3</v>
      </c>
      <c r="G373" s="250">
        <f t="shared" si="116"/>
        <v>342.3</v>
      </c>
      <c r="H373" s="334"/>
      <c r="I373" s="334"/>
    </row>
    <row r="374" spans="1:9" ht="33.75" x14ac:dyDescent="0.2">
      <c r="A374" s="46" t="s">
        <v>111</v>
      </c>
      <c r="B374" s="48" t="s">
        <v>203</v>
      </c>
      <c r="C374" s="47" t="s">
        <v>98</v>
      </c>
      <c r="D374" s="47" t="s">
        <v>212</v>
      </c>
      <c r="E374" s="48">
        <v>100</v>
      </c>
      <c r="F374" s="250">
        <f t="shared" ref="F374:G374" si="117">F376</f>
        <v>38</v>
      </c>
      <c r="G374" s="250">
        <f t="shared" si="117"/>
        <v>38</v>
      </c>
      <c r="H374" s="334"/>
      <c r="I374" s="334"/>
    </row>
    <row r="375" spans="1:9" x14ac:dyDescent="0.2">
      <c r="A375" s="46" t="s">
        <v>113</v>
      </c>
      <c r="B375" s="48" t="s">
        <v>203</v>
      </c>
      <c r="C375" s="47" t="s">
        <v>98</v>
      </c>
      <c r="D375" s="47" t="s">
        <v>212</v>
      </c>
      <c r="E375" s="48">
        <v>110</v>
      </c>
      <c r="F375" s="250">
        <f t="shared" ref="F375:G375" si="118">F376</f>
        <v>38</v>
      </c>
      <c r="G375" s="250">
        <f t="shared" si="118"/>
        <v>38</v>
      </c>
      <c r="H375" s="334"/>
      <c r="I375" s="334"/>
    </row>
    <row r="376" spans="1:9" x14ac:dyDescent="0.2">
      <c r="A376" s="296" t="s">
        <v>405</v>
      </c>
      <c r="B376" s="48" t="s">
        <v>203</v>
      </c>
      <c r="C376" s="47" t="s">
        <v>98</v>
      </c>
      <c r="D376" s="47" t="s">
        <v>212</v>
      </c>
      <c r="E376" s="48">
        <v>112</v>
      </c>
      <c r="F376" s="250">
        <f>'Пр7 ведм 22-23'!G245</f>
        <v>38</v>
      </c>
      <c r="G376" s="250">
        <f>'Пр7 ведм 22-23'!H245</f>
        <v>38</v>
      </c>
      <c r="H376" s="334"/>
      <c r="I376" s="334"/>
    </row>
    <row r="377" spans="1:9" ht="67.5" customHeight="1" x14ac:dyDescent="0.2">
      <c r="A377" s="46" t="s">
        <v>102</v>
      </c>
      <c r="B377" s="48" t="s">
        <v>203</v>
      </c>
      <c r="C377" s="47" t="s">
        <v>98</v>
      </c>
      <c r="D377" s="47" t="s">
        <v>212</v>
      </c>
      <c r="E377" s="48">
        <v>600</v>
      </c>
      <c r="F377" s="250">
        <f t="shared" ref="F377:G378" si="119">F378</f>
        <v>304.3</v>
      </c>
      <c r="G377" s="250">
        <f t="shared" si="119"/>
        <v>304.3</v>
      </c>
      <c r="H377" s="334"/>
      <c r="I377" s="334"/>
    </row>
    <row r="378" spans="1:9" x14ac:dyDescent="0.2">
      <c r="A378" s="46" t="s">
        <v>104</v>
      </c>
      <c r="B378" s="48" t="s">
        <v>203</v>
      </c>
      <c r="C378" s="47" t="s">
        <v>98</v>
      </c>
      <c r="D378" s="47" t="s">
        <v>212</v>
      </c>
      <c r="E378" s="48">
        <v>610</v>
      </c>
      <c r="F378" s="250">
        <f t="shared" si="119"/>
        <v>304.3</v>
      </c>
      <c r="G378" s="250">
        <f t="shared" si="119"/>
        <v>304.3</v>
      </c>
      <c r="H378" s="334"/>
      <c r="I378" s="334"/>
    </row>
    <row r="379" spans="1:9" ht="33.75" x14ac:dyDescent="0.2">
      <c r="A379" s="46" t="s">
        <v>106</v>
      </c>
      <c r="B379" s="48" t="s">
        <v>203</v>
      </c>
      <c r="C379" s="47" t="s">
        <v>98</v>
      </c>
      <c r="D379" s="47" t="s">
        <v>212</v>
      </c>
      <c r="E379" s="48">
        <v>611</v>
      </c>
      <c r="F379" s="250">
        <f>'Пр7 ведм 22-23'!G248</f>
        <v>304.3</v>
      </c>
      <c r="G379" s="250">
        <f>'Пр7 ведм 22-23'!H248</f>
        <v>304.3</v>
      </c>
      <c r="H379" s="334"/>
      <c r="I379" s="334"/>
    </row>
    <row r="380" spans="1:9" x14ac:dyDescent="0.2">
      <c r="A380" s="44" t="s">
        <v>213</v>
      </c>
      <c r="B380" s="66" t="s">
        <v>203</v>
      </c>
      <c r="C380" s="64" t="s">
        <v>214</v>
      </c>
      <c r="D380" s="64" t="s">
        <v>147</v>
      </c>
      <c r="E380" s="66" t="s">
        <v>148</v>
      </c>
      <c r="F380" s="248">
        <f>F381+F427</f>
        <v>259953.902</v>
      </c>
      <c r="G380" s="248">
        <f>G381+G427</f>
        <v>267868.63400000002</v>
      </c>
      <c r="H380" s="338"/>
      <c r="I380" s="338"/>
    </row>
    <row r="381" spans="1:9" x14ac:dyDescent="0.2">
      <c r="A381" s="44" t="s">
        <v>215</v>
      </c>
      <c r="B381" s="66" t="s">
        <v>203</v>
      </c>
      <c r="C381" s="64" t="s">
        <v>214</v>
      </c>
      <c r="D381" s="64" t="s">
        <v>216</v>
      </c>
      <c r="E381" s="67" t="s">
        <v>148</v>
      </c>
      <c r="F381" s="97">
        <f>F382+F411+F419+F415+F423</f>
        <v>259033.50200000001</v>
      </c>
      <c r="G381" s="97">
        <f>G382+G411+G419+G415+G423</f>
        <v>266865.734</v>
      </c>
      <c r="H381" s="332"/>
      <c r="I381" s="332"/>
    </row>
    <row r="382" spans="1:9" ht="63" customHeight="1" x14ac:dyDescent="0.2">
      <c r="A382" s="242" t="s">
        <v>758</v>
      </c>
      <c r="B382" s="48" t="s">
        <v>203</v>
      </c>
      <c r="C382" s="47" t="s">
        <v>214</v>
      </c>
      <c r="D382" s="47" t="s">
        <v>510</v>
      </c>
      <c r="E382" s="67"/>
      <c r="F382" s="97">
        <f t="shared" ref="F382:G382" si="120">F383+F387+F391+F395+F399+F403+F407</f>
        <v>10559.402</v>
      </c>
      <c r="G382" s="97">
        <f t="shared" si="120"/>
        <v>8014.4340000000002</v>
      </c>
      <c r="H382" s="332"/>
      <c r="I382" s="332"/>
    </row>
    <row r="383" spans="1:9" ht="78" customHeight="1" x14ac:dyDescent="0.2">
      <c r="A383" s="242" t="s">
        <v>759</v>
      </c>
      <c r="B383" s="48" t="s">
        <v>203</v>
      </c>
      <c r="C383" s="47" t="s">
        <v>214</v>
      </c>
      <c r="D383" s="47" t="s">
        <v>785</v>
      </c>
      <c r="E383" s="67"/>
      <c r="F383" s="97">
        <f t="shared" ref="F383:G385" si="121">F384</f>
        <v>1925.6079999999999</v>
      </c>
      <c r="G383" s="97">
        <f t="shared" si="121"/>
        <v>1825.6079999999999</v>
      </c>
      <c r="H383" s="332"/>
      <c r="I383" s="332"/>
    </row>
    <row r="384" spans="1:9" ht="22.5" x14ac:dyDescent="0.2">
      <c r="A384" s="46" t="s">
        <v>102</v>
      </c>
      <c r="B384" s="48" t="s">
        <v>203</v>
      </c>
      <c r="C384" s="47" t="s">
        <v>214</v>
      </c>
      <c r="D384" s="47" t="s">
        <v>785</v>
      </c>
      <c r="E384" s="48">
        <v>600</v>
      </c>
      <c r="F384" s="250">
        <f t="shared" si="121"/>
        <v>1925.6079999999999</v>
      </c>
      <c r="G384" s="250">
        <f t="shared" si="121"/>
        <v>1825.6079999999999</v>
      </c>
      <c r="H384" s="334"/>
      <c r="I384" s="334"/>
    </row>
    <row r="385" spans="1:9" s="58" customFormat="1" ht="21" customHeight="1" x14ac:dyDescent="0.2">
      <c r="A385" s="46" t="s">
        <v>104</v>
      </c>
      <c r="B385" s="48" t="s">
        <v>203</v>
      </c>
      <c r="C385" s="47" t="s">
        <v>214</v>
      </c>
      <c r="D385" s="47" t="s">
        <v>785</v>
      </c>
      <c r="E385" s="48">
        <v>610</v>
      </c>
      <c r="F385" s="250">
        <f t="shared" si="121"/>
        <v>1925.6079999999999</v>
      </c>
      <c r="G385" s="250">
        <f t="shared" si="121"/>
        <v>1825.6079999999999</v>
      </c>
      <c r="H385" s="334"/>
      <c r="I385" s="334"/>
    </row>
    <row r="386" spans="1:9" s="58" customFormat="1" ht="33.75" x14ac:dyDescent="0.2">
      <c r="A386" s="46" t="s">
        <v>106</v>
      </c>
      <c r="B386" s="48" t="s">
        <v>203</v>
      </c>
      <c r="C386" s="47" t="s">
        <v>214</v>
      </c>
      <c r="D386" s="47" t="s">
        <v>785</v>
      </c>
      <c r="E386" s="48">
        <v>611</v>
      </c>
      <c r="F386" s="250">
        <f>'Пр7 ведм 22-23'!G255</f>
        <v>1925.6079999999999</v>
      </c>
      <c r="G386" s="250">
        <f>'Пр7 ведм 22-23'!H255</f>
        <v>1825.6079999999999</v>
      </c>
      <c r="H386" s="334"/>
      <c r="I386" s="334"/>
    </row>
    <row r="387" spans="1:9" ht="63.75" customHeight="1" x14ac:dyDescent="0.2">
      <c r="A387" s="242" t="s">
        <v>760</v>
      </c>
      <c r="B387" s="48" t="s">
        <v>203</v>
      </c>
      <c r="C387" s="47" t="s">
        <v>214</v>
      </c>
      <c r="D387" s="47" t="s">
        <v>786</v>
      </c>
      <c r="E387" s="67"/>
      <c r="F387" s="97">
        <f t="shared" ref="F387:G389" si="122">F388</f>
        <v>1788.125</v>
      </c>
      <c r="G387" s="97">
        <f t="shared" si="122"/>
        <v>1288.125</v>
      </c>
      <c r="H387" s="332"/>
      <c r="I387" s="332"/>
    </row>
    <row r="388" spans="1:9" ht="22.5" x14ac:dyDescent="0.2">
      <c r="A388" s="46" t="s">
        <v>102</v>
      </c>
      <c r="B388" s="48" t="s">
        <v>203</v>
      </c>
      <c r="C388" s="47" t="s">
        <v>214</v>
      </c>
      <c r="D388" s="47" t="s">
        <v>786</v>
      </c>
      <c r="E388" s="48">
        <v>600</v>
      </c>
      <c r="F388" s="250">
        <f t="shared" si="122"/>
        <v>1788.125</v>
      </c>
      <c r="G388" s="250">
        <f t="shared" si="122"/>
        <v>1288.125</v>
      </c>
      <c r="H388" s="334"/>
      <c r="I388" s="334"/>
    </row>
    <row r="389" spans="1:9" s="58" customFormat="1" ht="11.25" x14ac:dyDescent="0.2">
      <c r="A389" s="46" t="s">
        <v>104</v>
      </c>
      <c r="B389" s="48" t="s">
        <v>203</v>
      </c>
      <c r="C389" s="47" t="s">
        <v>214</v>
      </c>
      <c r="D389" s="47" t="s">
        <v>786</v>
      </c>
      <c r="E389" s="48">
        <v>610</v>
      </c>
      <c r="F389" s="250">
        <f t="shared" si="122"/>
        <v>1788.125</v>
      </c>
      <c r="G389" s="250">
        <f t="shared" si="122"/>
        <v>1288.125</v>
      </c>
      <c r="H389" s="334"/>
      <c r="I389" s="334"/>
    </row>
    <row r="390" spans="1:9" s="58" customFormat="1" ht="33.75" x14ac:dyDescent="0.2">
      <c r="A390" s="46" t="s">
        <v>106</v>
      </c>
      <c r="B390" s="48" t="s">
        <v>203</v>
      </c>
      <c r="C390" s="47" t="s">
        <v>214</v>
      </c>
      <c r="D390" s="47" t="s">
        <v>786</v>
      </c>
      <c r="E390" s="48">
        <v>611</v>
      </c>
      <c r="F390" s="250">
        <f>'Пр7 ведм 22-23'!G259</f>
        <v>1788.125</v>
      </c>
      <c r="G390" s="250">
        <f>'Пр7 ведм 22-23'!H259</f>
        <v>1288.125</v>
      </c>
      <c r="H390" s="334"/>
      <c r="I390" s="334"/>
    </row>
    <row r="391" spans="1:9" ht="45" x14ac:dyDescent="0.2">
      <c r="A391" s="242" t="s">
        <v>761</v>
      </c>
      <c r="B391" s="48" t="s">
        <v>203</v>
      </c>
      <c r="C391" s="47" t="s">
        <v>214</v>
      </c>
      <c r="D391" s="47" t="s">
        <v>787</v>
      </c>
      <c r="E391" s="67"/>
      <c r="F391" s="97">
        <f t="shared" ref="F391:G393" si="123">F392</f>
        <v>1252.701</v>
      </c>
      <c r="G391" s="97">
        <f t="shared" si="123"/>
        <v>1082.701</v>
      </c>
      <c r="H391" s="332"/>
      <c r="I391" s="332"/>
    </row>
    <row r="392" spans="1:9" ht="22.5" x14ac:dyDescent="0.2">
      <c r="A392" s="46" t="s">
        <v>102</v>
      </c>
      <c r="B392" s="48" t="s">
        <v>203</v>
      </c>
      <c r="C392" s="47" t="s">
        <v>214</v>
      </c>
      <c r="D392" s="47" t="s">
        <v>787</v>
      </c>
      <c r="E392" s="48">
        <v>600</v>
      </c>
      <c r="F392" s="250">
        <f t="shared" si="123"/>
        <v>1252.701</v>
      </c>
      <c r="G392" s="250">
        <f t="shared" si="123"/>
        <v>1082.701</v>
      </c>
      <c r="H392" s="334"/>
      <c r="I392" s="334"/>
    </row>
    <row r="393" spans="1:9" s="58" customFormat="1" ht="11.25" x14ac:dyDescent="0.2">
      <c r="A393" s="46" t="s">
        <v>104</v>
      </c>
      <c r="B393" s="48" t="s">
        <v>203</v>
      </c>
      <c r="C393" s="47" t="s">
        <v>214</v>
      </c>
      <c r="D393" s="47" t="s">
        <v>787</v>
      </c>
      <c r="E393" s="48">
        <v>610</v>
      </c>
      <c r="F393" s="250">
        <f t="shared" si="123"/>
        <v>1252.701</v>
      </c>
      <c r="G393" s="250">
        <f t="shared" si="123"/>
        <v>1082.701</v>
      </c>
      <c r="H393" s="334"/>
      <c r="I393" s="334"/>
    </row>
    <row r="394" spans="1:9" s="291" customFormat="1" ht="33.75" x14ac:dyDescent="0.2">
      <c r="A394" s="46" t="s">
        <v>106</v>
      </c>
      <c r="B394" s="226" t="s">
        <v>203</v>
      </c>
      <c r="C394" s="59" t="s">
        <v>214</v>
      </c>
      <c r="D394" s="59" t="s">
        <v>787</v>
      </c>
      <c r="E394" s="226">
        <v>611</v>
      </c>
      <c r="F394" s="250">
        <f>'Пр7 ведм 22-23'!G263</f>
        <v>1252.701</v>
      </c>
      <c r="G394" s="250">
        <f>'Пр7 ведм 22-23'!H263</f>
        <v>1082.701</v>
      </c>
      <c r="H394" s="334"/>
      <c r="I394" s="334"/>
    </row>
    <row r="395" spans="1:9" ht="45" x14ac:dyDescent="0.2">
      <c r="A395" s="242" t="s">
        <v>762</v>
      </c>
      <c r="B395" s="48" t="s">
        <v>203</v>
      </c>
      <c r="C395" s="47" t="s">
        <v>214</v>
      </c>
      <c r="D395" s="47" t="s">
        <v>788</v>
      </c>
      <c r="E395" s="67"/>
      <c r="F395" s="97">
        <f t="shared" ref="F395:G397" si="124">F396</f>
        <v>2219.9679999999998</v>
      </c>
      <c r="G395" s="97">
        <f t="shared" si="124"/>
        <v>1312</v>
      </c>
      <c r="H395" s="332"/>
      <c r="I395" s="332"/>
    </row>
    <row r="396" spans="1:9" ht="22.5" x14ac:dyDescent="0.2">
      <c r="A396" s="46" t="s">
        <v>102</v>
      </c>
      <c r="B396" s="48" t="s">
        <v>203</v>
      </c>
      <c r="C396" s="47" t="s">
        <v>214</v>
      </c>
      <c r="D396" s="47" t="s">
        <v>788</v>
      </c>
      <c r="E396" s="48">
        <v>600</v>
      </c>
      <c r="F396" s="250">
        <f t="shared" si="124"/>
        <v>2219.9679999999998</v>
      </c>
      <c r="G396" s="250">
        <f t="shared" si="124"/>
        <v>1312</v>
      </c>
      <c r="H396" s="334"/>
      <c r="I396" s="334"/>
    </row>
    <row r="397" spans="1:9" s="58" customFormat="1" ht="11.25" x14ac:dyDescent="0.2">
      <c r="A397" s="46" t="s">
        <v>104</v>
      </c>
      <c r="B397" s="48" t="s">
        <v>203</v>
      </c>
      <c r="C397" s="47" t="s">
        <v>214</v>
      </c>
      <c r="D397" s="47" t="s">
        <v>788</v>
      </c>
      <c r="E397" s="48">
        <v>610</v>
      </c>
      <c r="F397" s="250">
        <f t="shared" si="124"/>
        <v>2219.9679999999998</v>
      </c>
      <c r="G397" s="250">
        <f t="shared" si="124"/>
        <v>1312</v>
      </c>
      <c r="H397" s="334"/>
      <c r="I397" s="334"/>
    </row>
    <row r="398" spans="1:9" s="58" customFormat="1" ht="33.75" x14ac:dyDescent="0.2">
      <c r="A398" s="46" t="s">
        <v>106</v>
      </c>
      <c r="B398" s="48" t="s">
        <v>203</v>
      </c>
      <c r="C398" s="47" t="s">
        <v>214</v>
      </c>
      <c r="D398" s="47" t="s">
        <v>788</v>
      </c>
      <c r="E398" s="48">
        <v>611</v>
      </c>
      <c r="F398" s="250">
        <f>'Пр7 ведм 22-23'!G267</f>
        <v>2219.9679999999998</v>
      </c>
      <c r="G398" s="250">
        <f>'Пр7 ведм 22-23'!H267</f>
        <v>1312</v>
      </c>
      <c r="H398" s="334"/>
      <c r="I398" s="334"/>
    </row>
    <row r="399" spans="1:9" ht="45" x14ac:dyDescent="0.2">
      <c r="A399" s="242" t="s">
        <v>763</v>
      </c>
      <c r="B399" s="48" t="s">
        <v>203</v>
      </c>
      <c r="C399" s="47" t="s">
        <v>214</v>
      </c>
      <c r="D399" s="47" t="s">
        <v>789</v>
      </c>
      <c r="E399" s="67"/>
      <c r="F399" s="97">
        <f t="shared" ref="F399:G401" si="125">F400</f>
        <v>1038</v>
      </c>
      <c r="G399" s="97">
        <f t="shared" si="125"/>
        <v>1012</v>
      </c>
      <c r="H399" s="332"/>
      <c r="I399" s="332"/>
    </row>
    <row r="400" spans="1:9" ht="22.5" x14ac:dyDescent="0.2">
      <c r="A400" s="46" t="s">
        <v>102</v>
      </c>
      <c r="B400" s="48" t="s">
        <v>203</v>
      </c>
      <c r="C400" s="47" t="s">
        <v>214</v>
      </c>
      <c r="D400" s="47" t="s">
        <v>789</v>
      </c>
      <c r="E400" s="48">
        <v>600</v>
      </c>
      <c r="F400" s="250">
        <f t="shared" si="125"/>
        <v>1038</v>
      </c>
      <c r="G400" s="250">
        <f t="shared" si="125"/>
        <v>1012</v>
      </c>
      <c r="H400" s="334"/>
      <c r="I400" s="334"/>
    </row>
    <row r="401" spans="1:9" s="58" customFormat="1" ht="11.25" x14ac:dyDescent="0.2">
      <c r="A401" s="46" t="s">
        <v>104</v>
      </c>
      <c r="B401" s="48" t="s">
        <v>203</v>
      </c>
      <c r="C401" s="47" t="s">
        <v>214</v>
      </c>
      <c r="D401" s="47" t="s">
        <v>789</v>
      </c>
      <c r="E401" s="48">
        <v>610</v>
      </c>
      <c r="F401" s="250">
        <f t="shared" si="125"/>
        <v>1038</v>
      </c>
      <c r="G401" s="250">
        <f t="shared" si="125"/>
        <v>1012</v>
      </c>
      <c r="H401" s="334"/>
      <c r="I401" s="334"/>
    </row>
    <row r="402" spans="1:9" s="58" customFormat="1" ht="33.75" x14ac:dyDescent="0.2">
      <c r="A402" s="46" t="s">
        <v>106</v>
      </c>
      <c r="B402" s="48" t="s">
        <v>203</v>
      </c>
      <c r="C402" s="47" t="s">
        <v>214</v>
      </c>
      <c r="D402" s="47" t="s">
        <v>789</v>
      </c>
      <c r="E402" s="48">
        <v>611</v>
      </c>
      <c r="F402" s="250">
        <f>'Пр7 ведм 22-23'!G271</f>
        <v>1038</v>
      </c>
      <c r="G402" s="250">
        <f>'Пр7 ведм 22-23'!H271</f>
        <v>1012</v>
      </c>
      <c r="H402" s="334"/>
      <c r="I402" s="334"/>
    </row>
    <row r="403" spans="1:9" ht="45" x14ac:dyDescent="0.2">
      <c r="A403" s="242" t="s">
        <v>764</v>
      </c>
      <c r="B403" s="48" t="s">
        <v>203</v>
      </c>
      <c r="C403" s="47" t="s">
        <v>214</v>
      </c>
      <c r="D403" s="47" t="s">
        <v>790</v>
      </c>
      <c r="E403" s="67"/>
      <c r="F403" s="97">
        <f t="shared" ref="F403:G405" si="126">F404</f>
        <v>682</v>
      </c>
      <c r="G403" s="97">
        <f t="shared" si="126"/>
        <v>452</v>
      </c>
      <c r="H403" s="332"/>
      <c r="I403" s="332"/>
    </row>
    <row r="404" spans="1:9" ht="22.5" x14ac:dyDescent="0.2">
      <c r="A404" s="46" t="s">
        <v>102</v>
      </c>
      <c r="B404" s="48" t="s">
        <v>203</v>
      </c>
      <c r="C404" s="47" t="s">
        <v>214</v>
      </c>
      <c r="D404" s="47" t="s">
        <v>790</v>
      </c>
      <c r="E404" s="48">
        <v>600</v>
      </c>
      <c r="F404" s="250">
        <f t="shared" si="126"/>
        <v>682</v>
      </c>
      <c r="G404" s="250">
        <f t="shared" si="126"/>
        <v>452</v>
      </c>
      <c r="H404" s="334"/>
      <c r="I404" s="334"/>
    </row>
    <row r="405" spans="1:9" s="58" customFormat="1" ht="11.25" x14ac:dyDescent="0.2">
      <c r="A405" s="46" t="s">
        <v>104</v>
      </c>
      <c r="B405" s="48" t="s">
        <v>203</v>
      </c>
      <c r="C405" s="47" t="s">
        <v>214</v>
      </c>
      <c r="D405" s="47" t="s">
        <v>790</v>
      </c>
      <c r="E405" s="48">
        <v>610</v>
      </c>
      <c r="F405" s="250">
        <f t="shared" si="126"/>
        <v>682</v>
      </c>
      <c r="G405" s="250">
        <f t="shared" si="126"/>
        <v>452</v>
      </c>
      <c r="H405" s="334"/>
      <c r="I405" s="334"/>
    </row>
    <row r="406" spans="1:9" s="58" customFormat="1" ht="33.75" x14ac:dyDescent="0.2">
      <c r="A406" s="46" t="s">
        <v>106</v>
      </c>
      <c r="B406" s="48" t="s">
        <v>203</v>
      </c>
      <c r="C406" s="47" t="s">
        <v>214</v>
      </c>
      <c r="D406" s="47" t="s">
        <v>790</v>
      </c>
      <c r="E406" s="48">
        <v>611</v>
      </c>
      <c r="F406" s="250">
        <f>'Пр7 ведм 22-23'!G275</f>
        <v>682</v>
      </c>
      <c r="G406" s="250">
        <f>'Пр7 ведм 22-23'!H275</f>
        <v>452</v>
      </c>
      <c r="H406" s="334"/>
      <c r="I406" s="334"/>
    </row>
    <row r="407" spans="1:9" ht="45" x14ac:dyDescent="0.2">
      <c r="A407" s="242" t="s">
        <v>765</v>
      </c>
      <c r="B407" s="48" t="s">
        <v>203</v>
      </c>
      <c r="C407" s="47" t="s">
        <v>214</v>
      </c>
      <c r="D407" s="47" t="s">
        <v>791</v>
      </c>
      <c r="E407" s="67"/>
      <c r="F407" s="97">
        <f t="shared" ref="F407:G409" si="127">F408</f>
        <v>1653</v>
      </c>
      <c r="G407" s="97">
        <f t="shared" si="127"/>
        <v>1042</v>
      </c>
      <c r="H407" s="332"/>
      <c r="I407" s="332"/>
    </row>
    <row r="408" spans="1:9" ht="22.5" x14ac:dyDescent="0.2">
      <c r="A408" s="46" t="s">
        <v>102</v>
      </c>
      <c r="B408" s="48" t="s">
        <v>203</v>
      </c>
      <c r="C408" s="47" t="s">
        <v>214</v>
      </c>
      <c r="D408" s="47" t="s">
        <v>791</v>
      </c>
      <c r="E408" s="48">
        <v>600</v>
      </c>
      <c r="F408" s="250">
        <f t="shared" si="127"/>
        <v>1653</v>
      </c>
      <c r="G408" s="250">
        <f t="shared" si="127"/>
        <v>1042</v>
      </c>
      <c r="H408" s="334"/>
      <c r="I408" s="334"/>
    </row>
    <row r="409" spans="1:9" s="58" customFormat="1" ht="11.25" x14ac:dyDescent="0.2">
      <c r="A409" s="46" t="s">
        <v>104</v>
      </c>
      <c r="B409" s="48" t="s">
        <v>203</v>
      </c>
      <c r="C409" s="47" t="s">
        <v>214</v>
      </c>
      <c r="D409" s="47" t="s">
        <v>791</v>
      </c>
      <c r="E409" s="48">
        <v>610</v>
      </c>
      <c r="F409" s="250">
        <f t="shared" si="127"/>
        <v>1653</v>
      </c>
      <c r="G409" s="250">
        <f t="shared" si="127"/>
        <v>1042</v>
      </c>
      <c r="H409" s="334"/>
      <c r="I409" s="334"/>
    </row>
    <row r="410" spans="1:9" s="58" customFormat="1" ht="33.75" x14ac:dyDescent="0.2">
      <c r="A410" s="46" t="s">
        <v>106</v>
      </c>
      <c r="B410" s="48" t="s">
        <v>203</v>
      </c>
      <c r="C410" s="47" t="s">
        <v>214</v>
      </c>
      <c r="D410" s="47" t="s">
        <v>791</v>
      </c>
      <c r="E410" s="48">
        <v>611</v>
      </c>
      <c r="F410" s="250">
        <f>'Пр7 ведм 22-23'!G279</f>
        <v>1653</v>
      </c>
      <c r="G410" s="250">
        <f>'Пр7 ведм 22-23'!H279</f>
        <v>1042</v>
      </c>
      <c r="H410" s="334"/>
      <c r="I410" s="334"/>
    </row>
    <row r="411" spans="1:9" ht="45" x14ac:dyDescent="0.2">
      <c r="A411" s="46" t="s">
        <v>67</v>
      </c>
      <c r="B411" s="48" t="s">
        <v>203</v>
      </c>
      <c r="C411" s="47" t="s">
        <v>214</v>
      </c>
      <c r="D411" s="47" t="s">
        <v>511</v>
      </c>
      <c r="E411" s="48" t="s">
        <v>148</v>
      </c>
      <c r="F411" s="250">
        <f t="shared" ref="F411:G413" si="128">F412</f>
        <v>218680.2</v>
      </c>
      <c r="G411" s="250">
        <f t="shared" si="128"/>
        <v>230967</v>
      </c>
      <c r="H411" s="334"/>
      <c r="I411" s="334"/>
    </row>
    <row r="412" spans="1:9" ht="22.5" x14ac:dyDescent="0.2">
      <c r="A412" s="46" t="s">
        <v>102</v>
      </c>
      <c r="B412" s="48" t="s">
        <v>203</v>
      </c>
      <c r="C412" s="48" t="s">
        <v>214</v>
      </c>
      <c r="D412" s="47" t="s">
        <v>511</v>
      </c>
      <c r="E412" s="48" t="s">
        <v>103</v>
      </c>
      <c r="F412" s="250">
        <f t="shared" si="128"/>
        <v>218680.2</v>
      </c>
      <c r="G412" s="250">
        <f t="shared" si="128"/>
        <v>230967</v>
      </c>
      <c r="H412" s="334"/>
      <c r="I412" s="334"/>
    </row>
    <row r="413" spans="1:9" x14ac:dyDescent="0.2">
      <c r="A413" s="46" t="s">
        <v>104</v>
      </c>
      <c r="B413" s="48" t="s">
        <v>203</v>
      </c>
      <c r="C413" s="48" t="s">
        <v>214</v>
      </c>
      <c r="D413" s="47" t="s">
        <v>511</v>
      </c>
      <c r="E413" s="48" t="s">
        <v>105</v>
      </c>
      <c r="F413" s="250">
        <f t="shared" si="128"/>
        <v>218680.2</v>
      </c>
      <c r="G413" s="250">
        <f t="shared" si="128"/>
        <v>230967</v>
      </c>
      <c r="H413" s="334"/>
      <c r="I413" s="334"/>
    </row>
    <row r="414" spans="1:9" ht="19.5" customHeight="1" x14ac:dyDescent="0.2">
      <c r="A414" s="46" t="s">
        <v>106</v>
      </c>
      <c r="B414" s="48" t="s">
        <v>203</v>
      </c>
      <c r="C414" s="48" t="s">
        <v>214</v>
      </c>
      <c r="D414" s="47" t="s">
        <v>511</v>
      </c>
      <c r="E414" s="48" t="s">
        <v>107</v>
      </c>
      <c r="F414" s="250">
        <f>'Пр7 ведм 22-23'!G283</f>
        <v>218680.2</v>
      </c>
      <c r="G414" s="250">
        <f>'Пр7 ведм 22-23'!H283</f>
        <v>230967</v>
      </c>
      <c r="H414" s="334"/>
      <c r="I414" s="334"/>
    </row>
    <row r="415" spans="1:9" ht="44.25" customHeight="1" x14ac:dyDescent="0.2">
      <c r="A415" s="46" t="s">
        <v>710</v>
      </c>
      <c r="B415" s="48" t="s">
        <v>203</v>
      </c>
      <c r="C415" s="47" t="s">
        <v>214</v>
      </c>
      <c r="D415" s="47" t="s">
        <v>882</v>
      </c>
      <c r="E415" s="48"/>
      <c r="F415" s="96">
        <f t="shared" ref="F415:G417" si="129">F416</f>
        <v>19231.3</v>
      </c>
      <c r="G415" s="96">
        <f t="shared" si="129"/>
        <v>17231.3</v>
      </c>
      <c r="H415" s="342"/>
      <c r="I415" s="342"/>
    </row>
    <row r="416" spans="1:9" ht="37.5" customHeight="1" x14ac:dyDescent="0.2">
      <c r="A416" s="46" t="s">
        <v>102</v>
      </c>
      <c r="B416" s="48" t="s">
        <v>203</v>
      </c>
      <c r="C416" s="47" t="s">
        <v>214</v>
      </c>
      <c r="D416" s="47" t="s">
        <v>882</v>
      </c>
      <c r="E416" s="48" t="s">
        <v>103</v>
      </c>
      <c r="F416" s="96">
        <f t="shared" si="129"/>
        <v>19231.3</v>
      </c>
      <c r="G416" s="96">
        <f t="shared" si="129"/>
        <v>17231.3</v>
      </c>
      <c r="H416" s="342"/>
      <c r="I416" s="342"/>
    </row>
    <row r="417" spans="1:9" ht="15.75" customHeight="1" x14ac:dyDescent="0.2">
      <c r="A417" s="46" t="s">
        <v>104</v>
      </c>
      <c r="B417" s="48" t="s">
        <v>203</v>
      </c>
      <c r="C417" s="47" t="s">
        <v>214</v>
      </c>
      <c r="D417" s="47" t="s">
        <v>882</v>
      </c>
      <c r="E417" s="48" t="s">
        <v>105</v>
      </c>
      <c r="F417" s="96">
        <f t="shared" si="129"/>
        <v>19231.3</v>
      </c>
      <c r="G417" s="96">
        <f t="shared" si="129"/>
        <v>17231.3</v>
      </c>
      <c r="H417" s="342"/>
      <c r="I417" s="342"/>
    </row>
    <row r="418" spans="1:9" x14ac:dyDescent="0.2">
      <c r="A418" s="46" t="s">
        <v>518</v>
      </c>
      <c r="B418" s="48" t="s">
        <v>203</v>
      </c>
      <c r="C418" s="47" t="s">
        <v>214</v>
      </c>
      <c r="D418" s="47" t="s">
        <v>882</v>
      </c>
      <c r="E418" s="48">
        <v>612</v>
      </c>
      <c r="F418" s="250">
        <f>'Пр7 ведм 22-23'!G287</f>
        <v>19231.3</v>
      </c>
      <c r="G418" s="250">
        <f>'Пр7 ведм 22-23'!H287</f>
        <v>17231.3</v>
      </c>
      <c r="H418" s="334"/>
      <c r="I418" s="334"/>
    </row>
    <row r="419" spans="1:9" ht="33.75" x14ac:dyDescent="0.2">
      <c r="A419" s="46" t="s">
        <v>703</v>
      </c>
      <c r="B419" s="48" t="s">
        <v>203</v>
      </c>
      <c r="C419" s="47" t="s">
        <v>214</v>
      </c>
      <c r="D419" s="47" t="s">
        <v>883</v>
      </c>
      <c r="E419" s="48"/>
      <c r="F419" s="96">
        <f t="shared" ref="F419:G419" si="130">F420</f>
        <v>8952.4</v>
      </c>
      <c r="G419" s="96">
        <f t="shared" si="130"/>
        <v>8952.4</v>
      </c>
      <c r="H419" s="342"/>
      <c r="I419" s="342"/>
    </row>
    <row r="420" spans="1:9" ht="22.5" x14ac:dyDescent="0.2">
      <c r="A420" s="46" t="s">
        <v>102</v>
      </c>
      <c r="B420" s="48" t="s">
        <v>203</v>
      </c>
      <c r="C420" s="47" t="s">
        <v>214</v>
      </c>
      <c r="D420" s="47" t="s">
        <v>883</v>
      </c>
      <c r="E420" s="48" t="s">
        <v>103</v>
      </c>
      <c r="F420" s="96">
        <f>F421</f>
        <v>8952.4</v>
      </c>
      <c r="G420" s="96">
        <f>G421</f>
        <v>8952.4</v>
      </c>
      <c r="H420" s="342"/>
      <c r="I420" s="342"/>
    </row>
    <row r="421" spans="1:9" x14ac:dyDescent="0.2">
      <c r="A421" s="46" t="s">
        <v>104</v>
      </c>
      <c r="B421" s="48" t="s">
        <v>203</v>
      </c>
      <c r="C421" s="47" t="s">
        <v>214</v>
      </c>
      <c r="D421" s="47" t="s">
        <v>883</v>
      </c>
      <c r="E421" s="48" t="s">
        <v>105</v>
      </c>
      <c r="F421" s="96">
        <f>F422</f>
        <v>8952.4</v>
      </c>
      <c r="G421" s="96">
        <f>G422</f>
        <v>8952.4</v>
      </c>
      <c r="H421" s="342"/>
      <c r="I421" s="342"/>
    </row>
    <row r="422" spans="1:9" ht="15.75" customHeight="1" x14ac:dyDescent="0.2">
      <c r="A422" s="300" t="s">
        <v>518</v>
      </c>
      <c r="B422" s="48" t="s">
        <v>203</v>
      </c>
      <c r="C422" s="47" t="s">
        <v>214</v>
      </c>
      <c r="D422" s="47" t="s">
        <v>883</v>
      </c>
      <c r="E422" s="48">
        <v>612</v>
      </c>
      <c r="F422" s="250">
        <f>'Пр7 ведм 22-23'!G291</f>
        <v>8952.4</v>
      </c>
      <c r="G422" s="250">
        <f>'Пр7 ведм 22-23'!H291</f>
        <v>8952.4</v>
      </c>
      <c r="H422" s="334"/>
      <c r="I422" s="334"/>
    </row>
    <row r="423" spans="1:9" ht="33.75" x14ac:dyDescent="0.2">
      <c r="A423" s="227" t="s">
        <v>853</v>
      </c>
      <c r="B423" s="48" t="s">
        <v>203</v>
      </c>
      <c r="C423" s="47" t="s">
        <v>214</v>
      </c>
      <c r="D423" s="47" t="s">
        <v>884</v>
      </c>
      <c r="E423" s="48"/>
      <c r="F423" s="96">
        <f t="shared" ref="F423:G425" si="131">F424</f>
        <v>1610.2</v>
      </c>
      <c r="G423" s="96">
        <f t="shared" si="131"/>
        <v>1700.6</v>
      </c>
      <c r="H423" s="342"/>
      <c r="I423" s="342"/>
    </row>
    <row r="424" spans="1:9" ht="22.5" x14ac:dyDescent="0.2">
      <c r="A424" s="46" t="s">
        <v>102</v>
      </c>
      <c r="B424" s="48" t="s">
        <v>203</v>
      </c>
      <c r="C424" s="47" t="s">
        <v>214</v>
      </c>
      <c r="D424" s="47" t="s">
        <v>884</v>
      </c>
      <c r="E424" s="48" t="s">
        <v>103</v>
      </c>
      <c r="F424" s="96">
        <f t="shared" si="131"/>
        <v>1610.2</v>
      </c>
      <c r="G424" s="96">
        <f t="shared" si="131"/>
        <v>1700.6</v>
      </c>
      <c r="H424" s="342"/>
      <c r="I424" s="342"/>
    </row>
    <row r="425" spans="1:9" x14ac:dyDescent="0.2">
      <c r="A425" s="46" t="s">
        <v>104</v>
      </c>
      <c r="B425" s="48" t="s">
        <v>203</v>
      </c>
      <c r="C425" s="47" t="s">
        <v>214</v>
      </c>
      <c r="D425" s="47" t="s">
        <v>884</v>
      </c>
      <c r="E425" s="48" t="s">
        <v>105</v>
      </c>
      <c r="F425" s="96">
        <f t="shared" si="131"/>
        <v>1610.2</v>
      </c>
      <c r="G425" s="96">
        <f t="shared" si="131"/>
        <v>1700.6</v>
      </c>
      <c r="H425" s="342"/>
      <c r="I425" s="342"/>
    </row>
    <row r="426" spans="1:9" x14ac:dyDescent="0.2">
      <c r="A426" s="301" t="s">
        <v>518</v>
      </c>
      <c r="B426" s="48" t="s">
        <v>203</v>
      </c>
      <c r="C426" s="47" t="s">
        <v>214</v>
      </c>
      <c r="D426" s="47" t="s">
        <v>884</v>
      </c>
      <c r="E426" s="48">
        <v>612</v>
      </c>
      <c r="F426" s="250">
        <f>'Пр7 ведм 22-23'!G295</f>
        <v>1610.2</v>
      </c>
      <c r="G426" s="250">
        <f>'Пр7 ведм 22-23'!H295</f>
        <v>1700.6</v>
      </c>
      <c r="H426" s="334"/>
      <c r="I426" s="334"/>
    </row>
    <row r="427" spans="1:9" ht="33.75" x14ac:dyDescent="0.2">
      <c r="A427" s="93" t="s">
        <v>406</v>
      </c>
      <c r="B427" s="72" t="s">
        <v>203</v>
      </c>
      <c r="C427" s="72" t="s">
        <v>214</v>
      </c>
      <c r="D427" s="70" t="s">
        <v>211</v>
      </c>
      <c r="E427" s="72"/>
      <c r="F427" s="255">
        <f t="shared" ref="F427:G430" si="132">F428</f>
        <v>920.4</v>
      </c>
      <c r="G427" s="255">
        <f t="shared" si="132"/>
        <v>1002.9</v>
      </c>
      <c r="H427" s="343"/>
      <c r="I427" s="343"/>
    </row>
    <row r="428" spans="1:9" ht="33.75" x14ac:dyDescent="0.2">
      <c r="A428" s="57" t="s">
        <v>73</v>
      </c>
      <c r="B428" s="48" t="s">
        <v>203</v>
      </c>
      <c r="C428" s="48" t="s">
        <v>214</v>
      </c>
      <c r="D428" s="47" t="s">
        <v>212</v>
      </c>
      <c r="E428" s="48"/>
      <c r="F428" s="250">
        <f t="shared" si="132"/>
        <v>920.4</v>
      </c>
      <c r="G428" s="250">
        <f t="shared" si="132"/>
        <v>1002.9</v>
      </c>
      <c r="H428" s="334"/>
      <c r="I428" s="334"/>
    </row>
    <row r="429" spans="1:9" ht="22.5" x14ac:dyDescent="0.2">
      <c r="A429" s="46" t="s">
        <v>102</v>
      </c>
      <c r="B429" s="48" t="s">
        <v>203</v>
      </c>
      <c r="C429" s="48" t="s">
        <v>214</v>
      </c>
      <c r="D429" s="47" t="s">
        <v>212</v>
      </c>
      <c r="E429" s="48">
        <v>600</v>
      </c>
      <c r="F429" s="250">
        <f t="shared" si="132"/>
        <v>920.4</v>
      </c>
      <c r="G429" s="250">
        <f t="shared" si="132"/>
        <v>1002.9</v>
      </c>
      <c r="H429" s="334"/>
      <c r="I429" s="334"/>
    </row>
    <row r="430" spans="1:9" x14ac:dyDescent="0.2">
      <c r="A430" s="46" t="s">
        <v>104</v>
      </c>
      <c r="B430" s="48" t="s">
        <v>203</v>
      </c>
      <c r="C430" s="48" t="s">
        <v>214</v>
      </c>
      <c r="D430" s="47" t="s">
        <v>212</v>
      </c>
      <c r="E430" s="48">
        <v>610</v>
      </c>
      <c r="F430" s="250">
        <f t="shared" si="132"/>
        <v>920.4</v>
      </c>
      <c r="G430" s="250">
        <f t="shared" si="132"/>
        <v>1002.9</v>
      </c>
      <c r="H430" s="334"/>
      <c r="I430" s="334"/>
    </row>
    <row r="431" spans="1:9" ht="33.75" x14ac:dyDescent="0.2">
      <c r="A431" s="46" t="s">
        <v>106</v>
      </c>
      <c r="B431" s="48" t="s">
        <v>203</v>
      </c>
      <c r="C431" s="48" t="s">
        <v>214</v>
      </c>
      <c r="D431" s="47" t="s">
        <v>212</v>
      </c>
      <c r="E431" s="48">
        <v>611</v>
      </c>
      <c r="F431" s="250">
        <f>'Пр7 ведм 22-23'!G300</f>
        <v>920.4</v>
      </c>
      <c r="G431" s="250">
        <f>'Пр7 ведм 22-23'!H300</f>
        <v>1002.9</v>
      </c>
      <c r="H431" s="334"/>
      <c r="I431" s="334"/>
    </row>
    <row r="432" spans="1:9" x14ac:dyDescent="0.2">
      <c r="A432" s="44" t="s">
        <v>341</v>
      </c>
      <c r="B432" s="67" t="s">
        <v>203</v>
      </c>
      <c r="C432" s="69" t="s">
        <v>152</v>
      </c>
      <c r="D432" s="69"/>
      <c r="E432" s="67" t="s">
        <v>148</v>
      </c>
      <c r="F432" s="248">
        <f>F433+F437+F442</f>
        <v>36846.718500000003</v>
      </c>
      <c r="G432" s="248">
        <f>G433+G437+G442</f>
        <v>38623.142500000002</v>
      </c>
      <c r="H432" s="338"/>
      <c r="I432" s="338"/>
    </row>
    <row r="433" spans="1:9" ht="22.5" x14ac:dyDescent="0.2">
      <c r="A433" s="46" t="s">
        <v>444</v>
      </c>
      <c r="B433" s="226" t="s">
        <v>203</v>
      </c>
      <c r="C433" s="59" t="s">
        <v>152</v>
      </c>
      <c r="D433" s="59" t="s">
        <v>342</v>
      </c>
      <c r="E433" s="226" t="s">
        <v>148</v>
      </c>
      <c r="F433" s="250">
        <f t="shared" ref="F433:G435" si="133">F434</f>
        <v>21226.576000000001</v>
      </c>
      <c r="G433" s="250">
        <f t="shared" si="133"/>
        <v>22003</v>
      </c>
      <c r="H433" s="334"/>
      <c r="I433" s="334"/>
    </row>
    <row r="434" spans="1:9" ht="22.5" x14ac:dyDescent="0.2">
      <c r="A434" s="46" t="s">
        <v>102</v>
      </c>
      <c r="B434" s="226" t="s">
        <v>203</v>
      </c>
      <c r="C434" s="59" t="s">
        <v>152</v>
      </c>
      <c r="D434" s="59" t="s">
        <v>342</v>
      </c>
      <c r="E434" s="226">
        <v>600</v>
      </c>
      <c r="F434" s="250">
        <f t="shared" si="133"/>
        <v>21226.576000000001</v>
      </c>
      <c r="G434" s="250">
        <f t="shared" si="133"/>
        <v>22003</v>
      </c>
      <c r="H434" s="334"/>
      <c r="I434" s="334"/>
    </row>
    <row r="435" spans="1:9" x14ac:dyDescent="0.2">
      <c r="A435" s="46" t="s">
        <v>104</v>
      </c>
      <c r="B435" s="226" t="s">
        <v>203</v>
      </c>
      <c r="C435" s="59" t="s">
        <v>152</v>
      </c>
      <c r="D435" s="59" t="s">
        <v>342</v>
      </c>
      <c r="E435" s="226">
        <v>610</v>
      </c>
      <c r="F435" s="250">
        <f t="shared" si="133"/>
        <v>21226.576000000001</v>
      </c>
      <c r="G435" s="250">
        <f t="shared" si="133"/>
        <v>22003</v>
      </c>
      <c r="H435" s="334"/>
      <c r="I435" s="334"/>
    </row>
    <row r="436" spans="1:9" ht="33.75" x14ac:dyDescent="0.2">
      <c r="A436" s="46" t="s">
        <v>106</v>
      </c>
      <c r="B436" s="226" t="s">
        <v>203</v>
      </c>
      <c r="C436" s="59" t="s">
        <v>152</v>
      </c>
      <c r="D436" s="59" t="s">
        <v>342</v>
      </c>
      <c r="E436" s="226">
        <v>611</v>
      </c>
      <c r="F436" s="250">
        <f>'Пр7 ведм 22-23'!G305</f>
        <v>21226.576000000001</v>
      </c>
      <c r="G436" s="250">
        <f>'Пр7 ведм 22-23'!H305</f>
        <v>22003</v>
      </c>
      <c r="H436" s="334"/>
      <c r="I436" s="334"/>
    </row>
    <row r="437" spans="1:9" ht="33.75" x14ac:dyDescent="0.2">
      <c r="A437" s="46" t="s">
        <v>406</v>
      </c>
      <c r="B437" s="226" t="s">
        <v>203</v>
      </c>
      <c r="C437" s="59" t="s">
        <v>152</v>
      </c>
      <c r="D437" s="59" t="s">
        <v>211</v>
      </c>
      <c r="E437" s="226"/>
      <c r="F437" s="250">
        <f t="shared" ref="F437:G440" si="134">F438</f>
        <v>114</v>
      </c>
      <c r="G437" s="250">
        <f t="shared" si="134"/>
        <v>114</v>
      </c>
      <c r="H437" s="334"/>
      <c r="I437" s="334"/>
    </row>
    <row r="438" spans="1:9" ht="33.75" x14ac:dyDescent="0.2">
      <c r="A438" s="57" t="s">
        <v>73</v>
      </c>
      <c r="B438" s="226" t="s">
        <v>203</v>
      </c>
      <c r="C438" s="59" t="s">
        <v>152</v>
      </c>
      <c r="D438" s="59" t="s">
        <v>212</v>
      </c>
      <c r="E438" s="226"/>
      <c r="F438" s="250">
        <f t="shared" si="134"/>
        <v>114</v>
      </c>
      <c r="G438" s="250">
        <f t="shared" si="134"/>
        <v>114</v>
      </c>
      <c r="H438" s="334"/>
      <c r="I438" s="334"/>
    </row>
    <row r="439" spans="1:9" ht="22.5" x14ac:dyDescent="0.2">
      <c r="A439" s="46" t="s">
        <v>102</v>
      </c>
      <c r="B439" s="226" t="s">
        <v>203</v>
      </c>
      <c r="C439" s="59" t="s">
        <v>152</v>
      </c>
      <c r="D439" s="59" t="s">
        <v>212</v>
      </c>
      <c r="E439" s="48">
        <v>600</v>
      </c>
      <c r="F439" s="250">
        <f t="shared" si="134"/>
        <v>114</v>
      </c>
      <c r="G439" s="250">
        <f t="shared" si="134"/>
        <v>114</v>
      </c>
      <c r="H439" s="334"/>
      <c r="I439" s="334"/>
    </row>
    <row r="440" spans="1:9" x14ac:dyDescent="0.2">
      <c r="A440" s="46" t="s">
        <v>104</v>
      </c>
      <c r="B440" s="226" t="s">
        <v>203</v>
      </c>
      <c r="C440" s="59" t="s">
        <v>152</v>
      </c>
      <c r="D440" s="59" t="s">
        <v>212</v>
      </c>
      <c r="E440" s="48">
        <v>610</v>
      </c>
      <c r="F440" s="250">
        <f t="shared" si="134"/>
        <v>114</v>
      </c>
      <c r="G440" s="250">
        <f t="shared" si="134"/>
        <v>114</v>
      </c>
      <c r="H440" s="334"/>
      <c r="I440" s="334"/>
    </row>
    <row r="441" spans="1:9" ht="33.75" x14ac:dyDescent="0.2">
      <c r="A441" s="46" t="s">
        <v>106</v>
      </c>
      <c r="B441" s="226" t="s">
        <v>203</v>
      </c>
      <c r="C441" s="59" t="s">
        <v>152</v>
      </c>
      <c r="D441" s="59" t="s">
        <v>212</v>
      </c>
      <c r="E441" s="48">
        <v>611</v>
      </c>
      <c r="F441" s="250">
        <f>'Пр7 ведм 22-23'!G310</f>
        <v>114</v>
      </c>
      <c r="G441" s="250">
        <f>'Пр7 ведм 22-23'!H310</f>
        <v>114</v>
      </c>
      <c r="H441" s="334"/>
      <c r="I441" s="334"/>
    </row>
    <row r="442" spans="1:9" ht="27" customHeight="1" x14ac:dyDescent="0.2">
      <c r="A442" s="44" t="s">
        <v>436</v>
      </c>
      <c r="B442" s="67" t="s">
        <v>203</v>
      </c>
      <c r="C442" s="69" t="s">
        <v>152</v>
      </c>
      <c r="D442" s="69" t="s">
        <v>99</v>
      </c>
      <c r="E442" s="67" t="s">
        <v>28</v>
      </c>
      <c r="F442" s="97">
        <f>F443+F448</f>
        <v>15506.1425</v>
      </c>
      <c r="G442" s="97">
        <f>G443+G448</f>
        <v>16506.142500000002</v>
      </c>
      <c r="H442" s="332"/>
      <c r="I442" s="332"/>
    </row>
    <row r="443" spans="1:9" ht="14.25" customHeight="1" x14ac:dyDescent="0.2">
      <c r="A443" s="93" t="s">
        <v>684</v>
      </c>
      <c r="B443" s="71" t="s">
        <v>203</v>
      </c>
      <c r="C443" s="73" t="s">
        <v>152</v>
      </c>
      <c r="D443" s="73" t="s">
        <v>685</v>
      </c>
      <c r="E443" s="71" t="s">
        <v>148</v>
      </c>
      <c r="F443" s="249">
        <f>F444</f>
        <v>15414.942499999999</v>
      </c>
      <c r="G443" s="249">
        <f>G444</f>
        <v>16414.942500000001</v>
      </c>
      <c r="H443" s="333"/>
      <c r="I443" s="333"/>
    </row>
    <row r="444" spans="1:9" ht="23.25" customHeight="1" x14ac:dyDescent="0.2">
      <c r="A444" s="49" t="s">
        <v>687</v>
      </c>
      <c r="B444" s="226" t="s">
        <v>203</v>
      </c>
      <c r="C444" s="59" t="s">
        <v>152</v>
      </c>
      <c r="D444" s="59" t="s">
        <v>686</v>
      </c>
      <c r="E444" s="226" t="s">
        <v>148</v>
      </c>
      <c r="F444" s="98">
        <f t="shared" ref="F444:G446" si="135">F445</f>
        <v>15414.942499999999</v>
      </c>
      <c r="G444" s="98">
        <f t="shared" si="135"/>
        <v>16414.942500000001</v>
      </c>
      <c r="H444" s="329"/>
      <c r="I444" s="329"/>
    </row>
    <row r="445" spans="1:9" ht="24.75" customHeight="1" x14ac:dyDescent="0.2">
      <c r="A445" s="46" t="s">
        <v>102</v>
      </c>
      <c r="B445" s="226" t="s">
        <v>203</v>
      </c>
      <c r="C445" s="59" t="s">
        <v>152</v>
      </c>
      <c r="D445" s="59" t="s">
        <v>686</v>
      </c>
      <c r="E445" s="226">
        <v>600</v>
      </c>
      <c r="F445" s="98">
        <f t="shared" si="135"/>
        <v>15414.942499999999</v>
      </c>
      <c r="G445" s="98">
        <f t="shared" si="135"/>
        <v>16414.942500000001</v>
      </c>
      <c r="H445" s="329"/>
      <c r="I445" s="329"/>
    </row>
    <row r="446" spans="1:9" ht="14.25" customHeight="1" x14ac:dyDescent="0.2">
      <c r="A446" s="46" t="s">
        <v>104</v>
      </c>
      <c r="B446" s="226" t="s">
        <v>203</v>
      </c>
      <c r="C446" s="59" t="s">
        <v>152</v>
      </c>
      <c r="D446" s="59" t="s">
        <v>686</v>
      </c>
      <c r="E446" s="226">
        <v>610</v>
      </c>
      <c r="F446" s="98">
        <f t="shared" si="135"/>
        <v>15414.942499999999</v>
      </c>
      <c r="G446" s="98">
        <f t="shared" si="135"/>
        <v>16414.942500000001</v>
      </c>
      <c r="H446" s="329"/>
      <c r="I446" s="329"/>
    </row>
    <row r="447" spans="1:9" ht="33" customHeight="1" x14ac:dyDescent="0.2">
      <c r="A447" s="46" t="s">
        <v>106</v>
      </c>
      <c r="B447" s="226" t="s">
        <v>203</v>
      </c>
      <c r="C447" s="59" t="s">
        <v>152</v>
      </c>
      <c r="D447" s="59" t="s">
        <v>686</v>
      </c>
      <c r="E447" s="226">
        <v>611</v>
      </c>
      <c r="F447" s="98">
        <f>'Пр7 ведм 22-23'!G23</f>
        <v>15414.942499999999</v>
      </c>
      <c r="G447" s="98">
        <f>'Пр7 ведм 22-23'!H23</f>
        <v>16414.942500000001</v>
      </c>
      <c r="H447" s="329"/>
      <c r="I447" s="329"/>
    </row>
    <row r="448" spans="1:9" ht="48.75" customHeight="1" x14ac:dyDescent="0.2">
      <c r="A448" s="46" t="s">
        <v>750</v>
      </c>
      <c r="B448" s="226" t="s">
        <v>203</v>
      </c>
      <c r="C448" s="59" t="s">
        <v>152</v>
      </c>
      <c r="D448" s="59" t="s">
        <v>460</v>
      </c>
      <c r="E448" s="226"/>
      <c r="F448" s="98">
        <f>F449</f>
        <v>91.2</v>
      </c>
      <c r="G448" s="98">
        <f>G449</f>
        <v>91.2</v>
      </c>
      <c r="H448" s="329"/>
      <c r="I448" s="329"/>
    </row>
    <row r="449" spans="1:9" ht="32.25" customHeight="1" x14ac:dyDescent="0.2">
      <c r="A449" s="46" t="s">
        <v>421</v>
      </c>
      <c r="B449" s="226" t="s">
        <v>203</v>
      </c>
      <c r="C449" s="59" t="s">
        <v>152</v>
      </c>
      <c r="D449" s="59" t="s">
        <v>751</v>
      </c>
      <c r="E449" s="226"/>
      <c r="F449" s="98">
        <f>F450</f>
        <v>91.2</v>
      </c>
      <c r="G449" s="98">
        <f>G450</f>
        <v>91.2</v>
      </c>
      <c r="H449" s="329"/>
      <c r="I449" s="329"/>
    </row>
    <row r="450" spans="1:9" ht="21" customHeight="1" x14ac:dyDescent="0.2">
      <c r="A450" s="46" t="s">
        <v>102</v>
      </c>
      <c r="B450" s="226" t="s">
        <v>203</v>
      </c>
      <c r="C450" s="59" t="s">
        <v>152</v>
      </c>
      <c r="D450" s="59" t="s">
        <v>751</v>
      </c>
      <c r="E450" s="226">
        <v>600</v>
      </c>
      <c r="F450" s="98">
        <f>F452</f>
        <v>91.2</v>
      </c>
      <c r="G450" s="98">
        <f>G452</f>
        <v>91.2</v>
      </c>
      <c r="H450" s="329"/>
      <c r="I450" s="329"/>
    </row>
    <row r="451" spans="1:9" ht="17.25" customHeight="1" x14ac:dyDescent="0.2">
      <c r="A451" s="46" t="s">
        <v>104</v>
      </c>
      <c r="B451" s="226" t="s">
        <v>203</v>
      </c>
      <c r="C451" s="59" t="s">
        <v>152</v>
      </c>
      <c r="D451" s="59" t="s">
        <v>751</v>
      </c>
      <c r="E451" s="226">
        <v>610</v>
      </c>
      <c r="F451" s="98">
        <f>F452</f>
        <v>91.2</v>
      </c>
      <c r="G451" s="98">
        <f>G452</f>
        <v>91.2</v>
      </c>
      <c r="H451" s="329"/>
      <c r="I451" s="329"/>
    </row>
    <row r="452" spans="1:9" ht="28.5" customHeight="1" x14ac:dyDescent="0.2">
      <c r="A452" s="46" t="s">
        <v>106</v>
      </c>
      <c r="B452" s="226" t="s">
        <v>203</v>
      </c>
      <c r="C452" s="59" t="s">
        <v>152</v>
      </c>
      <c r="D452" s="59" t="s">
        <v>751</v>
      </c>
      <c r="E452" s="226">
        <v>611</v>
      </c>
      <c r="F452" s="98">
        <f>'Пр7 ведм 22-23'!G28</f>
        <v>91.2</v>
      </c>
      <c r="G452" s="98">
        <f>'Пр7 ведм 22-23'!H28</f>
        <v>91.2</v>
      </c>
      <c r="H452" s="329"/>
      <c r="I452" s="329"/>
    </row>
    <row r="453" spans="1:9" x14ac:dyDescent="0.2">
      <c r="A453" s="44" t="s">
        <v>378</v>
      </c>
      <c r="B453" s="64" t="s">
        <v>203</v>
      </c>
      <c r="C453" s="64" t="s">
        <v>203</v>
      </c>
      <c r="D453" s="64"/>
      <c r="E453" s="66"/>
      <c r="F453" s="248">
        <f>F454+F460</f>
        <v>3095</v>
      </c>
      <c r="G453" s="248">
        <f>G454+G460</f>
        <v>3095</v>
      </c>
      <c r="H453" s="338"/>
      <c r="I453" s="338"/>
    </row>
    <row r="454" spans="1:9" x14ac:dyDescent="0.2">
      <c r="A454" s="46" t="s">
        <v>380</v>
      </c>
      <c r="B454" s="48" t="s">
        <v>203</v>
      </c>
      <c r="C454" s="48" t="s">
        <v>203</v>
      </c>
      <c r="D454" s="47" t="s">
        <v>381</v>
      </c>
      <c r="E454" s="48" t="s">
        <v>148</v>
      </c>
      <c r="F454" s="250">
        <f t="shared" ref="F454:G455" si="136">F455</f>
        <v>3015</v>
      </c>
      <c r="G454" s="250">
        <f t="shared" si="136"/>
        <v>3015</v>
      </c>
      <c r="H454" s="334"/>
      <c r="I454" s="334"/>
    </row>
    <row r="455" spans="1:9" x14ac:dyDescent="0.2">
      <c r="A455" s="46" t="s">
        <v>382</v>
      </c>
      <c r="B455" s="48" t="s">
        <v>203</v>
      </c>
      <c r="C455" s="47" t="s">
        <v>203</v>
      </c>
      <c r="D455" s="47" t="s">
        <v>383</v>
      </c>
      <c r="E455" s="48"/>
      <c r="F455" s="250">
        <f t="shared" si="136"/>
        <v>3015</v>
      </c>
      <c r="G455" s="250">
        <f t="shared" si="136"/>
        <v>3015</v>
      </c>
      <c r="H455" s="334"/>
      <c r="I455" s="334"/>
    </row>
    <row r="456" spans="1:9" x14ac:dyDescent="0.2">
      <c r="A456" s="46" t="s">
        <v>422</v>
      </c>
      <c r="B456" s="48" t="s">
        <v>203</v>
      </c>
      <c r="C456" s="47" t="s">
        <v>203</v>
      </c>
      <c r="D456" s="47" t="s">
        <v>384</v>
      </c>
      <c r="E456" s="48"/>
      <c r="F456" s="250">
        <f>F457</f>
        <v>3015</v>
      </c>
      <c r="G456" s="250">
        <f>G457</f>
        <v>3015</v>
      </c>
      <c r="H456" s="334"/>
      <c r="I456" s="334"/>
    </row>
    <row r="457" spans="1:9" ht="22.5" x14ac:dyDescent="0.2">
      <c r="A457" s="46" t="s">
        <v>102</v>
      </c>
      <c r="B457" s="48" t="s">
        <v>203</v>
      </c>
      <c r="C457" s="47" t="s">
        <v>203</v>
      </c>
      <c r="D457" s="47" t="s">
        <v>384</v>
      </c>
      <c r="E457" s="48">
        <v>600</v>
      </c>
      <c r="F457" s="250">
        <f>F458</f>
        <v>3015</v>
      </c>
      <c r="G457" s="250">
        <f>G458</f>
        <v>3015</v>
      </c>
      <c r="H457" s="334"/>
      <c r="I457" s="334"/>
    </row>
    <row r="458" spans="1:9" ht="18" customHeight="1" x14ac:dyDescent="0.2">
      <c r="A458" s="46" t="s">
        <v>104</v>
      </c>
      <c r="B458" s="48" t="s">
        <v>203</v>
      </c>
      <c r="C458" s="47" t="s">
        <v>203</v>
      </c>
      <c r="D458" s="47" t="s">
        <v>384</v>
      </c>
      <c r="E458" s="48">
        <v>610</v>
      </c>
      <c r="F458" s="250">
        <f t="shared" ref="F458:G458" si="137">F459</f>
        <v>3015</v>
      </c>
      <c r="G458" s="250">
        <f t="shared" si="137"/>
        <v>3015</v>
      </c>
      <c r="H458" s="334"/>
      <c r="I458" s="334"/>
    </row>
    <row r="459" spans="1:9" ht="54" customHeight="1" x14ac:dyDescent="0.2">
      <c r="A459" s="46" t="s">
        <v>106</v>
      </c>
      <c r="B459" s="48" t="s">
        <v>203</v>
      </c>
      <c r="C459" s="47" t="s">
        <v>203</v>
      </c>
      <c r="D459" s="47" t="s">
        <v>384</v>
      </c>
      <c r="E459" s="48">
        <v>611</v>
      </c>
      <c r="F459" s="250">
        <f>'Пр7 ведм 22-23'!G317</f>
        <v>3015</v>
      </c>
      <c r="G459" s="250">
        <f>'Пр7 ведм 22-23'!H317</f>
        <v>3015</v>
      </c>
      <c r="H459" s="334"/>
      <c r="I459" s="334"/>
    </row>
    <row r="460" spans="1:9" ht="31.5" x14ac:dyDescent="0.2">
      <c r="A460" s="44" t="s">
        <v>453</v>
      </c>
      <c r="B460" s="64" t="s">
        <v>203</v>
      </c>
      <c r="C460" s="64" t="s">
        <v>203</v>
      </c>
      <c r="D460" s="64" t="s">
        <v>343</v>
      </c>
      <c r="E460" s="66"/>
      <c r="F460" s="248">
        <f t="shared" ref="F460:G463" si="138">F461</f>
        <v>80</v>
      </c>
      <c r="G460" s="248">
        <f t="shared" si="138"/>
        <v>80</v>
      </c>
      <c r="H460" s="338"/>
      <c r="I460" s="338"/>
    </row>
    <row r="461" spans="1:9" ht="22.5" x14ac:dyDescent="0.2">
      <c r="A461" s="308" t="s">
        <v>344</v>
      </c>
      <c r="B461" s="70" t="s">
        <v>203</v>
      </c>
      <c r="C461" s="70" t="s">
        <v>203</v>
      </c>
      <c r="D461" s="70" t="s">
        <v>345</v>
      </c>
      <c r="E461" s="72"/>
      <c r="F461" s="255">
        <f t="shared" si="138"/>
        <v>80</v>
      </c>
      <c r="G461" s="255">
        <f t="shared" si="138"/>
        <v>80</v>
      </c>
      <c r="H461" s="343"/>
      <c r="I461" s="343"/>
    </row>
    <row r="462" spans="1:9" x14ac:dyDescent="0.2">
      <c r="A462" s="46" t="s">
        <v>412</v>
      </c>
      <c r="B462" s="47" t="s">
        <v>203</v>
      </c>
      <c r="C462" s="47" t="s">
        <v>203</v>
      </c>
      <c r="D462" s="47" t="s">
        <v>345</v>
      </c>
      <c r="E462" s="48">
        <v>200</v>
      </c>
      <c r="F462" s="250">
        <f t="shared" si="138"/>
        <v>80</v>
      </c>
      <c r="G462" s="250">
        <f t="shared" si="138"/>
        <v>80</v>
      </c>
      <c r="H462" s="334"/>
      <c r="I462" s="334"/>
    </row>
    <row r="463" spans="1:9" ht="22.5" x14ac:dyDescent="0.2">
      <c r="A463" s="46" t="s">
        <v>121</v>
      </c>
      <c r="B463" s="47" t="s">
        <v>203</v>
      </c>
      <c r="C463" s="47" t="s">
        <v>203</v>
      </c>
      <c r="D463" s="47" t="s">
        <v>345</v>
      </c>
      <c r="E463" s="48">
        <v>240</v>
      </c>
      <c r="F463" s="250">
        <f t="shared" si="138"/>
        <v>80</v>
      </c>
      <c r="G463" s="250">
        <f t="shared" si="138"/>
        <v>80</v>
      </c>
      <c r="H463" s="334"/>
      <c r="I463" s="334"/>
    </row>
    <row r="464" spans="1:9" x14ac:dyDescent="0.2">
      <c r="A464" s="296" t="s">
        <v>432</v>
      </c>
      <c r="B464" s="47" t="s">
        <v>203</v>
      </c>
      <c r="C464" s="47" t="s">
        <v>203</v>
      </c>
      <c r="D464" s="47" t="s">
        <v>345</v>
      </c>
      <c r="E464" s="48">
        <v>244</v>
      </c>
      <c r="F464" s="250">
        <f>'Пр7 ведм 22-23'!G665</f>
        <v>80</v>
      </c>
      <c r="G464" s="250">
        <f>'Пр7 ведм 22-23'!H665</f>
        <v>80</v>
      </c>
      <c r="H464" s="334"/>
      <c r="I464" s="334"/>
    </row>
    <row r="465" spans="1:9" x14ac:dyDescent="0.2">
      <c r="A465" s="44" t="s">
        <v>218</v>
      </c>
      <c r="B465" s="66" t="s">
        <v>203</v>
      </c>
      <c r="C465" s="64" t="s">
        <v>219</v>
      </c>
      <c r="D465" s="64" t="s">
        <v>147</v>
      </c>
      <c r="E465" s="66" t="s">
        <v>148</v>
      </c>
      <c r="F465" s="248">
        <f>F466+F493</f>
        <v>16155.631000000001</v>
      </c>
      <c r="G465" s="248">
        <f>G466+G493</f>
        <v>12571.731</v>
      </c>
      <c r="H465" s="338"/>
      <c r="I465" s="338"/>
    </row>
    <row r="466" spans="1:9" ht="33.75" x14ac:dyDescent="0.2">
      <c r="A466" s="46" t="s">
        <v>439</v>
      </c>
      <c r="B466" s="48" t="s">
        <v>203</v>
      </c>
      <c r="C466" s="47" t="s">
        <v>219</v>
      </c>
      <c r="D466" s="47" t="s">
        <v>220</v>
      </c>
      <c r="E466" s="48"/>
      <c r="F466" s="250">
        <f>F467+F487+F472</f>
        <v>15684.931</v>
      </c>
      <c r="G466" s="250">
        <f>G467+G487+G472</f>
        <v>12096.331</v>
      </c>
      <c r="H466" s="334"/>
      <c r="I466" s="334"/>
    </row>
    <row r="467" spans="1:9" ht="22.5" x14ac:dyDescent="0.2">
      <c r="A467" s="46" t="s">
        <v>221</v>
      </c>
      <c r="B467" s="48" t="s">
        <v>203</v>
      </c>
      <c r="C467" s="47" t="s">
        <v>219</v>
      </c>
      <c r="D467" s="47" t="s">
        <v>222</v>
      </c>
      <c r="E467" s="48"/>
      <c r="F467" s="250">
        <f>F468</f>
        <v>1497.3</v>
      </c>
      <c r="G467" s="250">
        <f>G468</f>
        <v>1497.3</v>
      </c>
      <c r="H467" s="334"/>
      <c r="I467" s="334"/>
    </row>
    <row r="468" spans="1:9" ht="33.75" x14ac:dyDescent="0.2">
      <c r="A468" s="46" t="s">
        <v>111</v>
      </c>
      <c r="B468" s="48" t="s">
        <v>203</v>
      </c>
      <c r="C468" s="47" t="s">
        <v>219</v>
      </c>
      <c r="D468" s="47" t="s">
        <v>222</v>
      </c>
      <c r="E468" s="48">
        <v>100</v>
      </c>
      <c r="F468" s="250">
        <f t="shared" ref="F468:G468" si="139">F469</f>
        <v>1497.3</v>
      </c>
      <c r="G468" s="250">
        <f t="shared" si="139"/>
        <v>1497.3</v>
      </c>
      <c r="H468" s="334"/>
      <c r="I468" s="334"/>
    </row>
    <row r="469" spans="1:9" ht="45" customHeight="1" x14ac:dyDescent="0.2">
      <c r="A469" s="46" t="s">
        <v>132</v>
      </c>
      <c r="B469" s="48" t="s">
        <v>203</v>
      </c>
      <c r="C469" s="47" t="s">
        <v>219</v>
      </c>
      <c r="D469" s="47" t="s">
        <v>222</v>
      </c>
      <c r="E469" s="48">
        <v>120</v>
      </c>
      <c r="F469" s="250">
        <f t="shared" ref="F469:G469" si="140">F470+F471</f>
        <v>1497.3</v>
      </c>
      <c r="G469" s="250">
        <f t="shared" si="140"/>
        <v>1497.3</v>
      </c>
      <c r="H469" s="334"/>
      <c r="I469" s="334"/>
    </row>
    <row r="470" spans="1:9" ht="12.75" customHeight="1" x14ac:dyDescent="0.2">
      <c r="A470" s="132" t="s">
        <v>133</v>
      </c>
      <c r="B470" s="48" t="s">
        <v>203</v>
      </c>
      <c r="C470" s="47" t="s">
        <v>219</v>
      </c>
      <c r="D470" s="47" t="s">
        <v>222</v>
      </c>
      <c r="E470" s="48">
        <v>121</v>
      </c>
      <c r="F470" s="250">
        <f>'Пр7 ведм 22-23'!G323</f>
        <v>1150</v>
      </c>
      <c r="G470" s="250">
        <f>'Пр7 ведм 22-23'!H323</f>
        <v>1150</v>
      </c>
      <c r="H470" s="334"/>
      <c r="I470" s="334"/>
    </row>
    <row r="471" spans="1:9" ht="45" customHeight="1" x14ac:dyDescent="0.2">
      <c r="A471" s="132" t="s">
        <v>134</v>
      </c>
      <c r="B471" s="48" t="s">
        <v>203</v>
      </c>
      <c r="C471" s="47" t="s">
        <v>219</v>
      </c>
      <c r="D471" s="47" t="s">
        <v>222</v>
      </c>
      <c r="E471" s="48">
        <v>129</v>
      </c>
      <c r="F471" s="250">
        <f>'Пр7 ведм 22-23'!G324</f>
        <v>347.3</v>
      </c>
      <c r="G471" s="250">
        <f>'Пр7 ведм 22-23'!H324</f>
        <v>347.3</v>
      </c>
      <c r="H471" s="334"/>
      <c r="I471" s="334"/>
    </row>
    <row r="472" spans="1:9" x14ac:dyDescent="0.2">
      <c r="A472" s="46" t="s">
        <v>223</v>
      </c>
      <c r="B472" s="48" t="s">
        <v>203</v>
      </c>
      <c r="C472" s="47" t="s">
        <v>219</v>
      </c>
      <c r="D472" s="47" t="s">
        <v>224</v>
      </c>
      <c r="E472" s="48" t="s">
        <v>148</v>
      </c>
      <c r="F472" s="323">
        <f t="shared" ref="F472:G472" si="141">F473+F477+F482</f>
        <v>13487.630999999999</v>
      </c>
      <c r="G472" s="323">
        <f t="shared" si="141"/>
        <v>10049.031000000001</v>
      </c>
      <c r="H472" s="344"/>
      <c r="I472" s="344"/>
    </row>
    <row r="473" spans="1:9" ht="33.75" x14ac:dyDescent="0.2">
      <c r="A473" s="46" t="s">
        <v>111</v>
      </c>
      <c r="B473" s="48" t="s">
        <v>203</v>
      </c>
      <c r="C473" s="47" t="s">
        <v>219</v>
      </c>
      <c r="D473" s="47" t="s">
        <v>225</v>
      </c>
      <c r="E473" s="48" t="s">
        <v>112</v>
      </c>
      <c r="F473" s="250">
        <f t="shared" ref="F473:G473" si="142">F474</f>
        <v>12583.8</v>
      </c>
      <c r="G473" s="250">
        <f t="shared" si="142"/>
        <v>9145.2000000000007</v>
      </c>
      <c r="H473" s="334"/>
      <c r="I473" s="334"/>
    </row>
    <row r="474" spans="1:9" x14ac:dyDescent="0.2">
      <c r="A474" s="46" t="s">
        <v>113</v>
      </c>
      <c r="B474" s="48" t="s">
        <v>203</v>
      </c>
      <c r="C474" s="47" t="s">
        <v>219</v>
      </c>
      <c r="D474" s="47" t="s">
        <v>225</v>
      </c>
      <c r="E474" s="48">
        <v>110</v>
      </c>
      <c r="F474" s="250">
        <f t="shared" ref="F474:G474" si="143">F475+F476</f>
        <v>12583.8</v>
      </c>
      <c r="G474" s="250">
        <f t="shared" si="143"/>
        <v>9145.2000000000007</v>
      </c>
      <c r="H474" s="334"/>
      <c r="I474" s="334"/>
    </row>
    <row r="475" spans="1:9" x14ac:dyDescent="0.2">
      <c r="A475" s="46" t="s">
        <v>114</v>
      </c>
      <c r="B475" s="48" t="s">
        <v>203</v>
      </c>
      <c r="C475" s="47" t="s">
        <v>219</v>
      </c>
      <c r="D475" s="47" t="s">
        <v>225</v>
      </c>
      <c r="E475" s="48">
        <v>111</v>
      </c>
      <c r="F475" s="250">
        <f>'Пр7 ведм 22-23'!G328</f>
        <v>9665</v>
      </c>
      <c r="G475" s="250">
        <f>'Пр7 ведм 22-23'!H328</f>
        <v>7024</v>
      </c>
      <c r="H475" s="334"/>
      <c r="I475" s="334"/>
    </row>
    <row r="476" spans="1:9" ht="22.5" x14ac:dyDescent="0.2">
      <c r="A476" s="132" t="s">
        <v>115</v>
      </c>
      <c r="B476" s="48" t="s">
        <v>203</v>
      </c>
      <c r="C476" s="47" t="s">
        <v>219</v>
      </c>
      <c r="D476" s="47" t="s">
        <v>225</v>
      </c>
      <c r="E476" s="48">
        <v>119</v>
      </c>
      <c r="F476" s="250">
        <f>'Пр7 ведм 22-23'!G329</f>
        <v>2918.8</v>
      </c>
      <c r="G476" s="250">
        <f>'Пр7 ведм 22-23'!H329</f>
        <v>2121.1999999999998</v>
      </c>
      <c r="H476" s="334"/>
      <c r="I476" s="334"/>
    </row>
    <row r="477" spans="1:9" x14ac:dyDescent="0.2">
      <c r="A477" s="46" t="s">
        <v>412</v>
      </c>
      <c r="B477" s="48" t="s">
        <v>203</v>
      </c>
      <c r="C477" s="47" t="s">
        <v>219</v>
      </c>
      <c r="D477" s="47" t="s">
        <v>226</v>
      </c>
      <c r="E477" s="48" t="s">
        <v>120</v>
      </c>
      <c r="F477" s="250">
        <f t="shared" ref="F477:G477" si="144">F478</f>
        <v>835.73099999999999</v>
      </c>
      <c r="G477" s="250">
        <f t="shared" si="144"/>
        <v>835.73099999999999</v>
      </c>
      <c r="H477" s="334"/>
      <c r="I477" s="334"/>
    </row>
    <row r="478" spans="1:9" ht="22.5" x14ac:dyDescent="0.2">
      <c r="A478" s="46" t="s">
        <v>121</v>
      </c>
      <c r="B478" s="48" t="s">
        <v>203</v>
      </c>
      <c r="C478" s="47" t="s">
        <v>219</v>
      </c>
      <c r="D478" s="47" t="s">
        <v>226</v>
      </c>
      <c r="E478" s="48" t="s">
        <v>122</v>
      </c>
      <c r="F478" s="250">
        <f>F480+F479+F481</f>
        <v>835.73099999999999</v>
      </c>
      <c r="G478" s="250">
        <f>G480+G479+G481</f>
        <v>835.73099999999999</v>
      </c>
      <c r="H478" s="334"/>
      <c r="I478" s="334"/>
    </row>
    <row r="479" spans="1:9" ht="22.5" x14ac:dyDescent="0.2">
      <c r="A479" s="296" t="s">
        <v>135</v>
      </c>
      <c r="B479" s="48" t="s">
        <v>203</v>
      </c>
      <c r="C479" s="47" t="s">
        <v>219</v>
      </c>
      <c r="D479" s="47" t="s">
        <v>226</v>
      </c>
      <c r="E479" s="48">
        <v>242</v>
      </c>
      <c r="F479" s="250">
        <f>'Пр7 ведм 22-23'!G332</f>
        <v>150</v>
      </c>
      <c r="G479" s="250">
        <f>'Пр7 ведм 22-23'!H332</f>
        <v>150</v>
      </c>
      <c r="H479" s="334"/>
      <c r="I479" s="334"/>
    </row>
    <row r="480" spans="1:9" x14ac:dyDescent="0.2">
      <c r="A480" s="296" t="s">
        <v>432</v>
      </c>
      <c r="B480" s="48" t="s">
        <v>203</v>
      </c>
      <c r="C480" s="47" t="s">
        <v>219</v>
      </c>
      <c r="D480" s="47" t="s">
        <v>226</v>
      </c>
      <c r="E480" s="48" t="s">
        <v>124</v>
      </c>
      <c r="F480" s="250">
        <f>'Пр7 ведм 22-23'!G333</f>
        <v>562.13099999999997</v>
      </c>
      <c r="G480" s="250">
        <f>'Пр7 ведм 22-23'!H333</f>
        <v>562.13099999999997</v>
      </c>
      <c r="H480" s="334"/>
      <c r="I480" s="334"/>
    </row>
    <row r="481" spans="1:9" x14ac:dyDescent="0.2">
      <c r="A481" s="296" t="s">
        <v>881</v>
      </c>
      <c r="B481" s="48" t="s">
        <v>203</v>
      </c>
      <c r="C481" s="47" t="s">
        <v>219</v>
      </c>
      <c r="D481" s="47" t="s">
        <v>226</v>
      </c>
      <c r="E481" s="48">
        <v>247</v>
      </c>
      <c r="F481" s="250">
        <f>'Пр7 ведм 22-23'!G334</f>
        <v>123.6</v>
      </c>
      <c r="G481" s="250">
        <f>'Пр7 ведм 22-23'!H334</f>
        <v>123.6</v>
      </c>
      <c r="H481" s="334"/>
      <c r="I481" s="334"/>
    </row>
    <row r="482" spans="1:9" x14ac:dyDescent="0.2">
      <c r="A482" s="298" t="s">
        <v>136</v>
      </c>
      <c r="B482" s="48" t="s">
        <v>203</v>
      </c>
      <c r="C482" s="47" t="s">
        <v>219</v>
      </c>
      <c r="D482" s="47" t="s">
        <v>226</v>
      </c>
      <c r="E482" s="48" t="s">
        <v>196</v>
      </c>
      <c r="F482" s="250">
        <f t="shared" ref="F482:G482" si="145">F483</f>
        <v>68.099999999999994</v>
      </c>
      <c r="G482" s="250">
        <f t="shared" si="145"/>
        <v>68.099999999999994</v>
      </c>
      <c r="H482" s="334"/>
      <c r="I482" s="334"/>
    </row>
    <row r="483" spans="1:9" x14ac:dyDescent="0.2">
      <c r="A483" s="298" t="s">
        <v>137</v>
      </c>
      <c r="B483" s="48" t="s">
        <v>203</v>
      </c>
      <c r="C483" s="47" t="s">
        <v>219</v>
      </c>
      <c r="D483" s="47" t="s">
        <v>226</v>
      </c>
      <c r="E483" s="48" t="s">
        <v>138</v>
      </c>
      <c r="F483" s="250">
        <f t="shared" ref="F483:G483" si="146">F484+F485+F486</f>
        <v>68.099999999999994</v>
      </c>
      <c r="G483" s="250">
        <f t="shared" si="146"/>
        <v>68.099999999999994</v>
      </c>
      <c r="H483" s="334"/>
      <c r="I483" s="334"/>
    </row>
    <row r="484" spans="1:9" x14ac:dyDescent="0.2">
      <c r="A484" s="297" t="s">
        <v>139</v>
      </c>
      <c r="B484" s="48" t="s">
        <v>203</v>
      </c>
      <c r="C484" s="47" t="s">
        <v>219</v>
      </c>
      <c r="D484" s="47" t="s">
        <v>226</v>
      </c>
      <c r="E484" s="48" t="s">
        <v>140</v>
      </c>
      <c r="F484" s="250">
        <f>'Пр7 ведм 22-23'!G337</f>
        <v>5.0999999999999996</v>
      </c>
      <c r="G484" s="250">
        <f>'Пр7 ведм 22-23'!H337</f>
        <v>5.0999999999999996</v>
      </c>
      <c r="H484" s="334"/>
      <c r="I484" s="334"/>
    </row>
    <row r="485" spans="1:9" x14ac:dyDescent="0.2">
      <c r="A485" s="298" t="s">
        <v>197</v>
      </c>
      <c r="B485" s="48" t="s">
        <v>203</v>
      </c>
      <c r="C485" s="47" t="s">
        <v>219</v>
      </c>
      <c r="D485" s="47" t="s">
        <v>226</v>
      </c>
      <c r="E485" s="48">
        <v>852</v>
      </c>
      <c r="F485" s="250">
        <f>'Пр7 ведм 22-23'!G338</f>
        <v>5</v>
      </c>
      <c r="G485" s="250">
        <f>'Пр7 ведм 22-23'!H338</f>
        <v>5</v>
      </c>
      <c r="H485" s="334"/>
      <c r="I485" s="334"/>
    </row>
    <row r="486" spans="1:9" x14ac:dyDescent="0.2">
      <c r="A486" s="298" t="s">
        <v>404</v>
      </c>
      <c r="B486" s="48" t="s">
        <v>203</v>
      </c>
      <c r="C486" s="47" t="s">
        <v>219</v>
      </c>
      <c r="D486" s="47" t="s">
        <v>226</v>
      </c>
      <c r="E486" s="48">
        <v>853</v>
      </c>
      <c r="F486" s="250">
        <f>'Пр7 ведм 22-23'!G339</f>
        <v>58</v>
      </c>
      <c r="G486" s="250">
        <f>'Пр7 ведм 22-23'!H339</f>
        <v>58</v>
      </c>
      <c r="H486" s="334"/>
      <c r="I486" s="334"/>
    </row>
    <row r="487" spans="1:9" ht="22.5" x14ac:dyDescent="0.2">
      <c r="A487" s="46" t="s">
        <v>227</v>
      </c>
      <c r="B487" s="48" t="s">
        <v>203</v>
      </c>
      <c r="C487" s="47" t="s">
        <v>219</v>
      </c>
      <c r="D487" s="47" t="s">
        <v>228</v>
      </c>
      <c r="E487" s="48"/>
      <c r="F487" s="250">
        <f t="shared" ref="F487:G487" si="147">F488+F491</f>
        <v>700</v>
      </c>
      <c r="G487" s="250">
        <f t="shared" si="147"/>
        <v>550</v>
      </c>
      <c r="H487" s="334"/>
      <c r="I487" s="334"/>
    </row>
    <row r="488" spans="1:9" x14ac:dyDescent="0.2">
      <c r="A488" s="46" t="s">
        <v>412</v>
      </c>
      <c r="B488" s="48" t="s">
        <v>203</v>
      </c>
      <c r="C488" s="47" t="s">
        <v>219</v>
      </c>
      <c r="D488" s="47" t="s">
        <v>228</v>
      </c>
      <c r="E488" s="48">
        <v>200</v>
      </c>
      <c r="F488" s="250">
        <f t="shared" ref="F488:G489" si="148">F489</f>
        <v>350</v>
      </c>
      <c r="G488" s="250">
        <f t="shared" si="148"/>
        <v>350</v>
      </c>
      <c r="H488" s="334"/>
      <c r="I488" s="334"/>
    </row>
    <row r="489" spans="1:9" ht="22.5" x14ac:dyDescent="0.2">
      <c r="A489" s="46" t="s">
        <v>121</v>
      </c>
      <c r="B489" s="48" t="s">
        <v>203</v>
      </c>
      <c r="C489" s="47" t="s">
        <v>219</v>
      </c>
      <c r="D489" s="47" t="s">
        <v>228</v>
      </c>
      <c r="E489" s="48">
        <v>240</v>
      </c>
      <c r="F489" s="250">
        <f t="shared" si="148"/>
        <v>350</v>
      </c>
      <c r="G489" s="250">
        <f t="shared" si="148"/>
        <v>350</v>
      </c>
      <c r="H489" s="334"/>
      <c r="I489" s="334"/>
    </row>
    <row r="490" spans="1:9" x14ac:dyDescent="0.2">
      <c r="A490" s="296" t="s">
        <v>432</v>
      </c>
      <c r="B490" s="48" t="s">
        <v>203</v>
      </c>
      <c r="C490" s="47" t="s">
        <v>219</v>
      </c>
      <c r="D490" s="47" t="s">
        <v>228</v>
      </c>
      <c r="E490" s="48">
        <v>244</v>
      </c>
      <c r="F490" s="250">
        <f>'Пр7 ведм 22-23'!G343</f>
        <v>350</v>
      </c>
      <c r="G490" s="250">
        <f>'Пр7 ведм 22-23'!H343</f>
        <v>350</v>
      </c>
      <c r="H490" s="334"/>
      <c r="I490" s="334"/>
    </row>
    <row r="491" spans="1:9" x14ac:dyDescent="0.2">
      <c r="A491" s="297" t="s">
        <v>160</v>
      </c>
      <c r="B491" s="48" t="s">
        <v>203</v>
      </c>
      <c r="C491" s="47" t="s">
        <v>219</v>
      </c>
      <c r="D491" s="47" t="s">
        <v>228</v>
      </c>
      <c r="E491" s="48">
        <v>300</v>
      </c>
      <c r="F491" s="250">
        <f t="shared" ref="F491:G491" si="149">F492</f>
        <v>350</v>
      </c>
      <c r="G491" s="250">
        <f t="shared" si="149"/>
        <v>200</v>
      </c>
      <c r="H491" s="334"/>
      <c r="I491" s="334"/>
    </row>
    <row r="492" spans="1:9" x14ac:dyDescent="0.2">
      <c r="A492" s="46" t="s">
        <v>229</v>
      </c>
      <c r="B492" s="48" t="s">
        <v>203</v>
      </c>
      <c r="C492" s="47" t="s">
        <v>219</v>
      </c>
      <c r="D492" s="47" t="s">
        <v>228</v>
      </c>
      <c r="E492" s="48">
        <v>350</v>
      </c>
      <c r="F492" s="250">
        <f>'Пр7 ведм 22-23'!G345</f>
        <v>350</v>
      </c>
      <c r="G492" s="250">
        <f>'Пр7 ведм 22-23'!H345</f>
        <v>200</v>
      </c>
      <c r="H492" s="334"/>
      <c r="I492" s="334"/>
    </row>
    <row r="493" spans="1:9" s="62" customFormat="1" ht="21" x14ac:dyDescent="0.2">
      <c r="A493" s="309" t="s">
        <v>419</v>
      </c>
      <c r="B493" s="66" t="s">
        <v>203</v>
      </c>
      <c r="C493" s="66" t="s">
        <v>219</v>
      </c>
      <c r="D493" s="64" t="s">
        <v>339</v>
      </c>
      <c r="E493" s="67" t="s">
        <v>148</v>
      </c>
      <c r="F493" s="97">
        <f t="shared" ref="F493:G493" si="150">F494+F498</f>
        <v>470.70000000000005</v>
      </c>
      <c r="G493" s="97">
        <f t="shared" si="150"/>
        <v>475.40000000000003</v>
      </c>
      <c r="H493" s="332"/>
      <c r="I493" s="332"/>
    </row>
    <row r="494" spans="1:9" s="52" customFormat="1" ht="33.75" x14ac:dyDescent="0.2">
      <c r="A494" s="46" t="s">
        <v>111</v>
      </c>
      <c r="B494" s="48" t="s">
        <v>203</v>
      </c>
      <c r="C494" s="48" t="s">
        <v>219</v>
      </c>
      <c r="D494" s="47" t="s">
        <v>339</v>
      </c>
      <c r="E494" s="50">
        <v>100</v>
      </c>
      <c r="F494" s="254">
        <f t="shared" ref="F494:G494" si="151">F495</f>
        <v>438.3</v>
      </c>
      <c r="G494" s="254">
        <f t="shared" si="151"/>
        <v>438.3</v>
      </c>
      <c r="H494" s="339"/>
      <c r="I494" s="339"/>
    </row>
    <row r="495" spans="1:9" s="52" customFormat="1" x14ac:dyDescent="0.2">
      <c r="A495" s="46" t="s">
        <v>132</v>
      </c>
      <c r="B495" s="48" t="s">
        <v>203</v>
      </c>
      <c r="C495" s="48" t="s">
        <v>219</v>
      </c>
      <c r="D495" s="47" t="s">
        <v>339</v>
      </c>
      <c r="E495" s="50">
        <v>120</v>
      </c>
      <c r="F495" s="254">
        <f t="shared" ref="F495:G495" si="152">F496+F497</f>
        <v>438.3</v>
      </c>
      <c r="G495" s="254">
        <f t="shared" si="152"/>
        <v>438.3</v>
      </c>
      <c r="H495" s="339"/>
      <c r="I495" s="339"/>
    </row>
    <row r="496" spans="1:9" s="52" customFormat="1" x14ac:dyDescent="0.2">
      <c r="A496" s="132" t="s">
        <v>133</v>
      </c>
      <c r="B496" s="48" t="s">
        <v>203</v>
      </c>
      <c r="C496" s="48" t="s">
        <v>219</v>
      </c>
      <c r="D496" s="47" t="s">
        <v>339</v>
      </c>
      <c r="E496" s="50">
        <v>121</v>
      </c>
      <c r="F496" s="254">
        <f>'Пр7 ведм 22-23'!G670</f>
        <v>336.6</v>
      </c>
      <c r="G496" s="254">
        <f>'Пр7 ведм 22-23'!H670</f>
        <v>336.6</v>
      </c>
      <c r="H496" s="339"/>
      <c r="I496" s="339"/>
    </row>
    <row r="497" spans="1:9" ht="33.75" x14ac:dyDescent="0.2">
      <c r="A497" s="132" t="s">
        <v>134</v>
      </c>
      <c r="B497" s="48" t="s">
        <v>203</v>
      </c>
      <c r="C497" s="48" t="s">
        <v>219</v>
      </c>
      <c r="D497" s="47" t="s">
        <v>339</v>
      </c>
      <c r="E497" s="48">
        <v>129</v>
      </c>
      <c r="F497" s="254">
        <f>'Пр7 ведм 22-23'!G671</f>
        <v>101.7</v>
      </c>
      <c r="G497" s="254">
        <f>'Пр7 ведм 22-23'!H671</f>
        <v>101.7</v>
      </c>
      <c r="H497" s="339"/>
      <c r="I497" s="339"/>
    </row>
    <row r="498" spans="1:9" x14ac:dyDescent="0.2">
      <c r="A498" s="46" t="s">
        <v>412</v>
      </c>
      <c r="B498" s="48" t="s">
        <v>203</v>
      </c>
      <c r="C498" s="48" t="s">
        <v>219</v>
      </c>
      <c r="D498" s="47" t="s">
        <v>339</v>
      </c>
      <c r="E498" s="48" t="s">
        <v>120</v>
      </c>
      <c r="F498" s="250">
        <f t="shared" ref="F498:G499" si="153">F499</f>
        <v>32.400000000000006</v>
      </c>
      <c r="G498" s="250">
        <f t="shared" si="153"/>
        <v>37.1</v>
      </c>
      <c r="H498" s="334"/>
      <c r="I498" s="334"/>
    </row>
    <row r="499" spans="1:9" ht="22.5" x14ac:dyDescent="0.2">
      <c r="A499" s="46" t="s">
        <v>121</v>
      </c>
      <c r="B499" s="48" t="s">
        <v>203</v>
      </c>
      <c r="C499" s="48" t="s">
        <v>219</v>
      </c>
      <c r="D499" s="47" t="s">
        <v>339</v>
      </c>
      <c r="E499" s="48" t="s">
        <v>122</v>
      </c>
      <c r="F499" s="250">
        <f t="shared" si="153"/>
        <v>32.400000000000006</v>
      </c>
      <c r="G499" s="250">
        <f t="shared" si="153"/>
        <v>37.1</v>
      </c>
      <c r="H499" s="334"/>
      <c r="I499" s="334"/>
    </row>
    <row r="500" spans="1:9" x14ac:dyDescent="0.2">
      <c r="A500" s="296" t="s">
        <v>432</v>
      </c>
      <c r="B500" s="48" t="s">
        <v>203</v>
      </c>
      <c r="C500" s="48" t="s">
        <v>219</v>
      </c>
      <c r="D500" s="47" t="s">
        <v>339</v>
      </c>
      <c r="E500" s="48" t="s">
        <v>124</v>
      </c>
      <c r="F500" s="254">
        <f>'Пр7 ведм 22-23'!G674</f>
        <v>32.400000000000006</v>
      </c>
      <c r="G500" s="254">
        <f>'Пр7 ведм 22-23'!H674</f>
        <v>37.1</v>
      </c>
      <c r="H500" s="339"/>
      <c r="I500" s="339"/>
    </row>
    <row r="501" spans="1:9" x14ac:dyDescent="0.2">
      <c r="A501" s="295" t="s">
        <v>95</v>
      </c>
      <c r="B501" s="69" t="s">
        <v>96</v>
      </c>
      <c r="C501" s="75"/>
      <c r="D501" s="75"/>
      <c r="E501" s="80"/>
      <c r="F501" s="97">
        <f>F502+F532</f>
        <v>45254.737099999998</v>
      </c>
      <c r="G501" s="97">
        <f>G502+G532</f>
        <v>44584.167099999999</v>
      </c>
      <c r="H501" s="332">
        <f>'Пр7 ведм 22-23'!G29+'Пр7 ведм 22-23'!G675</f>
        <v>45254.737099999998</v>
      </c>
      <c r="I501" s="332">
        <f>'Пр7 ведм 22-23'!H29+'Пр7 ведм 22-23'!H675</f>
        <v>44584.167099999999</v>
      </c>
    </row>
    <row r="502" spans="1:9" x14ac:dyDescent="0.2">
      <c r="A502" s="44" t="s">
        <v>97</v>
      </c>
      <c r="B502" s="69" t="s">
        <v>96</v>
      </c>
      <c r="C502" s="69" t="s">
        <v>98</v>
      </c>
      <c r="D502" s="69"/>
      <c r="E502" s="67"/>
      <c r="F502" s="97">
        <f>F503+F523</f>
        <v>28176.668099999999</v>
      </c>
      <c r="G502" s="97">
        <f>G503+G523</f>
        <v>27076.668099999999</v>
      </c>
      <c r="H502" s="332"/>
      <c r="I502" s="332"/>
    </row>
    <row r="503" spans="1:9" ht="12" customHeight="1" x14ac:dyDescent="0.2">
      <c r="A503" s="44" t="s">
        <v>436</v>
      </c>
      <c r="B503" s="69" t="s">
        <v>96</v>
      </c>
      <c r="C503" s="69" t="s">
        <v>98</v>
      </c>
      <c r="D503" s="69" t="s">
        <v>99</v>
      </c>
      <c r="E503" s="67"/>
      <c r="F503" s="97">
        <f>F504+F509+F518</f>
        <v>27991.8681</v>
      </c>
      <c r="G503" s="97">
        <f>G504+G509+G518</f>
        <v>26891.8681</v>
      </c>
      <c r="H503" s="332"/>
      <c r="I503" s="332"/>
    </row>
    <row r="504" spans="1:9" x14ac:dyDescent="0.2">
      <c r="A504" s="93" t="s">
        <v>100</v>
      </c>
      <c r="B504" s="73" t="s">
        <v>96</v>
      </c>
      <c r="C504" s="73" t="s">
        <v>98</v>
      </c>
      <c r="D504" s="73" t="s">
        <v>101</v>
      </c>
      <c r="E504" s="71"/>
      <c r="F504" s="249">
        <f>F505</f>
        <v>9660.0509999999995</v>
      </c>
      <c r="G504" s="249">
        <f>G505</f>
        <v>11560.050999999999</v>
      </c>
      <c r="H504" s="333"/>
      <c r="I504" s="333"/>
    </row>
    <row r="505" spans="1:9" ht="33.75" x14ac:dyDescent="0.2">
      <c r="A505" s="132" t="s">
        <v>445</v>
      </c>
      <c r="B505" s="59" t="s">
        <v>96</v>
      </c>
      <c r="C505" s="59" t="s">
        <v>98</v>
      </c>
      <c r="D505" s="59" t="s">
        <v>509</v>
      </c>
      <c r="E505" s="226"/>
      <c r="F505" s="98">
        <f t="shared" ref="F505:G507" si="154">F506</f>
        <v>9660.0509999999995</v>
      </c>
      <c r="G505" s="98">
        <f t="shared" si="154"/>
        <v>11560.050999999999</v>
      </c>
      <c r="H505" s="329"/>
      <c r="I505" s="329"/>
    </row>
    <row r="506" spans="1:9" ht="22.5" x14ac:dyDescent="0.2">
      <c r="A506" s="46" t="s">
        <v>102</v>
      </c>
      <c r="B506" s="226" t="s">
        <v>96</v>
      </c>
      <c r="C506" s="59" t="s">
        <v>98</v>
      </c>
      <c r="D506" s="59" t="s">
        <v>509</v>
      </c>
      <c r="E506" s="226" t="s">
        <v>103</v>
      </c>
      <c r="F506" s="98">
        <f t="shared" si="154"/>
        <v>9660.0509999999995</v>
      </c>
      <c r="G506" s="98">
        <f t="shared" si="154"/>
        <v>11560.050999999999</v>
      </c>
      <c r="H506" s="329"/>
      <c r="I506" s="329"/>
    </row>
    <row r="507" spans="1:9" x14ac:dyDescent="0.2">
      <c r="A507" s="46" t="s">
        <v>104</v>
      </c>
      <c r="B507" s="226" t="s">
        <v>96</v>
      </c>
      <c r="C507" s="59" t="s">
        <v>98</v>
      </c>
      <c r="D507" s="59" t="s">
        <v>509</v>
      </c>
      <c r="E507" s="226" t="s">
        <v>105</v>
      </c>
      <c r="F507" s="98">
        <f t="shared" si="154"/>
        <v>9660.0509999999995</v>
      </c>
      <c r="G507" s="98">
        <f t="shared" si="154"/>
        <v>11560.050999999999</v>
      </c>
      <c r="H507" s="329"/>
      <c r="I507" s="329"/>
    </row>
    <row r="508" spans="1:9" ht="33.75" x14ac:dyDescent="0.2">
      <c r="A508" s="46" t="s">
        <v>106</v>
      </c>
      <c r="B508" s="226" t="s">
        <v>96</v>
      </c>
      <c r="C508" s="59" t="s">
        <v>98</v>
      </c>
      <c r="D508" s="59" t="s">
        <v>509</v>
      </c>
      <c r="E508" s="226" t="s">
        <v>107</v>
      </c>
      <c r="F508" s="98">
        <f>'Пр7 ведм 22-23'!G36</f>
        <v>9660.0509999999995</v>
      </c>
      <c r="G508" s="98">
        <f>'Пр7 ведм 22-23'!H36</f>
        <v>11560.050999999999</v>
      </c>
      <c r="H508" s="329"/>
      <c r="I508" s="329"/>
    </row>
    <row r="509" spans="1:9" ht="22.5" x14ac:dyDescent="0.2">
      <c r="A509" s="46" t="s">
        <v>108</v>
      </c>
      <c r="B509" s="59" t="s">
        <v>96</v>
      </c>
      <c r="C509" s="59" t="s">
        <v>98</v>
      </c>
      <c r="D509" s="59" t="s">
        <v>109</v>
      </c>
      <c r="E509" s="226"/>
      <c r="F509" s="98">
        <f>F510</f>
        <v>17939.8171</v>
      </c>
      <c r="G509" s="98">
        <f>G510</f>
        <v>14939.8171</v>
      </c>
      <c r="H509" s="329"/>
      <c r="I509" s="329"/>
    </row>
    <row r="510" spans="1:9" ht="39" customHeight="1" x14ac:dyDescent="0.2">
      <c r="A510" s="49" t="s">
        <v>446</v>
      </c>
      <c r="B510" s="59" t="s">
        <v>96</v>
      </c>
      <c r="C510" s="59" t="s">
        <v>98</v>
      </c>
      <c r="D510" s="59" t="s">
        <v>110</v>
      </c>
      <c r="E510" s="226"/>
      <c r="F510" s="98">
        <f t="shared" ref="F510:G510" si="155">F511+F515</f>
        <v>17939.8171</v>
      </c>
      <c r="G510" s="98">
        <f t="shared" si="155"/>
        <v>14939.8171</v>
      </c>
      <c r="H510" s="329"/>
      <c r="I510" s="329"/>
    </row>
    <row r="511" spans="1:9" ht="33.75" x14ac:dyDescent="0.2">
      <c r="A511" s="46" t="s">
        <v>111</v>
      </c>
      <c r="B511" s="59" t="s">
        <v>96</v>
      </c>
      <c r="C511" s="59" t="s">
        <v>98</v>
      </c>
      <c r="D511" s="59" t="s">
        <v>110</v>
      </c>
      <c r="E511" s="226" t="s">
        <v>112</v>
      </c>
      <c r="F511" s="98">
        <f t="shared" ref="F511:G511" si="156">F512</f>
        <v>2505</v>
      </c>
      <c r="G511" s="98">
        <f t="shared" si="156"/>
        <v>2505</v>
      </c>
      <c r="H511" s="329"/>
      <c r="I511" s="329"/>
    </row>
    <row r="512" spans="1:9" x14ac:dyDescent="0.2">
      <c r="A512" s="46" t="s">
        <v>113</v>
      </c>
      <c r="B512" s="59" t="s">
        <v>96</v>
      </c>
      <c r="C512" s="59" t="s">
        <v>98</v>
      </c>
      <c r="D512" s="59" t="s">
        <v>110</v>
      </c>
      <c r="E512" s="226">
        <v>110</v>
      </c>
      <c r="F512" s="98">
        <f t="shared" ref="F512:G512" si="157">F513+F514</f>
        <v>2505</v>
      </c>
      <c r="G512" s="98">
        <f t="shared" si="157"/>
        <v>2505</v>
      </c>
      <c r="H512" s="329"/>
      <c r="I512" s="329"/>
    </row>
    <row r="513" spans="1:9" x14ac:dyDescent="0.2">
      <c r="A513" s="46" t="s">
        <v>114</v>
      </c>
      <c r="B513" s="59" t="s">
        <v>96</v>
      </c>
      <c r="C513" s="59" t="s">
        <v>98</v>
      </c>
      <c r="D513" s="59" t="s">
        <v>110</v>
      </c>
      <c r="E513" s="226">
        <v>111</v>
      </c>
      <c r="F513" s="98">
        <f>'Пр7 ведм 22-23'!G41</f>
        <v>1924</v>
      </c>
      <c r="G513" s="98">
        <f>'Пр7 ведм 22-23'!H41</f>
        <v>1924</v>
      </c>
      <c r="H513" s="329"/>
      <c r="I513" s="329"/>
    </row>
    <row r="514" spans="1:9" ht="22.5" x14ac:dyDescent="0.2">
      <c r="A514" s="132" t="s">
        <v>115</v>
      </c>
      <c r="B514" s="59" t="s">
        <v>96</v>
      </c>
      <c r="C514" s="59" t="s">
        <v>98</v>
      </c>
      <c r="D514" s="59" t="s">
        <v>110</v>
      </c>
      <c r="E514" s="226">
        <v>119</v>
      </c>
      <c r="F514" s="98">
        <f>'Пр7 ведм 22-23'!G42</f>
        <v>581</v>
      </c>
      <c r="G514" s="98">
        <f>'Пр7 ведм 22-23'!H42</f>
        <v>581</v>
      </c>
      <c r="H514" s="329"/>
      <c r="I514" s="329"/>
    </row>
    <row r="515" spans="1:9" ht="22.5" x14ac:dyDescent="0.2">
      <c r="A515" s="46" t="s">
        <v>102</v>
      </c>
      <c r="B515" s="226" t="s">
        <v>96</v>
      </c>
      <c r="C515" s="59" t="s">
        <v>98</v>
      </c>
      <c r="D515" s="59" t="s">
        <v>110</v>
      </c>
      <c r="E515" s="226" t="s">
        <v>103</v>
      </c>
      <c r="F515" s="98">
        <f t="shared" ref="F515:G516" si="158">F516</f>
        <v>15434.8171</v>
      </c>
      <c r="G515" s="98">
        <f t="shared" si="158"/>
        <v>12434.8171</v>
      </c>
      <c r="H515" s="329"/>
      <c r="I515" s="329"/>
    </row>
    <row r="516" spans="1:9" x14ac:dyDescent="0.2">
      <c r="A516" s="46" t="s">
        <v>104</v>
      </c>
      <c r="B516" s="226" t="s">
        <v>96</v>
      </c>
      <c r="C516" s="59" t="s">
        <v>98</v>
      </c>
      <c r="D516" s="59" t="s">
        <v>110</v>
      </c>
      <c r="E516" s="226" t="s">
        <v>105</v>
      </c>
      <c r="F516" s="98">
        <f t="shared" si="158"/>
        <v>15434.8171</v>
      </c>
      <c r="G516" s="98">
        <f t="shared" si="158"/>
        <v>12434.8171</v>
      </c>
      <c r="H516" s="329"/>
      <c r="I516" s="329"/>
    </row>
    <row r="517" spans="1:9" ht="33.75" x14ac:dyDescent="0.2">
      <c r="A517" s="46" t="s">
        <v>106</v>
      </c>
      <c r="B517" s="226" t="s">
        <v>96</v>
      </c>
      <c r="C517" s="59" t="s">
        <v>98</v>
      </c>
      <c r="D517" s="59" t="s">
        <v>110</v>
      </c>
      <c r="E517" s="226" t="s">
        <v>107</v>
      </c>
      <c r="F517" s="98">
        <f>'Пр7 ведм 22-23'!G45</f>
        <v>15434.8171</v>
      </c>
      <c r="G517" s="98">
        <f>'Пр7 ведм 22-23'!H45</f>
        <v>12434.8171</v>
      </c>
      <c r="H517" s="329"/>
      <c r="I517" s="329"/>
    </row>
    <row r="518" spans="1:9" ht="22.5" x14ac:dyDescent="0.2">
      <c r="A518" s="46" t="s">
        <v>116</v>
      </c>
      <c r="B518" s="59" t="s">
        <v>96</v>
      </c>
      <c r="C518" s="59" t="s">
        <v>98</v>
      </c>
      <c r="D518" s="59" t="s">
        <v>117</v>
      </c>
      <c r="E518" s="226"/>
      <c r="F518" s="98">
        <f t="shared" ref="F518:G518" si="159">F519</f>
        <v>392</v>
      </c>
      <c r="G518" s="98">
        <f t="shared" si="159"/>
        <v>392</v>
      </c>
      <c r="H518" s="329"/>
      <c r="I518" s="329"/>
    </row>
    <row r="519" spans="1:9" ht="22.5" x14ac:dyDescent="0.2">
      <c r="A519" s="46" t="s">
        <v>118</v>
      </c>
      <c r="B519" s="59" t="s">
        <v>96</v>
      </c>
      <c r="C519" s="59" t="s">
        <v>98</v>
      </c>
      <c r="D519" s="59" t="s">
        <v>119</v>
      </c>
      <c r="E519" s="226"/>
      <c r="F519" s="98">
        <f>F520</f>
        <v>392</v>
      </c>
      <c r="G519" s="98">
        <f>G520</f>
        <v>392</v>
      </c>
      <c r="H519" s="329"/>
      <c r="I519" s="329"/>
    </row>
    <row r="520" spans="1:9" x14ac:dyDescent="0.2">
      <c r="A520" s="46" t="s">
        <v>412</v>
      </c>
      <c r="B520" s="59" t="s">
        <v>96</v>
      </c>
      <c r="C520" s="59" t="s">
        <v>98</v>
      </c>
      <c r="D520" s="59" t="s">
        <v>119</v>
      </c>
      <c r="E520" s="226" t="s">
        <v>120</v>
      </c>
      <c r="F520" s="98">
        <f t="shared" ref="F520:G521" si="160">F521</f>
        <v>392</v>
      </c>
      <c r="G520" s="98">
        <f t="shared" si="160"/>
        <v>392</v>
      </c>
      <c r="H520" s="329"/>
      <c r="I520" s="329"/>
    </row>
    <row r="521" spans="1:9" ht="22.5" x14ac:dyDescent="0.2">
      <c r="A521" s="46" t="s">
        <v>121</v>
      </c>
      <c r="B521" s="59" t="s">
        <v>96</v>
      </c>
      <c r="C521" s="59" t="s">
        <v>98</v>
      </c>
      <c r="D521" s="59" t="s">
        <v>119</v>
      </c>
      <c r="E521" s="226" t="s">
        <v>122</v>
      </c>
      <c r="F521" s="98">
        <f t="shared" si="160"/>
        <v>392</v>
      </c>
      <c r="G521" s="98">
        <f t="shared" si="160"/>
        <v>392</v>
      </c>
      <c r="H521" s="329"/>
      <c r="I521" s="329"/>
    </row>
    <row r="522" spans="1:9" x14ac:dyDescent="0.2">
      <c r="A522" s="296" t="s">
        <v>432</v>
      </c>
      <c r="B522" s="136" t="s">
        <v>96</v>
      </c>
      <c r="C522" s="59" t="s">
        <v>98</v>
      </c>
      <c r="D522" s="59" t="s">
        <v>119</v>
      </c>
      <c r="E522" s="226" t="s">
        <v>124</v>
      </c>
      <c r="F522" s="98">
        <f>'Пр7 ведм 22-23'!G50</f>
        <v>392</v>
      </c>
      <c r="G522" s="98">
        <f>'Пр7 ведм 22-23'!H50</f>
        <v>392</v>
      </c>
      <c r="H522" s="329"/>
      <c r="I522" s="329"/>
    </row>
    <row r="523" spans="1:9" ht="33.75" x14ac:dyDescent="0.2">
      <c r="A523" s="132" t="s">
        <v>459</v>
      </c>
      <c r="B523" s="73" t="s">
        <v>96</v>
      </c>
      <c r="C523" s="73" t="s">
        <v>98</v>
      </c>
      <c r="D523" s="92" t="s">
        <v>460</v>
      </c>
      <c r="E523" s="71"/>
      <c r="F523" s="249">
        <f t="shared" ref="F523:G523" si="161">F524+F528</f>
        <v>184.8</v>
      </c>
      <c r="G523" s="249">
        <f t="shared" si="161"/>
        <v>184.8</v>
      </c>
      <c r="H523" s="333"/>
      <c r="I523" s="333"/>
    </row>
    <row r="524" spans="1:9" x14ac:dyDescent="0.2">
      <c r="A524" s="296" t="s">
        <v>126</v>
      </c>
      <c r="B524" s="59" t="s">
        <v>96</v>
      </c>
      <c r="C524" s="59" t="s">
        <v>98</v>
      </c>
      <c r="D524" s="59" t="s">
        <v>461</v>
      </c>
      <c r="E524" s="226"/>
      <c r="F524" s="98">
        <f t="shared" ref="F524:G526" si="162">F525</f>
        <v>16.5</v>
      </c>
      <c r="G524" s="98">
        <f t="shared" si="162"/>
        <v>16.5</v>
      </c>
      <c r="H524" s="329"/>
      <c r="I524" s="329"/>
    </row>
    <row r="525" spans="1:9" ht="33.75" x14ac:dyDescent="0.2">
      <c r="A525" s="46" t="s">
        <v>111</v>
      </c>
      <c r="B525" s="59" t="s">
        <v>96</v>
      </c>
      <c r="C525" s="59" t="s">
        <v>98</v>
      </c>
      <c r="D525" s="59" t="s">
        <v>461</v>
      </c>
      <c r="E525" s="226">
        <v>100</v>
      </c>
      <c r="F525" s="98">
        <f t="shared" si="162"/>
        <v>16.5</v>
      </c>
      <c r="G525" s="98">
        <f t="shared" si="162"/>
        <v>16.5</v>
      </c>
      <c r="H525" s="329"/>
      <c r="I525" s="329"/>
    </row>
    <row r="526" spans="1:9" x14ac:dyDescent="0.2">
      <c r="A526" s="46" t="s">
        <v>113</v>
      </c>
      <c r="B526" s="59" t="s">
        <v>96</v>
      </c>
      <c r="C526" s="59" t="s">
        <v>98</v>
      </c>
      <c r="D526" s="59" t="s">
        <v>461</v>
      </c>
      <c r="E526" s="226">
        <v>110</v>
      </c>
      <c r="F526" s="98">
        <f t="shared" si="162"/>
        <v>16.5</v>
      </c>
      <c r="G526" s="98">
        <f t="shared" si="162"/>
        <v>16.5</v>
      </c>
      <c r="H526" s="329"/>
      <c r="I526" s="329"/>
    </row>
    <row r="527" spans="1:9" x14ac:dyDescent="0.2">
      <c r="A527" s="296" t="s">
        <v>405</v>
      </c>
      <c r="B527" s="59" t="s">
        <v>96</v>
      </c>
      <c r="C527" s="59" t="s">
        <v>98</v>
      </c>
      <c r="D527" s="59" t="s">
        <v>461</v>
      </c>
      <c r="E527" s="226">
        <v>112</v>
      </c>
      <c r="F527" s="98">
        <f>'Пр7 ведм 22-23'!G55</f>
        <v>16.5</v>
      </c>
      <c r="G527" s="98">
        <f>'Пр7 ведм 22-23'!H55</f>
        <v>16.5</v>
      </c>
      <c r="H527" s="329"/>
      <c r="I527" s="329"/>
    </row>
    <row r="528" spans="1:9" x14ac:dyDescent="0.2">
      <c r="A528" s="296" t="s">
        <v>126</v>
      </c>
      <c r="B528" s="59" t="s">
        <v>96</v>
      </c>
      <c r="C528" s="59" t="s">
        <v>98</v>
      </c>
      <c r="D528" s="59" t="s">
        <v>461</v>
      </c>
      <c r="E528" s="226"/>
      <c r="F528" s="98">
        <f t="shared" ref="F528:G530" si="163">F529</f>
        <v>168.3</v>
      </c>
      <c r="G528" s="98">
        <f t="shared" si="163"/>
        <v>168.3</v>
      </c>
      <c r="H528" s="329"/>
      <c r="I528" s="329"/>
    </row>
    <row r="529" spans="1:9" ht="22.5" x14ac:dyDescent="0.2">
      <c r="A529" s="46" t="s">
        <v>102</v>
      </c>
      <c r="B529" s="59" t="s">
        <v>96</v>
      </c>
      <c r="C529" s="59" t="s">
        <v>98</v>
      </c>
      <c r="D529" s="59" t="s">
        <v>461</v>
      </c>
      <c r="E529" s="226">
        <v>600</v>
      </c>
      <c r="F529" s="98">
        <f t="shared" si="163"/>
        <v>168.3</v>
      </c>
      <c r="G529" s="98">
        <f t="shared" si="163"/>
        <v>168.3</v>
      </c>
      <c r="H529" s="329"/>
      <c r="I529" s="329"/>
    </row>
    <row r="530" spans="1:9" x14ac:dyDescent="0.2">
      <c r="A530" s="46" t="s">
        <v>104</v>
      </c>
      <c r="B530" s="59" t="s">
        <v>96</v>
      </c>
      <c r="C530" s="59" t="s">
        <v>98</v>
      </c>
      <c r="D530" s="59" t="s">
        <v>461</v>
      </c>
      <c r="E530" s="226">
        <v>610</v>
      </c>
      <c r="F530" s="98">
        <f t="shared" si="163"/>
        <v>168.3</v>
      </c>
      <c r="G530" s="98">
        <f t="shared" si="163"/>
        <v>168.3</v>
      </c>
      <c r="H530" s="329"/>
      <c r="I530" s="329"/>
    </row>
    <row r="531" spans="1:9" ht="33.75" x14ac:dyDescent="0.2">
      <c r="A531" s="46" t="s">
        <v>106</v>
      </c>
      <c r="B531" s="59" t="s">
        <v>96</v>
      </c>
      <c r="C531" s="59" t="s">
        <v>98</v>
      </c>
      <c r="D531" s="59" t="s">
        <v>461</v>
      </c>
      <c r="E531" s="226">
        <v>611</v>
      </c>
      <c r="F531" s="98">
        <f>'Пр7 ведм 22-23'!G59</f>
        <v>168.3</v>
      </c>
      <c r="G531" s="98">
        <f>'Пр7 ведм 22-23'!H59</f>
        <v>168.3</v>
      </c>
      <c r="H531" s="329"/>
      <c r="I531" s="329"/>
    </row>
    <row r="532" spans="1:9" x14ac:dyDescent="0.2">
      <c r="A532" s="44" t="s">
        <v>127</v>
      </c>
      <c r="B532" s="67" t="s">
        <v>96</v>
      </c>
      <c r="C532" s="69" t="s">
        <v>128</v>
      </c>
      <c r="D532" s="69"/>
      <c r="E532" s="67"/>
      <c r="F532" s="97">
        <f>F537+F533+F558</f>
        <v>17078.069</v>
      </c>
      <c r="G532" s="97">
        <f>G537+G533+G558</f>
        <v>17507.499</v>
      </c>
      <c r="H532" s="332"/>
      <c r="I532" s="332"/>
    </row>
    <row r="533" spans="1:9" ht="33.75" x14ac:dyDescent="0.2">
      <c r="A533" s="46" t="s">
        <v>753</v>
      </c>
      <c r="B533" s="226" t="s">
        <v>96</v>
      </c>
      <c r="C533" s="59" t="s">
        <v>128</v>
      </c>
      <c r="D533" s="59" t="s">
        <v>935</v>
      </c>
      <c r="E533" s="226"/>
      <c r="F533" s="98">
        <f>F534</f>
        <v>1076.3</v>
      </c>
      <c r="G533" s="98">
        <f>G534</f>
        <v>1700.3</v>
      </c>
      <c r="H533" s="329"/>
      <c r="I533" s="329"/>
    </row>
    <row r="534" spans="1:9" ht="22.5" x14ac:dyDescent="0.2">
      <c r="A534" s="46" t="s">
        <v>102</v>
      </c>
      <c r="B534" s="226" t="s">
        <v>96</v>
      </c>
      <c r="C534" s="59" t="s">
        <v>128</v>
      </c>
      <c r="D534" s="59" t="s">
        <v>935</v>
      </c>
      <c r="E534" s="226">
        <v>600</v>
      </c>
      <c r="F534" s="98">
        <f t="shared" ref="F534:G535" si="164">F535</f>
        <v>1076.3</v>
      </c>
      <c r="G534" s="98">
        <f t="shared" si="164"/>
        <v>1700.3</v>
      </c>
      <c r="H534" s="329"/>
      <c r="I534" s="329"/>
    </row>
    <row r="535" spans="1:9" x14ac:dyDescent="0.2">
      <c r="A535" s="46" t="s">
        <v>104</v>
      </c>
      <c r="B535" s="226" t="s">
        <v>96</v>
      </c>
      <c r="C535" s="59" t="s">
        <v>128</v>
      </c>
      <c r="D535" s="59" t="s">
        <v>935</v>
      </c>
      <c r="E535" s="226">
        <v>610</v>
      </c>
      <c r="F535" s="98">
        <f t="shared" si="164"/>
        <v>1076.3</v>
      </c>
      <c r="G535" s="98">
        <f t="shared" si="164"/>
        <v>1700.3</v>
      </c>
      <c r="H535" s="329"/>
      <c r="I535" s="329"/>
    </row>
    <row r="536" spans="1:9" ht="33.75" x14ac:dyDescent="0.2">
      <c r="A536" s="46" t="s">
        <v>106</v>
      </c>
      <c r="B536" s="226" t="s">
        <v>96</v>
      </c>
      <c r="C536" s="59" t="s">
        <v>128</v>
      </c>
      <c r="D536" s="59" t="s">
        <v>935</v>
      </c>
      <c r="E536" s="226">
        <v>611</v>
      </c>
      <c r="F536" s="98">
        <f>'Пр7 ведм 22-23'!G64</f>
        <v>1076.3</v>
      </c>
      <c r="G536" s="98">
        <f>'Пр7 ведм 22-23'!H64</f>
        <v>1700.3</v>
      </c>
      <c r="H536" s="329"/>
      <c r="I536" s="329"/>
    </row>
    <row r="537" spans="1:9" ht="22.5" x14ac:dyDescent="0.2">
      <c r="A537" s="46" t="s">
        <v>116</v>
      </c>
      <c r="B537" s="59" t="s">
        <v>96</v>
      </c>
      <c r="C537" s="59" t="s">
        <v>128</v>
      </c>
      <c r="D537" s="59" t="s">
        <v>117</v>
      </c>
      <c r="E537" s="226"/>
      <c r="F537" s="98">
        <f>F538+F543</f>
        <v>15741.768999999998</v>
      </c>
      <c r="G537" s="98">
        <f>G538+G543</f>
        <v>15547.198999999999</v>
      </c>
      <c r="H537" s="329"/>
      <c r="I537" s="329"/>
    </row>
    <row r="538" spans="1:9" ht="22.5" x14ac:dyDescent="0.2">
      <c r="A538" s="93" t="s">
        <v>129</v>
      </c>
      <c r="B538" s="71" t="s">
        <v>96</v>
      </c>
      <c r="C538" s="73" t="s">
        <v>128</v>
      </c>
      <c r="D538" s="73" t="s">
        <v>130</v>
      </c>
      <c r="E538" s="71"/>
      <c r="F538" s="249">
        <f t="shared" ref="F538:G539" si="165">F539</f>
        <v>904.9</v>
      </c>
      <c r="G538" s="249">
        <f t="shared" si="165"/>
        <v>904.9</v>
      </c>
      <c r="H538" s="333"/>
      <c r="I538" s="333"/>
    </row>
    <row r="539" spans="1:9" ht="33.75" x14ac:dyDescent="0.2">
      <c r="A539" s="46" t="s">
        <v>111</v>
      </c>
      <c r="B539" s="226" t="s">
        <v>96</v>
      </c>
      <c r="C539" s="59" t="s">
        <v>128</v>
      </c>
      <c r="D539" s="59" t="s">
        <v>131</v>
      </c>
      <c r="E539" s="226">
        <v>100</v>
      </c>
      <c r="F539" s="98">
        <f t="shared" si="165"/>
        <v>904.9</v>
      </c>
      <c r="G539" s="98">
        <f t="shared" si="165"/>
        <v>904.9</v>
      </c>
      <c r="H539" s="329"/>
      <c r="I539" s="329"/>
    </row>
    <row r="540" spans="1:9" x14ac:dyDescent="0.2">
      <c r="A540" s="46" t="s">
        <v>132</v>
      </c>
      <c r="B540" s="226" t="s">
        <v>96</v>
      </c>
      <c r="C540" s="59" t="s">
        <v>128</v>
      </c>
      <c r="D540" s="59" t="s">
        <v>131</v>
      </c>
      <c r="E540" s="226">
        <v>120</v>
      </c>
      <c r="F540" s="98">
        <f t="shared" ref="F540:G540" si="166">F541+F542</f>
        <v>904.9</v>
      </c>
      <c r="G540" s="98">
        <f t="shared" si="166"/>
        <v>904.9</v>
      </c>
      <c r="H540" s="329"/>
      <c r="I540" s="329"/>
    </row>
    <row r="541" spans="1:9" x14ac:dyDescent="0.2">
      <c r="A541" s="132" t="s">
        <v>133</v>
      </c>
      <c r="B541" s="226" t="s">
        <v>96</v>
      </c>
      <c r="C541" s="59" t="s">
        <v>128</v>
      </c>
      <c r="D541" s="59" t="s">
        <v>131</v>
      </c>
      <c r="E541" s="226">
        <v>121</v>
      </c>
      <c r="F541" s="98">
        <f>'Пр7 ведм 22-23'!G69</f>
        <v>695</v>
      </c>
      <c r="G541" s="98">
        <f>'Пр7 ведм 22-23'!H69</f>
        <v>695</v>
      </c>
      <c r="H541" s="329"/>
      <c r="I541" s="329"/>
    </row>
    <row r="542" spans="1:9" ht="33.75" x14ac:dyDescent="0.2">
      <c r="A542" s="132" t="s">
        <v>134</v>
      </c>
      <c r="B542" s="226" t="s">
        <v>96</v>
      </c>
      <c r="C542" s="59" t="s">
        <v>128</v>
      </c>
      <c r="D542" s="59" t="s">
        <v>131</v>
      </c>
      <c r="E542" s="226">
        <v>129</v>
      </c>
      <c r="F542" s="98">
        <f>'Пр7 ведм 22-23'!G70</f>
        <v>209.9</v>
      </c>
      <c r="G542" s="98">
        <f>'Пр7 ведм 22-23'!H70</f>
        <v>209.9</v>
      </c>
      <c r="H542" s="329"/>
      <c r="I542" s="329"/>
    </row>
    <row r="543" spans="1:9" ht="22.5" x14ac:dyDescent="0.2">
      <c r="A543" s="93" t="s">
        <v>118</v>
      </c>
      <c r="B543" s="71" t="s">
        <v>96</v>
      </c>
      <c r="C543" s="73" t="s">
        <v>128</v>
      </c>
      <c r="D543" s="73" t="s">
        <v>141</v>
      </c>
      <c r="E543" s="71"/>
      <c r="F543" s="249">
        <f t="shared" ref="F543:G543" si="167">F544+F548+F553</f>
        <v>14836.868999999999</v>
      </c>
      <c r="G543" s="249">
        <f t="shared" si="167"/>
        <v>14642.298999999999</v>
      </c>
      <c r="H543" s="333"/>
      <c r="I543" s="333"/>
    </row>
    <row r="544" spans="1:9" ht="33.75" x14ac:dyDescent="0.2">
      <c r="A544" s="46" t="s">
        <v>111</v>
      </c>
      <c r="B544" s="226" t="s">
        <v>96</v>
      </c>
      <c r="C544" s="59" t="s">
        <v>128</v>
      </c>
      <c r="D544" s="59" t="s">
        <v>142</v>
      </c>
      <c r="E544" s="226">
        <v>100</v>
      </c>
      <c r="F544" s="98">
        <f t="shared" ref="F544:G544" si="168">F545</f>
        <v>14358.4</v>
      </c>
      <c r="G544" s="98">
        <f t="shared" si="168"/>
        <v>14163.83</v>
      </c>
      <c r="H544" s="329"/>
      <c r="I544" s="329"/>
    </row>
    <row r="545" spans="1:9" x14ac:dyDescent="0.2">
      <c r="A545" s="46" t="s">
        <v>113</v>
      </c>
      <c r="B545" s="226" t="s">
        <v>96</v>
      </c>
      <c r="C545" s="59" t="s">
        <v>128</v>
      </c>
      <c r="D545" s="59" t="s">
        <v>142</v>
      </c>
      <c r="E545" s="226">
        <v>110</v>
      </c>
      <c r="F545" s="98">
        <f t="shared" ref="F545:G545" si="169">F546+F547</f>
        <v>14358.4</v>
      </c>
      <c r="G545" s="98">
        <f t="shared" si="169"/>
        <v>14163.83</v>
      </c>
      <c r="H545" s="329"/>
      <c r="I545" s="329"/>
    </row>
    <row r="546" spans="1:9" x14ac:dyDescent="0.2">
      <c r="A546" s="46" t="s">
        <v>114</v>
      </c>
      <c r="B546" s="226" t="s">
        <v>96</v>
      </c>
      <c r="C546" s="59" t="s">
        <v>128</v>
      </c>
      <c r="D546" s="59" t="s">
        <v>142</v>
      </c>
      <c r="E546" s="226">
        <v>111</v>
      </c>
      <c r="F546" s="98">
        <f>'Пр7 ведм 22-23'!G74</f>
        <v>11028</v>
      </c>
      <c r="G546" s="98">
        <f>'Пр7 ведм 22-23'!H74</f>
        <v>10878.5</v>
      </c>
      <c r="H546" s="329"/>
      <c r="I546" s="329"/>
    </row>
    <row r="547" spans="1:9" ht="12.75" customHeight="1" x14ac:dyDescent="0.2">
      <c r="A547" s="132" t="s">
        <v>115</v>
      </c>
      <c r="B547" s="226" t="s">
        <v>96</v>
      </c>
      <c r="C547" s="59" t="s">
        <v>128</v>
      </c>
      <c r="D547" s="59" t="s">
        <v>142</v>
      </c>
      <c r="E547" s="226">
        <v>119</v>
      </c>
      <c r="F547" s="98">
        <f>'Пр7 ведм 22-23'!G75</f>
        <v>3330.4</v>
      </c>
      <c r="G547" s="98">
        <f>'Пр7 ведм 22-23'!H75</f>
        <v>3285.33</v>
      </c>
      <c r="H547" s="329"/>
      <c r="I547" s="329"/>
    </row>
    <row r="548" spans="1:9" ht="33" customHeight="1" x14ac:dyDescent="0.2">
      <c r="A548" s="46" t="s">
        <v>412</v>
      </c>
      <c r="B548" s="226" t="s">
        <v>96</v>
      </c>
      <c r="C548" s="59" t="s">
        <v>128</v>
      </c>
      <c r="D548" s="59" t="s">
        <v>143</v>
      </c>
      <c r="E548" s="226" t="s">
        <v>120</v>
      </c>
      <c r="F548" s="98">
        <f t="shared" ref="F548:G548" si="170">SUM(F549)</f>
        <v>429.46899999999999</v>
      </c>
      <c r="G548" s="98">
        <f t="shared" si="170"/>
        <v>429.46899999999999</v>
      </c>
      <c r="H548" s="329"/>
      <c r="I548" s="329"/>
    </row>
    <row r="549" spans="1:9" ht="22.5" x14ac:dyDescent="0.2">
      <c r="A549" s="46" t="s">
        <v>121</v>
      </c>
      <c r="B549" s="226" t="s">
        <v>96</v>
      </c>
      <c r="C549" s="59" t="s">
        <v>128</v>
      </c>
      <c r="D549" s="59" t="s">
        <v>143</v>
      </c>
      <c r="E549" s="226" t="s">
        <v>122</v>
      </c>
      <c r="F549" s="98">
        <f>F552+F550+F551</f>
        <v>429.46899999999999</v>
      </c>
      <c r="G549" s="98">
        <f>G552+G550+G551</f>
        <v>429.46899999999999</v>
      </c>
      <c r="H549" s="329"/>
      <c r="I549" s="329"/>
    </row>
    <row r="550" spans="1:9" ht="22.5" x14ac:dyDescent="0.2">
      <c r="A550" s="296" t="s">
        <v>135</v>
      </c>
      <c r="B550" s="226" t="s">
        <v>96</v>
      </c>
      <c r="C550" s="59" t="s">
        <v>128</v>
      </c>
      <c r="D550" s="59" t="s">
        <v>143</v>
      </c>
      <c r="E550" s="226">
        <v>242</v>
      </c>
      <c r="F550" s="98">
        <f>'Пр7 ведм 22-23'!G78</f>
        <v>152</v>
      </c>
      <c r="G550" s="98">
        <f>'Пр7 ведм 22-23'!H78</f>
        <v>152</v>
      </c>
      <c r="H550" s="329"/>
      <c r="I550" s="329"/>
    </row>
    <row r="551" spans="1:9" ht="22.5" x14ac:dyDescent="0.2">
      <c r="A551" s="296" t="s">
        <v>745</v>
      </c>
      <c r="B551" s="226" t="s">
        <v>96</v>
      </c>
      <c r="C551" s="59" t="s">
        <v>128</v>
      </c>
      <c r="D551" s="59" t="s">
        <v>143</v>
      </c>
      <c r="E551" s="226">
        <v>243</v>
      </c>
      <c r="F551" s="98">
        <f>'Пр7 ведм 22-23'!G79</f>
        <v>0</v>
      </c>
      <c r="G551" s="98">
        <f>'Пр7 ведм 22-23'!H79</f>
        <v>0</v>
      </c>
      <c r="H551" s="329"/>
      <c r="I551" s="329"/>
    </row>
    <row r="552" spans="1:9" x14ac:dyDescent="0.2">
      <c r="A552" s="296" t="s">
        <v>432</v>
      </c>
      <c r="B552" s="226" t="s">
        <v>96</v>
      </c>
      <c r="C552" s="59" t="s">
        <v>128</v>
      </c>
      <c r="D552" s="59" t="s">
        <v>143</v>
      </c>
      <c r="E552" s="226" t="s">
        <v>124</v>
      </c>
      <c r="F552" s="98">
        <f>'Пр7 ведм 22-23'!G80</f>
        <v>277.46899999999999</v>
      </c>
      <c r="G552" s="98">
        <f>'Пр7 ведм 22-23'!H80</f>
        <v>277.46899999999999</v>
      </c>
      <c r="H552" s="329"/>
      <c r="I552" s="329"/>
    </row>
    <row r="553" spans="1:9" x14ac:dyDescent="0.2">
      <c r="A553" s="298" t="s">
        <v>136</v>
      </c>
      <c r="B553" s="226" t="s">
        <v>96</v>
      </c>
      <c r="C553" s="59" t="s">
        <v>128</v>
      </c>
      <c r="D553" s="59" t="s">
        <v>143</v>
      </c>
      <c r="E553" s="48" t="s">
        <v>196</v>
      </c>
      <c r="F553" s="250">
        <f t="shared" ref="F553:G553" si="171">F554</f>
        <v>49</v>
      </c>
      <c r="G553" s="250">
        <f t="shared" si="171"/>
        <v>49</v>
      </c>
      <c r="H553" s="334"/>
      <c r="I553" s="334"/>
    </row>
    <row r="554" spans="1:9" x14ac:dyDescent="0.2">
      <c r="A554" s="298" t="s">
        <v>137</v>
      </c>
      <c r="B554" s="226" t="s">
        <v>96</v>
      </c>
      <c r="C554" s="59" t="s">
        <v>128</v>
      </c>
      <c r="D554" s="59" t="s">
        <v>143</v>
      </c>
      <c r="E554" s="48" t="s">
        <v>138</v>
      </c>
      <c r="F554" s="250">
        <f t="shared" ref="F554:G554" si="172">F555+F557+F556</f>
        <v>49</v>
      </c>
      <c r="G554" s="250">
        <f t="shared" si="172"/>
        <v>49</v>
      </c>
      <c r="H554" s="334"/>
      <c r="I554" s="334"/>
    </row>
    <row r="555" spans="1:9" x14ac:dyDescent="0.2">
      <c r="A555" s="297" t="s">
        <v>139</v>
      </c>
      <c r="B555" s="226" t="s">
        <v>96</v>
      </c>
      <c r="C555" s="59" t="s">
        <v>128</v>
      </c>
      <c r="D555" s="59" t="s">
        <v>143</v>
      </c>
      <c r="E555" s="48" t="s">
        <v>140</v>
      </c>
      <c r="F555" s="98">
        <f>'Пр7 ведм 22-23'!G83</f>
        <v>0</v>
      </c>
      <c r="G555" s="98">
        <f>'Пр7 ведм 22-23'!H83</f>
        <v>0</v>
      </c>
      <c r="H555" s="329"/>
      <c r="I555" s="329"/>
    </row>
    <row r="556" spans="1:9" x14ac:dyDescent="0.2">
      <c r="A556" s="298" t="s">
        <v>197</v>
      </c>
      <c r="B556" s="226" t="s">
        <v>96</v>
      </c>
      <c r="C556" s="59" t="s">
        <v>128</v>
      </c>
      <c r="D556" s="59" t="s">
        <v>143</v>
      </c>
      <c r="E556" s="48">
        <v>852</v>
      </c>
      <c r="F556" s="98">
        <f>'Пр7 ведм 22-23'!G84</f>
        <v>3</v>
      </c>
      <c r="G556" s="98">
        <f>'Пр7 ведм 22-23'!H84</f>
        <v>3</v>
      </c>
      <c r="H556" s="329"/>
      <c r="I556" s="329"/>
    </row>
    <row r="557" spans="1:9" ht="12.75" customHeight="1" x14ac:dyDescent="0.2">
      <c r="A557" s="298" t="s">
        <v>404</v>
      </c>
      <c r="B557" s="226" t="s">
        <v>96</v>
      </c>
      <c r="C557" s="59" t="s">
        <v>128</v>
      </c>
      <c r="D557" s="59" t="s">
        <v>143</v>
      </c>
      <c r="E557" s="48">
        <v>853</v>
      </c>
      <c r="F557" s="98">
        <f>'Пр7 ведм 22-23'!G85</f>
        <v>46</v>
      </c>
      <c r="G557" s="98">
        <f>'Пр7 ведм 22-23'!H85</f>
        <v>46</v>
      </c>
      <c r="H557" s="329"/>
      <c r="I557" s="329"/>
    </row>
    <row r="558" spans="1:9" ht="21.75" x14ac:dyDescent="0.2">
      <c r="A558" s="66" t="s">
        <v>934</v>
      </c>
      <c r="B558" s="66" t="s">
        <v>96</v>
      </c>
      <c r="C558" s="64" t="s">
        <v>128</v>
      </c>
      <c r="D558" s="64"/>
      <c r="E558" s="66"/>
      <c r="F558" s="328">
        <f>F559</f>
        <v>260</v>
      </c>
      <c r="G558" s="328">
        <f>G559</f>
        <v>260</v>
      </c>
      <c r="H558" s="328"/>
      <c r="I558" s="328"/>
    </row>
    <row r="559" spans="1:9" x14ac:dyDescent="0.2">
      <c r="A559" s="326" t="s">
        <v>412</v>
      </c>
      <c r="B559" s="48" t="s">
        <v>96</v>
      </c>
      <c r="C559" s="47" t="s">
        <v>128</v>
      </c>
      <c r="D559" s="47" t="s">
        <v>752</v>
      </c>
      <c r="E559" s="48" t="s">
        <v>120</v>
      </c>
      <c r="F559" s="250">
        <f t="shared" ref="F559:G560" si="173">F560</f>
        <v>260</v>
      </c>
      <c r="G559" s="250">
        <f t="shared" si="173"/>
        <v>260</v>
      </c>
      <c r="H559" s="334"/>
      <c r="I559" s="334"/>
    </row>
    <row r="560" spans="1:9" ht="22.5" x14ac:dyDescent="0.2">
      <c r="A560" s="326" t="s">
        <v>121</v>
      </c>
      <c r="B560" s="48" t="s">
        <v>96</v>
      </c>
      <c r="C560" s="47" t="s">
        <v>128</v>
      </c>
      <c r="D560" s="47" t="s">
        <v>752</v>
      </c>
      <c r="E560" s="48" t="s">
        <v>122</v>
      </c>
      <c r="F560" s="250">
        <f t="shared" si="173"/>
        <v>260</v>
      </c>
      <c r="G560" s="250">
        <f t="shared" si="173"/>
        <v>260</v>
      </c>
      <c r="H560" s="334"/>
      <c r="I560" s="334"/>
    </row>
    <row r="561" spans="1:9" x14ac:dyDescent="0.2">
      <c r="A561" s="327" t="s">
        <v>432</v>
      </c>
      <c r="B561" s="48" t="s">
        <v>96</v>
      </c>
      <c r="C561" s="47" t="s">
        <v>128</v>
      </c>
      <c r="D561" s="47" t="s">
        <v>752</v>
      </c>
      <c r="E561" s="48" t="s">
        <v>124</v>
      </c>
      <c r="F561" s="98">
        <f>'Пр7 ведм 22-23'!G679</f>
        <v>260</v>
      </c>
      <c r="G561" s="98">
        <f>'Пр7 ведм 22-23'!H679</f>
        <v>260</v>
      </c>
      <c r="H561" s="329"/>
      <c r="I561" s="329"/>
    </row>
    <row r="562" spans="1:9" x14ac:dyDescent="0.2">
      <c r="A562" s="44" t="s">
        <v>346</v>
      </c>
      <c r="B562" s="67" t="s">
        <v>219</v>
      </c>
      <c r="C562" s="69" t="s">
        <v>146</v>
      </c>
      <c r="D562" s="69" t="s">
        <v>147</v>
      </c>
      <c r="E562" s="67" t="s">
        <v>148</v>
      </c>
      <c r="F562" s="97">
        <f t="shared" ref="F562:G571" si="174">F563</f>
        <v>500</v>
      </c>
      <c r="G562" s="97">
        <f t="shared" si="174"/>
        <v>500</v>
      </c>
      <c r="H562" s="332"/>
      <c r="I562" s="332"/>
    </row>
    <row r="563" spans="1:9" x14ac:dyDescent="0.2">
      <c r="A563" s="44" t="s">
        <v>347</v>
      </c>
      <c r="B563" s="67" t="s">
        <v>219</v>
      </c>
      <c r="C563" s="69" t="s">
        <v>219</v>
      </c>
      <c r="D563" s="69" t="s">
        <v>147</v>
      </c>
      <c r="E563" s="67" t="s">
        <v>148</v>
      </c>
      <c r="F563" s="97">
        <f t="shared" si="174"/>
        <v>500</v>
      </c>
      <c r="G563" s="97">
        <f t="shared" si="174"/>
        <v>500</v>
      </c>
      <c r="H563" s="332"/>
      <c r="I563" s="332"/>
    </row>
    <row r="564" spans="1:9" ht="31.5" x14ac:dyDescent="0.2">
      <c r="A564" s="234" t="s">
        <v>454</v>
      </c>
      <c r="B564" s="67" t="s">
        <v>219</v>
      </c>
      <c r="C564" s="69" t="s">
        <v>219</v>
      </c>
      <c r="D564" s="69" t="s">
        <v>348</v>
      </c>
      <c r="E564" s="67"/>
      <c r="F564" s="97">
        <f t="shared" ref="F564:G564" si="175">F565+F569</f>
        <v>500</v>
      </c>
      <c r="G564" s="97">
        <f t="shared" si="175"/>
        <v>500</v>
      </c>
      <c r="H564" s="332"/>
      <c r="I564" s="332"/>
    </row>
    <row r="565" spans="1:9" ht="22.5" x14ac:dyDescent="0.2">
      <c r="A565" s="242" t="s">
        <v>814</v>
      </c>
      <c r="B565" s="71" t="s">
        <v>219</v>
      </c>
      <c r="C565" s="73" t="s">
        <v>219</v>
      </c>
      <c r="D565" s="73" t="s">
        <v>815</v>
      </c>
      <c r="E565" s="71"/>
      <c r="F565" s="249">
        <f t="shared" si="174"/>
        <v>350</v>
      </c>
      <c r="G565" s="249">
        <f t="shared" si="174"/>
        <v>350</v>
      </c>
      <c r="H565" s="333"/>
      <c r="I565" s="333"/>
    </row>
    <row r="566" spans="1:9" x14ac:dyDescent="0.2">
      <c r="A566" s="46" t="s">
        <v>412</v>
      </c>
      <c r="B566" s="226" t="s">
        <v>219</v>
      </c>
      <c r="C566" s="59" t="s">
        <v>219</v>
      </c>
      <c r="D566" s="73" t="s">
        <v>815</v>
      </c>
      <c r="E566" s="226" t="s">
        <v>120</v>
      </c>
      <c r="F566" s="98">
        <f t="shared" si="174"/>
        <v>350</v>
      </c>
      <c r="G566" s="98">
        <f t="shared" si="174"/>
        <v>350</v>
      </c>
      <c r="H566" s="329"/>
      <c r="I566" s="329"/>
    </row>
    <row r="567" spans="1:9" ht="22.5" x14ac:dyDescent="0.2">
      <c r="A567" s="46" t="s">
        <v>121</v>
      </c>
      <c r="B567" s="226" t="s">
        <v>219</v>
      </c>
      <c r="C567" s="59" t="s">
        <v>219</v>
      </c>
      <c r="D567" s="73" t="s">
        <v>815</v>
      </c>
      <c r="E567" s="226" t="s">
        <v>122</v>
      </c>
      <c r="F567" s="98">
        <f t="shared" si="174"/>
        <v>350</v>
      </c>
      <c r="G567" s="98">
        <f t="shared" si="174"/>
        <v>350</v>
      </c>
      <c r="H567" s="329"/>
      <c r="I567" s="329"/>
    </row>
    <row r="568" spans="1:9" x14ac:dyDescent="0.2">
      <c r="A568" s="296" t="s">
        <v>432</v>
      </c>
      <c r="B568" s="226" t="s">
        <v>219</v>
      </c>
      <c r="C568" s="59" t="s">
        <v>219</v>
      </c>
      <c r="D568" s="73" t="s">
        <v>815</v>
      </c>
      <c r="E568" s="226" t="s">
        <v>124</v>
      </c>
      <c r="F568" s="253">
        <f>'Пр7 ведм 22-23'!G686</f>
        <v>350</v>
      </c>
      <c r="G568" s="253">
        <f>'Пр7 ведм 22-23'!H686</f>
        <v>350</v>
      </c>
      <c r="H568" s="337"/>
      <c r="I568" s="337"/>
    </row>
    <row r="569" spans="1:9" ht="22.5" x14ac:dyDescent="0.2">
      <c r="A569" s="242" t="s">
        <v>816</v>
      </c>
      <c r="B569" s="226" t="s">
        <v>219</v>
      </c>
      <c r="C569" s="59" t="s">
        <v>219</v>
      </c>
      <c r="D569" s="73" t="s">
        <v>817</v>
      </c>
      <c r="E569" s="226"/>
      <c r="F569" s="253">
        <f t="shared" ref="F569:G569" si="176">F570</f>
        <v>150</v>
      </c>
      <c r="G569" s="253">
        <f t="shared" si="176"/>
        <v>150</v>
      </c>
      <c r="H569" s="337"/>
      <c r="I569" s="337"/>
    </row>
    <row r="570" spans="1:9" x14ac:dyDescent="0.2">
      <c r="A570" s="46" t="s">
        <v>412</v>
      </c>
      <c r="B570" s="226" t="s">
        <v>219</v>
      </c>
      <c r="C570" s="59" t="s">
        <v>219</v>
      </c>
      <c r="D570" s="73" t="s">
        <v>817</v>
      </c>
      <c r="E570" s="226" t="s">
        <v>120</v>
      </c>
      <c r="F570" s="98">
        <f t="shared" si="174"/>
        <v>150</v>
      </c>
      <c r="G570" s="98">
        <f t="shared" si="174"/>
        <v>150</v>
      </c>
      <c r="H570" s="329"/>
      <c r="I570" s="329"/>
    </row>
    <row r="571" spans="1:9" ht="22.5" x14ac:dyDescent="0.2">
      <c r="A571" s="46" t="s">
        <v>121</v>
      </c>
      <c r="B571" s="226" t="s">
        <v>219</v>
      </c>
      <c r="C571" s="59" t="s">
        <v>219</v>
      </c>
      <c r="D571" s="73" t="s">
        <v>817</v>
      </c>
      <c r="E571" s="226" t="s">
        <v>122</v>
      </c>
      <c r="F571" s="98">
        <f t="shared" si="174"/>
        <v>150</v>
      </c>
      <c r="G571" s="98">
        <f t="shared" si="174"/>
        <v>150</v>
      </c>
      <c r="H571" s="329"/>
      <c r="I571" s="329"/>
    </row>
    <row r="572" spans="1:9" x14ac:dyDescent="0.2">
      <c r="A572" s="296" t="s">
        <v>432</v>
      </c>
      <c r="B572" s="226" t="s">
        <v>219</v>
      </c>
      <c r="C572" s="59" t="s">
        <v>219</v>
      </c>
      <c r="D572" s="73" t="s">
        <v>817</v>
      </c>
      <c r="E572" s="226" t="s">
        <v>124</v>
      </c>
      <c r="F572" s="253">
        <f>'Пр7 ведм 22-23'!G690</f>
        <v>150</v>
      </c>
      <c r="G572" s="253">
        <f>'Пр7 ведм 22-23'!H690</f>
        <v>150</v>
      </c>
      <c r="H572" s="337"/>
      <c r="I572" s="337"/>
    </row>
    <row r="573" spans="1:9" ht="13.5" customHeight="1" x14ac:dyDescent="0.2">
      <c r="A573" s="44" t="s">
        <v>149</v>
      </c>
      <c r="B573" s="66" t="s">
        <v>150</v>
      </c>
      <c r="C573" s="64" t="s">
        <v>146</v>
      </c>
      <c r="D573" s="64" t="s">
        <v>147</v>
      </c>
      <c r="E573" s="66" t="s">
        <v>148</v>
      </c>
      <c r="F573" s="248">
        <f>F574+F650+F676</f>
        <v>276261.90000000002</v>
      </c>
      <c r="G573" s="248">
        <f>G574+G650+G676</f>
        <v>294961.3</v>
      </c>
      <c r="H573" s="338"/>
      <c r="I573" s="338"/>
    </row>
    <row r="574" spans="1:9" ht="32.25" customHeight="1" x14ac:dyDescent="0.2">
      <c r="A574" s="44" t="s">
        <v>151</v>
      </c>
      <c r="B574" s="66" t="s">
        <v>150</v>
      </c>
      <c r="C574" s="64" t="s">
        <v>152</v>
      </c>
      <c r="D574" s="64"/>
      <c r="E574" s="66"/>
      <c r="F574" s="248">
        <f>F575+F622</f>
        <v>26964.600000000006</v>
      </c>
      <c r="G574" s="248">
        <f>G575+G622</f>
        <v>28262.300000000003</v>
      </c>
      <c r="H574" s="338"/>
      <c r="I574" s="338"/>
    </row>
    <row r="575" spans="1:9" ht="21" x14ac:dyDescent="0.2">
      <c r="A575" s="44" t="s">
        <v>447</v>
      </c>
      <c r="B575" s="66">
        <v>10</v>
      </c>
      <c r="C575" s="64" t="s">
        <v>152</v>
      </c>
      <c r="D575" s="64" t="s">
        <v>153</v>
      </c>
      <c r="E575" s="66"/>
      <c r="F575" s="248">
        <f t="shared" ref="F575:G575" si="177">F576+F600</f>
        <v>26409.600000000006</v>
      </c>
      <c r="G575" s="248">
        <f t="shared" si="177"/>
        <v>27707.300000000003</v>
      </c>
      <c r="H575" s="338"/>
      <c r="I575" s="338"/>
    </row>
    <row r="576" spans="1:9" ht="22.5" x14ac:dyDescent="0.2">
      <c r="A576" s="46" t="s">
        <v>154</v>
      </c>
      <c r="B576" s="51" t="s">
        <v>150</v>
      </c>
      <c r="C576" s="51" t="s">
        <v>152</v>
      </c>
      <c r="D576" s="51" t="s">
        <v>155</v>
      </c>
      <c r="E576" s="53"/>
      <c r="F576" s="254">
        <f t="shared" ref="F576:G576" si="178">F577+F582+F590+F595</f>
        <v>18033.000000000004</v>
      </c>
      <c r="G576" s="254">
        <f t="shared" si="178"/>
        <v>19046.2</v>
      </c>
      <c r="H576" s="339"/>
      <c r="I576" s="339"/>
    </row>
    <row r="577" spans="1:9" s="54" customFormat="1" ht="22.5" x14ac:dyDescent="0.2">
      <c r="A577" s="46" t="s">
        <v>156</v>
      </c>
      <c r="B577" s="51" t="s">
        <v>150</v>
      </c>
      <c r="C577" s="51" t="s">
        <v>152</v>
      </c>
      <c r="D577" s="51" t="s">
        <v>157</v>
      </c>
      <c r="E577" s="53"/>
      <c r="F577" s="254">
        <f t="shared" ref="F577:G580" si="179">F578</f>
        <v>7605.9</v>
      </c>
      <c r="G577" s="254">
        <f t="shared" si="179"/>
        <v>8033.2</v>
      </c>
      <c r="H577" s="339"/>
      <c r="I577" s="339"/>
    </row>
    <row r="578" spans="1:9" s="54" customFormat="1" ht="11.25" x14ac:dyDescent="0.2">
      <c r="A578" s="297" t="s">
        <v>158</v>
      </c>
      <c r="B578" s="51" t="s">
        <v>150</v>
      </c>
      <c r="C578" s="51" t="s">
        <v>152</v>
      </c>
      <c r="D578" s="51" t="s">
        <v>159</v>
      </c>
      <c r="E578" s="53"/>
      <c r="F578" s="254">
        <f t="shared" si="179"/>
        <v>7605.9</v>
      </c>
      <c r="G578" s="254">
        <f t="shared" si="179"/>
        <v>8033.2</v>
      </c>
      <c r="H578" s="339"/>
      <c r="I578" s="339"/>
    </row>
    <row r="579" spans="1:9" s="54" customFormat="1" ht="11.25" x14ac:dyDescent="0.2">
      <c r="A579" s="297" t="s">
        <v>160</v>
      </c>
      <c r="B579" s="51" t="s">
        <v>150</v>
      </c>
      <c r="C579" s="51" t="s">
        <v>152</v>
      </c>
      <c r="D579" s="51" t="s">
        <v>159</v>
      </c>
      <c r="E579" s="51" t="s">
        <v>161</v>
      </c>
      <c r="F579" s="254">
        <f t="shared" si="179"/>
        <v>7605.9</v>
      </c>
      <c r="G579" s="254">
        <f t="shared" si="179"/>
        <v>8033.2</v>
      </c>
      <c r="H579" s="339"/>
      <c r="I579" s="339"/>
    </row>
    <row r="580" spans="1:9" s="54" customFormat="1" ht="11.25" x14ac:dyDescent="0.2">
      <c r="A580" s="297" t="s">
        <v>162</v>
      </c>
      <c r="B580" s="51" t="s">
        <v>150</v>
      </c>
      <c r="C580" s="51" t="s">
        <v>152</v>
      </c>
      <c r="D580" s="51" t="s">
        <v>159</v>
      </c>
      <c r="E580" s="53">
        <v>310</v>
      </c>
      <c r="F580" s="254">
        <f t="shared" si="179"/>
        <v>7605.9</v>
      </c>
      <c r="G580" s="254">
        <f t="shared" si="179"/>
        <v>8033.2</v>
      </c>
      <c r="H580" s="339"/>
      <c r="I580" s="339"/>
    </row>
    <row r="581" spans="1:9" s="54" customFormat="1" ht="33.75" x14ac:dyDescent="0.2">
      <c r="A581" s="298" t="s">
        <v>409</v>
      </c>
      <c r="B581" s="51" t="s">
        <v>150</v>
      </c>
      <c r="C581" s="51" t="s">
        <v>152</v>
      </c>
      <c r="D581" s="51" t="s">
        <v>159</v>
      </c>
      <c r="E581" s="53">
        <v>313</v>
      </c>
      <c r="F581" s="254">
        <f>'Пр7 ведм 22-23'!G107</f>
        <v>7605.9</v>
      </c>
      <c r="G581" s="254">
        <f>'Пр7 ведм 22-23'!H107</f>
        <v>8033.2</v>
      </c>
      <c r="H581" s="339"/>
      <c r="I581" s="339"/>
    </row>
    <row r="582" spans="1:9" s="54" customFormat="1" ht="22.5" x14ac:dyDescent="0.2">
      <c r="A582" s="46" t="s">
        <v>165</v>
      </c>
      <c r="B582" s="48">
        <v>10</v>
      </c>
      <c r="C582" s="47" t="s">
        <v>152</v>
      </c>
      <c r="D582" s="47" t="s">
        <v>166</v>
      </c>
      <c r="E582" s="48" t="s">
        <v>148</v>
      </c>
      <c r="F582" s="250">
        <f t="shared" ref="F582:G582" si="180">F583</f>
        <v>10153.5</v>
      </c>
      <c r="G582" s="250">
        <f t="shared" si="180"/>
        <v>10724</v>
      </c>
      <c r="H582" s="334"/>
      <c r="I582" s="334"/>
    </row>
    <row r="583" spans="1:9" s="54" customFormat="1" ht="22.5" x14ac:dyDescent="0.2">
      <c r="A583" s="46" t="s">
        <v>66</v>
      </c>
      <c r="B583" s="48" t="s">
        <v>150</v>
      </c>
      <c r="C583" s="47" t="s">
        <v>152</v>
      </c>
      <c r="D583" s="47" t="s">
        <v>167</v>
      </c>
      <c r="E583" s="48"/>
      <c r="F583" s="250">
        <f t="shared" ref="F583:G583" si="181">F584+F587</f>
        <v>10153.5</v>
      </c>
      <c r="G583" s="250">
        <f t="shared" si="181"/>
        <v>10724</v>
      </c>
      <c r="H583" s="334"/>
      <c r="I583" s="334"/>
    </row>
    <row r="584" spans="1:9" x14ac:dyDescent="0.2">
      <c r="A584" s="46" t="s">
        <v>412</v>
      </c>
      <c r="B584" s="48" t="s">
        <v>150</v>
      </c>
      <c r="C584" s="47" t="s">
        <v>152</v>
      </c>
      <c r="D584" s="47" t="s">
        <v>167</v>
      </c>
      <c r="E584" s="48" t="s">
        <v>120</v>
      </c>
      <c r="F584" s="250">
        <f t="shared" ref="F584:G584" si="182">SUM(F585)</f>
        <v>0</v>
      </c>
      <c r="G584" s="250">
        <f t="shared" si="182"/>
        <v>0</v>
      </c>
      <c r="H584" s="334"/>
      <c r="I584" s="334"/>
    </row>
    <row r="585" spans="1:9" s="54" customFormat="1" ht="22.5" x14ac:dyDescent="0.2">
      <c r="A585" s="46" t="s">
        <v>121</v>
      </c>
      <c r="B585" s="48" t="s">
        <v>150</v>
      </c>
      <c r="C585" s="47" t="s">
        <v>152</v>
      </c>
      <c r="D585" s="47" t="s">
        <v>167</v>
      </c>
      <c r="E585" s="48" t="s">
        <v>122</v>
      </c>
      <c r="F585" s="250">
        <f t="shared" ref="F585:G585" si="183">F586</f>
        <v>0</v>
      </c>
      <c r="G585" s="250">
        <f t="shared" si="183"/>
        <v>0</v>
      </c>
      <c r="H585" s="334"/>
      <c r="I585" s="334"/>
    </row>
    <row r="586" spans="1:9" s="54" customFormat="1" ht="11.25" x14ac:dyDescent="0.2">
      <c r="A586" s="296" t="s">
        <v>432</v>
      </c>
      <c r="B586" s="48" t="s">
        <v>150</v>
      </c>
      <c r="C586" s="47" t="s">
        <v>152</v>
      </c>
      <c r="D586" s="47" t="s">
        <v>167</v>
      </c>
      <c r="E586" s="48" t="s">
        <v>124</v>
      </c>
      <c r="F586" s="254">
        <f>'Пр7 ведм 22-23'!G112</f>
        <v>0</v>
      </c>
      <c r="G586" s="254">
        <f>'Пр7 ведм 22-23'!H112</f>
        <v>0</v>
      </c>
      <c r="H586" s="339"/>
      <c r="I586" s="339"/>
    </row>
    <row r="587" spans="1:9" s="54" customFormat="1" ht="11.25" x14ac:dyDescent="0.2">
      <c r="A587" s="297" t="s">
        <v>160</v>
      </c>
      <c r="B587" s="48" t="s">
        <v>150</v>
      </c>
      <c r="C587" s="47" t="s">
        <v>152</v>
      </c>
      <c r="D587" s="47" t="s">
        <v>167</v>
      </c>
      <c r="E587" s="48">
        <v>300</v>
      </c>
      <c r="F587" s="250">
        <f t="shared" ref="F587:G588" si="184">F588</f>
        <v>10153.5</v>
      </c>
      <c r="G587" s="250">
        <f t="shared" si="184"/>
        <v>10724</v>
      </c>
      <c r="H587" s="334"/>
      <c r="I587" s="334"/>
    </row>
    <row r="588" spans="1:9" x14ac:dyDescent="0.2">
      <c r="A588" s="297" t="s">
        <v>162</v>
      </c>
      <c r="B588" s="48" t="s">
        <v>150</v>
      </c>
      <c r="C588" s="47" t="s">
        <v>152</v>
      </c>
      <c r="D588" s="47" t="s">
        <v>167</v>
      </c>
      <c r="E588" s="48">
        <v>310</v>
      </c>
      <c r="F588" s="250">
        <f t="shared" si="184"/>
        <v>10153.5</v>
      </c>
      <c r="G588" s="250">
        <f t="shared" si="184"/>
        <v>10724</v>
      </c>
      <c r="H588" s="334"/>
      <c r="I588" s="334"/>
    </row>
    <row r="589" spans="1:9" ht="22.5" x14ac:dyDescent="0.2">
      <c r="A589" s="298" t="s">
        <v>163</v>
      </c>
      <c r="B589" s="48">
        <v>10</v>
      </c>
      <c r="C589" s="47" t="s">
        <v>152</v>
      </c>
      <c r="D589" s="47" t="s">
        <v>167</v>
      </c>
      <c r="E589" s="48">
        <v>313</v>
      </c>
      <c r="F589" s="254">
        <f>'Пр7 ведм 22-23'!G115</f>
        <v>10153.5</v>
      </c>
      <c r="G589" s="254">
        <f>'Пр7 ведм 22-23'!H115</f>
        <v>10724</v>
      </c>
      <c r="H589" s="339"/>
      <c r="I589" s="339"/>
    </row>
    <row r="590" spans="1:9" ht="22.5" x14ac:dyDescent="0.2">
      <c r="A590" s="297" t="s">
        <v>168</v>
      </c>
      <c r="B590" s="51" t="s">
        <v>150</v>
      </c>
      <c r="C590" s="51" t="s">
        <v>152</v>
      </c>
      <c r="D590" s="51" t="s">
        <v>169</v>
      </c>
      <c r="E590" s="51"/>
      <c r="F590" s="254">
        <f t="shared" ref="F590:G590" si="185">F592</f>
        <v>175.2</v>
      </c>
      <c r="G590" s="254">
        <f t="shared" si="185"/>
        <v>185.1</v>
      </c>
      <c r="H590" s="339"/>
      <c r="I590" s="339"/>
    </row>
    <row r="591" spans="1:9" ht="22.5" x14ac:dyDescent="0.2">
      <c r="A591" s="297" t="s">
        <v>420</v>
      </c>
      <c r="B591" s="51" t="s">
        <v>150</v>
      </c>
      <c r="C591" s="51" t="s">
        <v>152</v>
      </c>
      <c r="D591" s="51" t="s">
        <v>170</v>
      </c>
      <c r="E591" s="51"/>
      <c r="F591" s="254">
        <f t="shared" ref="F591:G593" si="186">F592</f>
        <v>175.2</v>
      </c>
      <c r="G591" s="254">
        <f t="shared" si="186"/>
        <v>185.1</v>
      </c>
      <c r="H591" s="339"/>
      <c r="I591" s="339"/>
    </row>
    <row r="592" spans="1:9" x14ac:dyDescent="0.2">
      <c r="A592" s="297" t="s">
        <v>160</v>
      </c>
      <c r="B592" s="51" t="s">
        <v>150</v>
      </c>
      <c r="C592" s="51" t="s">
        <v>152</v>
      </c>
      <c r="D592" s="51" t="s">
        <v>170</v>
      </c>
      <c r="E592" s="51" t="s">
        <v>161</v>
      </c>
      <c r="F592" s="254">
        <f t="shared" si="186"/>
        <v>175.2</v>
      </c>
      <c r="G592" s="254">
        <f t="shared" si="186"/>
        <v>185.1</v>
      </c>
      <c r="H592" s="339"/>
      <c r="I592" s="339"/>
    </row>
    <row r="593" spans="1:9" x14ac:dyDescent="0.2">
      <c r="A593" s="297" t="s">
        <v>162</v>
      </c>
      <c r="B593" s="51" t="s">
        <v>150</v>
      </c>
      <c r="C593" s="51" t="s">
        <v>152</v>
      </c>
      <c r="D593" s="51" t="s">
        <v>170</v>
      </c>
      <c r="E593" s="53">
        <v>310</v>
      </c>
      <c r="F593" s="254">
        <f t="shared" si="186"/>
        <v>175.2</v>
      </c>
      <c r="G593" s="254">
        <f t="shared" si="186"/>
        <v>185.1</v>
      </c>
      <c r="H593" s="339"/>
      <c r="I593" s="339"/>
    </row>
    <row r="594" spans="1:9" ht="22.5" x14ac:dyDescent="0.2">
      <c r="A594" s="298" t="s">
        <v>163</v>
      </c>
      <c r="B594" s="51" t="s">
        <v>150</v>
      </c>
      <c r="C594" s="51" t="s">
        <v>152</v>
      </c>
      <c r="D594" s="51" t="s">
        <v>170</v>
      </c>
      <c r="E594" s="53">
        <v>313</v>
      </c>
      <c r="F594" s="254">
        <f>'Пр7 ведм 22-23'!G120</f>
        <v>175.2</v>
      </c>
      <c r="G594" s="254">
        <f>'Пр7 ведм 22-23'!H120</f>
        <v>185.1</v>
      </c>
      <c r="H594" s="339"/>
      <c r="I594" s="339"/>
    </row>
    <row r="595" spans="1:9" ht="22.5" x14ac:dyDescent="0.2">
      <c r="A595" s="298" t="s">
        <v>467</v>
      </c>
      <c r="B595" s="51" t="s">
        <v>150</v>
      </c>
      <c r="C595" s="51" t="s">
        <v>152</v>
      </c>
      <c r="D595" s="47" t="s">
        <v>462</v>
      </c>
      <c r="E595" s="53"/>
      <c r="F595" s="254">
        <f t="shared" ref="F595:G596" si="187">F596</f>
        <v>98.4</v>
      </c>
      <c r="G595" s="254">
        <f t="shared" si="187"/>
        <v>103.9</v>
      </c>
      <c r="H595" s="339"/>
      <c r="I595" s="339"/>
    </row>
    <row r="596" spans="1:9" ht="22.5" x14ac:dyDescent="0.2">
      <c r="A596" s="298" t="s">
        <v>458</v>
      </c>
      <c r="B596" s="51" t="s">
        <v>150</v>
      </c>
      <c r="C596" s="51" t="s">
        <v>152</v>
      </c>
      <c r="D596" s="47" t="s">
        <v>466</v>
      </c>
      <c r="E596" s="53"/>
      <c r="F596" s="254">
        <f t="shared" si="187"/>
        <v>98.4</v>
      </c>
      <c r="G596" s="254">
        <f t="shared" si="187"/>
        <v>103.9</v>
      </c>
      <c r="H596" s="339"/>
      <c r="I596" s="339"/>
    </row>
    <row r="597" spans="1:9" s="54" customFormat="1" ht="11.25" x14ac:dyDescent="0.2">
      <c r="A597" s="297" t="s">
        <v>160</v>
      </c>
      <c r="B597" s="51" t="s">
        <v>150</v>
      </c>
      <c r="C597" s="51" t="s">
        <v>152</v>
      </c>
      <c r="D597" s="47" t="s">
        <v>466</v>
      </c>
      <c r="E597" s="51" t="s">
        <v>161</v>
      </c>
      <c r="F597" s="254">
        <f t="shared" ref="F597:G597" si="188">F599</f>
        <v>98.4</v>
      </c>
      <c r="G597" s="254">
        <f t="shared" si="188"/>
        <v>103.9</v>
      </c>
      <c r="H597" s="339"/>
      <c r="I597" s="339"/>
    </row>
    <row r="598" spans="1:9" s="54" customFormat="1" ht="11.25" x14ac:dyDescent="0.2">
      <c r="A598" s="297" t="s">
        <v>162</v>
      </c>
      <c r="B598" s="51" t="s">
        <v>150</v>
      </c>
      <c r="C598" s="51" t="s">
        <v>152</v>
      </c>
      <c r="D598" s="47" t="s">
        <v>466</v>
      </c>
      <c r="E598" s="53">
        <v>310</v>
      </c>
      <c r="F598" s="254">
        <f t="shared" ref="F598:G598" si="189">F599</f>
        <v>98.4</v>
      </c>
      <c r="G598" s="254">
        <f t="shared" si="189"/>
        <v>103.9</v>
      </c>
      <c r="H598" s="339"/>
      <c r="I598" s="339"/>
    </row>
    <row r="599" spans="1:9" ht="22.5" x14ac:dyDescent="0.2">
      <c r="A599" s="298" t="s">
        <v>163</v>
      </c>
      <c r="B599" s="51" t="s">
        <v>150</v>
      </c>
      <c r="C599" s="51" t="s">
        <v>152</v>
      </c>
      <c r="D599" s="47" t="s">
        <v>466</v>
      </c>
      <c r="E599" s="53">
        <v>313</v>
      </c>
      <c r="F599" s="254">
        <f>'Пр7 ведм 22-23'!G125</f>
        <v>98.4</v>
      </c>
      <c r="G599" s="254">
        <f>'Пр7 ведм 22-23'!H125</f>
        <v>103.9</v>
      </c>
      <c r="H599" s="339"/>
      <c r="I599" s="339"/>
    </row>
    <row r="600" spans="1:9" ht="22.5" x14ac:dyDescent="0.2">
      <c r="A600" s="46" t="s">
        <v>171</v>
      </c>
      <c r="B600" s="48">
        <v>10</v>
      </c>
      <c r="C600" s="47" t="s">
        <v>152</v>
      </c>
      <c r="D600" s="47" t="s">
        <v>172</v>
      </c>
      <c r="E600" s="48"/>
      <c r="F600" s="250">
        <f t="shared" ref="F600:G600" si="190">F601+F609+F614</f>
        <v>8376.6</v>
      </c>
      <c r="G600" s="250">
        <f t="shared" si="190"/>
        <v>8661.1</v>
      </c>
      <c r="H600" s="334"/>
      <c r="I600" s="334"/>
    </row>
    <row r="601" spans="1:9" s="54" customFormat="1" ht="22.5" x14ac:dyDescent="0.2">
      <c r="A601" s="297" t="s">
        <v>173</v>
      </c>
      <c r="B601" s="51" t="s">
        <v>150</v>
      </c>
      <c r="C601" s="51" t="s">
        <v>152</v>
      </c>
      <c r="D601" s="51" t="s">
        <v>174</v>
      </c>
      <c r="E601" s="51"/>
      <c r="F601" s="254">
        <f t="shared" ref="F601:G601" si="191">F602</f>
        <v>5025.5</v>
      </c>
      <c r="G601" s="254">
        <f t="shared" si="191"/>
        <v>5307.9000000000005</v>
      </c>
      <c r="H601" s="339"/>
      <c r="I601" s="339"/>
    </row>
    <row r="602" spans="1:9" s="54" customFormat="1" ht="22.5" x14ac:dyDescent="0.2">
      <c r="A602" s="297" t="s">
        <v>71</v>
      </c>
      <c r="B602" s="51" t="s">
        <v>150</v>
      </c>
      <c r="C602" s="51" t="s">
        <v>152</v>
      </c>
      <c r="D602" s="51" t="s">
        <v>175</v>
      </c>
      <c r="E602" s="51"/>
      <c r="F602" s="254">
        <f t="shared" ref="F602:G602" si="192">F603+F606</f>
        <v>5025.5</v>
      </c>
      <c r="G602" s="254">
        <f t="shared" si="192"/>
        <v>5307.9000000000005</v>
      </c>
      <c r="H602" s="339"/>
      <c r="I602" s="339"/>
    </row>
    <row r="603" spans="1:9" s="54" customFormat="1" ht="11.25" x14ac:dyDescent="0.2">
      <c r="A603" s="46" t="s">
        <v>412</v>
      </c>
      <c r="B603" s="48" t="s">
        <v>150</v>
      </c>
      <c r="C603" s="47" t="s">
        <v>152</v>
      </c>
      <c r="D603" s="51" t="s">
        <v>175</v>
      </c>
      <c r="E603" s="48" t="s">
        <v>120</v>
      </c>
      <c r="F603" s="250">
        <f t="shared" ref="F603:G603" si="193">SUM(F604)</f>
        <v>93.6</v>
      </c>
      <c r="G603" s="250">
        <f t="shared" si="193"/>
        <v>93.6</v>
      </c>
      <c r="H603" s="334"/>
      <c r="I603" s="334"/>
    </row>
    <row r="604" spans="1:9" s="54" customFormat="1" ht="22.5" x14ac:dyDescent="0.2">
      <c r="A604" s="46" t="s">
        <v>121</v>
      </c>
      <c r="B604" s="48" t="s">
        <v>150</v>
      </c>
      <c r="C604" s="47" t="s">
        <v>152</v>
      </c>
      <c r="D604" s="51" t="s">
        <v>175</v>
      </c>
      <c r="E604" s="48" t="s">
        <v>122</v>
      </c>
      <c r="F604" s="250">
        <f t="shared" ref="F604:G604" si="194">F605</f>
        <v>93.6</v>
      </c>
      <c r="G604" s="250">
        <f t="shared" si="194"/>
        <v>93.6</v>
      </c>
      <c r="H604" s="334"/>
      <c r="I604" s="334"/>
    </row>
    <row r="605" spans="1:9" s="54" customFormat="1" ht="11.25" x14ac:dyDescent="0.2">
      <c r="A605" s="296" t="s">
        <v>432</v>
      </c>
      <c r="B605" s="48" t="s">
        <v>150</v>
      </c>
      <c r="C605" s="47" t="s">
        <v>152</v>
      </c>
      <c r="D605" s="51" t="s">
        <v>175</v>
      </c>
      <c r="E605" s="48" t="s">
        <v>124</v>
      </c>
      <c r="F605" s="254">
        <f>'Пр7 ведм 22-23'!G131</f>
        <v>93.6</v>
      </c>
      <c r="G605" s="254">
        <f>'Пр7 ведм 22-23'!H131</f>
        <v>93.6</v>
      </c>
      <c r="H605" s="339"/>
      <c r="I605" s="339"/>
    </row>
    <row r="606" spans="1:9" x14ac:dyDescent="0.2">
      <c r="A606" s="297" t="s">
        <v>160</v>
      </c>
      <c r="B606" s="51" t="s">
        <v>150</v>
      </c>
      <c r="C606" s="51" t="s">
        <v>152</v>
      </c>
      <c r="D606" s="51" t="s">
        <v>175</v>
      </c>
      <c r="E606" s="51" t="s">
        <v>161</v>
      </c>
      <c r="F606" s="254">
        <f t="shared" ref="F606:G607" si="195">F607</f>
        <v>4931.8999999999996</v>
      </c>
      <c r="G606" s="254">
        <f t="shared" si="195"/>
        <v>5214.3</v>
      </c>
      <c r="H606" s="339"/>
      <c r="I606" s="339"/>
    </row>
    <row r="607" spans="1:9" s="54" customFormat="1" ht="11.25" x14ac:dyDescent="0.2">
      <c r="A607" s="297" t="s">
        <v>162</v>
      </c>
      <c r="B607" s="51" t="s">
        <v>150</v>
      </c>
      <c r="C607" s="51" t="s">
        <v>152</v>
      </c>
      <c r="D607" s="51" t="s">
        <v>175</v>
      </c>
      <c r="E607" s="53">
        <v>310</v>
      </c>
      <c r="F607" s="254">
        <f t="shared" si="195"/>
        <v>4931.8999999999996</v>
      </c>
      <c r="G607" s="254">
        <f t="shared" si="195"/>
        <v>5214.3</v>
      </c>
      <c r="H607" s="339"/>
      <c r="I607" s="339"/>
    </row>
    <row r="608" spans="1:9" s="54" customFormat="1" ht="22.5" x14ac:dyDescent="0.2">
      <c r="A608" s="298" t="s">
        <v>163</v>
      </c>
      <c r="B608" s="51" t="s">
        <v>150</v>
      </c>
      <c r="C608" s="51" t="s">
        <v>152</v>
      </c>
      <c r="D608" s="51" t="s">
        <v>175</v>
      </c>
      <c r="E608" s="53">
        <v>313</v>
      </c>
      <c r="F608" s="254">
        <f>'Пр7 ведм 22-23'!G134</f>
        <v>4931.8999999999996</v>
      </c>
      <c r="G608" s="254">
        <f>'Пр7 ведм 22-23'!H134</f>
        <v>5214.3</v>
      </c>
      <c r="H608" s="339"/>
      <c r="I608" s="339"/>
    </row>
    <row r="609" spans="1:9" ht="33.75" x14ac:dyDescent="0.2">
      <c r="A609" s="297" t="s">
        <v>176</v>
      </c>
      <c r="B609" s="51" t="s">
        <v>150</v>
      </c>
      <c r="C609" s="51" t="s">
        <v>152</v>
      </c>
      <c r="D609" s="51" t="s">
        <v>177</v>
      </c>
      <c r="E609" s="51"/>
      <c r="F609" s="254">
        <f t="shared" ref="F609:G612" si="196">F610</f>
        <v>37.200000000000003</v>
      </c>
      <c r="G609" s="254">
        <f t="shared" si="196"/>
        <v>39.299999999999997</v>
      </c>
      <c r="H609" s="339"/>
      <c r="I609" s="339"/>
    </row>
    <row r="610" spans="1:9" ht="33.75" x14ac:dyDescent="0.2">
      <c r="A610" s="297" t="s">
        <v>64</v>
      </c>
      <c r="B610" s="51" t="s">
        <v>150</v>
      </c>
      <c r="C610" s="51" t="s">
        <v>152</v>
      </c>
      <c r="D610" s="51" t="s">
        <v>178</v>
      </c>
      <c r="E610" s="51"/>
      <c r="F610" s="254">
        <f t="shared" si="196"/>
        <v>37.200000000000003</v>
      </c>
      <c r="G610" s="254">
        <f t="shared" si="196"/>
        <v>39.299999999999997</v>
      </c>
      <c r="H610" s="339"/>
      <c r="I610" s="339"/>
    </row>
    <row r="611" spans="1:9" x14ac:dyDescent="0.2">
      <c r="A611" s="297" t="s">
        <v>160</v>
      </c>
      <c r="B611" s="51" t="s">
        <v>150</v>
      </c>
      <c r="C611" s="51" t="s">
        <v>152</v>
      </c>
      <c r="D611" s="51" t="s">
        <v>178</v>
      </c>
      <c r="E611" s="51" t="s">
        <v>161</v>
      </c>
      <c r="F611" s="254">
        <f t="shared" si="196"/>
        <v>37.200000000000003</v>
      </c>
      <c r="G611" s="254">
        <f t="shared" si="196"/>
        <v>39.299999999999997</v>
      </c>
      <c r="H611" s="339"/>
      <c r="I611" s="339"/>
    </row>
    <row r="612" spans="1:9" s="54" customFormat="1" ht="30" customHeight="1" x14ac:dyDescent="0.2">
      <c r="A612" s="297" t="s">
        <v>162</v>
      </c>
      <c r="B612" s="51" t="s">
        <v>150</v>
      </c>
      <c r="C612" s="51" t="s">
        <v>152</v>
      </c>
      <c r="D612" s="51" t="s">
        <v>178</v>
      </c>
      <c r="E612" s="53">
        <v>310</v>
      </c>
      <c r="F612" s="254">
        <f t="shared" si="196"/>
        <v>37.200000000000003</v>
      </c>
      <c r="G612" s="254">
        <f t="shared" si="196"/>
        <v>39.299999999999997</v>
      </c>
      <c r="H612" s="339"/>
      <c r="I612" s="339"/>
    </row>
    <row r="613" spans="1:9" s="54" customFormat="1" ht="21.75" customHeight="1" x14ac:dyDescent="0.2">
      <c r="A613" s="298" t="s">
        <v>163</v>
      </c>
      <c r="B613" s="51" t="s">
        <v>150</v>
      </c>
      <c r="C613" s="51" t="s">
        <v>152</v>
      </c>
      <c r="D613" s="51" t="s">
        <v>178</v>
      </c>
      <c r="E613" s="53">
        <v>313</v>
      </c>
      <c r="F613" s="254">
        <f>'Пр7 ведм 22-23'!G139</f>
        <v>37.200000000000003</v>
      </c>
      <c r="G613" s="254">
        <f>'Пр7 ведм 22-23'!H139</f>
        <v>39.299999999999997</v>
      </c>
      <c r="H613" s="339"/>
      <c r="I613" s="339"/>
    </row>
    <row r="614" spans="1:9" s="54" customFormat="1" ht="22.5" x14ac:dyDescent="0.2">
      <c r="A614" s="46" t="s">
        <v>179</v>
      </c>
      <c r="B614" s="51" t="s">
        <v>150</v>
      </c>
      <c r="C614" s="51" t="s">
        <v>152</v>
      </c>
      <c r="D614" s="51" t="s">
        <v>180</v>
      </c>
      <c r="E614" s="53"/>
      <c r="F614" s="254">
        <f t="shared" ref="F614:G614" si="197">F615</f>
        <v>3313.9</v>
      </c>
      <c r="G614" s="254">
        <f t="shared" si="197"/>
        <v>3313.9</v>
      </c>
      <c r="H614" s="339"/>
      <c r="I614" s="339"/>
    </row>
    <row r="615" spans="1:9" s="55" customFormat="1" ht="22.5" x14ac:dyDescent="0.2">
      <c r="A615" s="132" t="s">
        <v>63</v>
      </c>
      <c r="B615" s="51" t="s">
        <v>150</v>
      </c>
      <c r="C615" s="51" t="s">
        <v>152</v>
      </c>
      <c r="D615" s="47" t="s">
        <v>181</v>
      </c>
      <c r="E615" s="48"/>
      <c r="F615" s="250">
        <f t="shared" ref="F615:G615" si="198">F619+F616</f>
        <v>3313.9</v>
      </c>
      <c r="G615" s="250">
        <f t="shared" si="198"/>
        <v>3313.9</v>
      </c>
      <c r="H615" s="334"/>
      <c r="I615" s="334"/>
    </row>
    <row r="616" spans="1:9" s="55" customFormat="1" ht="11.25" x14ac:dyDescent="0.2">
      <c r="A616" s="46" t="s">
        <v>412</v>
      </c>
      <c r="B616" s="48" t="s">
        <v>150</v>
      </c>
      <c r="C616" s="47" t="s">
        <v>152</v>
      </c>
      <c r="D616" s="47" t="s">
        <v>181</v>
      </c>
      <c r="E616" s="48" t="s">
        <v>120</v>
      </c>
      <c r="F616" s="250">
        <f t="shared" ref="F616:G616" si="199">SUM(F617)</f>
        <v>61.5</v>
      </c>
      <c r="G616" s="250">
        <f t="shared" si="199"/>
        <v>61.5</v>
      </c>
      <c r="H616" s="334"/>
      <c r="I616" s="334"/>
    </row>
    <row r="617" spans="1:9" s="54" customFormat="1" ht="22.5" x14ac:dyDescent="0.2">
      <c r="A617" s="46" t="s">
        <v>121</v>
      </c>
      <c r="B617" s="48" t="s">
        <v>150</v>
      </c>
      <c r="C617" s="47" t="s">
        <v>152</v>
      </c>
      <c r="D617" s="47" t="s">
        <v>181</v>
      </c>
      <c r="E617" s="48" t="s">
        <v>122</v>
      </c>
      <c r="F617" s="250">
        <f t="shared" ref="F617:G617" si="200">F618</f>
        <v>61.5</v>
      </c>
      <c r="G617" s="250">
        <f t="shared" si="200"/>
        <v>61.5</v>
      </c>
      <c r="H617" s="334"/>
      <c r="I617" s="334"/>
    </row>
    <row r="618" spans="1:9" s="54" customFormat="1" ht="11.25" x14ac:dyDescent="0.2">
      <c r="A618" s="296" t="s">
        <v>432</v>
      </c>
      <c r="B618" s="48" t="s">
        <v>150</v>
      </c>
      <c r="C618" s="47" t="s">
        <v>152</v>
      </c>
      <c r="D618" s="47" t="s">
        <v>181</v>
      </c>
      <c r="E618" s="48" t="s">
        <v>124</v>
      </c>
      <c r="F618" s="254">
        <f>'Пр7 ведм 22-23'!G144</f>
        <v>61.5</v>
      </c>
      <c r="G618" s="254">
        <f>'Пр7 ведм 22-23'!H144</f>
        <v>61.5</v>
      </c>
      <c r="H618" s="339"/>
      <c r="I618" s="339"/>
    </row>
    <row r="619" spans="1:9" s="54" customFormat="1" ht="11.25" x14ac:dyDescent="0.2">
      <c r="A619" s="297" t="s">
        <v>160</v>
      </c>
      <c r="B619" s="51" t="s">
        <v>150</v>
      </c>
      <c r="C619" s="51" t="s">
        <v>152</v>
      </c>
      <c r="D619" s="47" t="s">
        <v>181</v>
      </c>
      <c r="E619" s="51" t="s">
        <v>161</v>
      </c>
      <c r="F619" s="254">
        <f t="shared" ref="F619:G620" si="201">F620</f>
        <v>3252.4</v>
      </c>
      <c r="G619" s="254">
        <f t="shared" si="201"/>
        <v>3252.4</v>
      </c>
      <c r="H619" s="339"/>
      <c r="I619" s="339"/>
    </row>
    <row r="620" spans="1:9" s="54" customFormat="1" ht="33.75" x14ac:dyDescent="0.2">
      <c r="A620" s="46" t="s">
        <v>409</v>
      </c>
      <c r="B620" s="51" t="s">
        <v>150</v>
      </c>
      <c r="C620" s="51" t="s">
        <v>152</v>
      </c>
      <c r="D620" s="47" t="s">
        <v>181</v>
      </c>
      <c r="E620" s="53">
        <v>320</v>
      </c>
      <c r="F620" s="254">
        <f t="shared" si="201"/>
        <v>3252.4</v>
      </c>
      <c r="G620" s="254">
        <f t="shared" si="201"/>
        <v>3252.4</v>
      </c>
      <c r="H620" s="339"/>
      <c r="I620" s="339"/>
    </row>
    <row r="621" spans="1:9" s="54" customFormat="1" ht="32.25" customHeight="1" x14ac:dyDescent="0.2">
      <c r="A621" s="298" t="s">
        <v>516</v>
      </c>
      <c r="B621" s="51" t="s">
        <v>150</v>
      </c>
      <c r="C621" s="51" t="s">
        <v>152</v>
      </c>
      <c r="D621" s="47" t="s">
        <v>181</v>
      </c>
      <c r="E621" s="53">
        <v>321</v>
      </c>
      <c r="F621" s="254">
        <f>'Пр7 ведм 22-23'!G147</f>
        <v>3252.4</v>
      </c>
      <c r="G621" s="254">
        <f>'Пр7 ведм 22-23'!H147</f>
        <v>3252.4</v>
      </c>
      <c r="H621" s="339"/>
      <c r="I621" s="339"/>
    </row>
    <row r="622" spans="1:9" s="60" customFormat="1" ht="21" x14ac:dyDescent="0.2">
      <c r="A622" s="44" t="s">
        <v>455</v>
      </c>
      <c r="B622" s="67">
        <v>10</v>
      </c>
      <c r="C622" s="69" t="s">
        <v>152</v>
      </c>
      <c r="D622" s="69" t="s">
        <v>359</v>
      </c>
      <c r="E622" s="67"/>
      <c r="F622" s="97">
        <f t="shared" ref="F622:G622" si="202">F623+F627+F634+F638+F642+F646</f>
        <v>555</v>
      </c>
      <c r="G622" s="97">
        <f t="shared" si="202"/>
        <v>555</v>
      </c>
      <c r="H622" s="332"/>
      <c r="I622" s="332"/>
    </row>
    <row r="623" spans="1:9" s="60" customFormat="1" ht="22.5" x14ac:dyDescent="0.2">
      <c r="A623" s="132" t="s">
        <v>478</v>
      </c>
      <c r="B623" s="71">
        <v>10</v>
      </c>
      <c r="C623" s="73" t="s">
        <v>152</v>
      </c>
      <c r="D623" s="59" t="s">
        <v>477</v>
      </c>
      <c r="E623" s="71"/>
      <c r="F623" s="249">
        <f t="shared" ref="F623:G625" si="203">F624</f>
        <v>50</v>
      </c>
      <c r="G623" s="249">
        <f t="shared" si="203"/>
        <v>50</v>
      </c>
      <c r="H623" s="333"/>
      <c r="I623" s="333"/>
    </row>
    <row r="624" spans="1:9" s="60" customFormat="1" x14ac:dyDescent="0.2">
      <c r="A624" s="46" t="s">
        <v>412</v>
      </c>
      <c r="B624" s="226">
        <v>10</v>
      </c>
      <c r="C624" s="59" t="s">
        <v>152</v>
      </c>
      <c r="D624" s="59" t="s">
        <v>477</v>
      </c>
      <c r="E624" s="226" t="s">
        <v>120</v>
      </c>
      <c r="F624" s="98">
        <f t="shared" si="203"/>
        <v>50</v>
      </c>
      <c r="G624" s="98">
        <f t="shared" si="203"/>
        <v>50</v>
      </c>
      <c r="H624" s="329"/>
      <c r="I624" s="329"/>
    </row>
    <row r="625" spans="1:9" s="60" customFormat="1" ht="22.5" x14ac:dyDescent="0.2">
      <c r="A625" s="46" t="s">
        <v>121</v>
      </c>
      <c r="B625" s="226">
        <v>10</v>
      </c>
      <c r="C625" s="59" t="s">
        <v>152</v>
      </c>
      <c r="D625" s="59" t="s">
        <v>477</v>
      </c>
      <c r="E625" s="226" t="s">
        <v>122</v>
      </c>
      <c r="F625" s="98">
        <f t="shared" si="203"/>
        <v>50</v>
      </c>
      <c r="G625" s="98">
        <f t="shared" si="203"/>
        <v>50</v>
      </c>
      <c r="H625" s="329"/>
      <c r="I625" s="329"/>
    </row>
    <row r="626" spans="1:9" s="60" customFormat="1" x14ac:dyDescent="0.2">
      <c r="A626" s="296" t="s">
        <v>432</v>
      </c>
      <c r="B626" s="226">
        <v>10</v>
      </c>
      <c r="C626" s="59" t="s">
        <v>152</v>
      </c>
      <c r="D626" s="59" t="s">
        <v>477</v>
      </c>
      <c r="E626" s="226" t="s">
        <v>124</v>
      </c>
      <c r="F626" s="253">
        <f>'Пр7 ведм 22-23'!G697</f>
        <v>50</v>
      </c>
      <c r="G626" s="253">
        <f>'Пр7 ведм 22-23'!H697</f>
        <v>50</v>
      </c>
      <c r="H626" s="337"/>
      <c r="I626" s="337"/>
    </row>
    <row r="627" spans="1:9" s="60" customFormat="1" ht="22.5" x14ac:dyDescent="0.2">
      <c r="A627" s="49" t="s">
        <v>479</v>
      </c>
      <c r="B627" s="226">
        <v>10</v>
      </c>
      <c r="C627" s="59" t="s">
        <v>152</v>
      </c>
      <c r="D627" s="59" t="s">
        <v>480</v>
      </c>
      <c r="E627" s="226"/>
      <c r="F627" s="253">
        <f t="shared" ref="F627:G627" si="204">F631+F628</f>
        <v>375</v>
      </c>
      <c r="G627" s="253">
        <f t="shared" si="204"/>
        <v>375</v>
      </c>
      <c r="H627" s="337"/>
      <c r="I627" s="337"/>
    </row>
    <row r="628" spans="1:9" s="60" customFormat="1" x14ac:dyDescent="0.2">
      <c r="A628" s="46" t="s">
        <v>412</v>
      </c>
      <c r="B628" s="226">
        <v>10</v>
      </c>
      <c r="C628" s="59" t="s">
        <v>152</v>
      </c>
      <c r="D628" s="59" t="s">
        <v>480</v>
      </c>
      <c r="E628" s="226" t="s">
        <v>120</v>
      </c>
      <c r="F628" s="253">
        <f t="shared" ref="F628:G629" si="205">F629</f>
        <v>255</v>
      </c>
      <c r="G628" s="253">
        <f t="shared" si="205"/>
        <v>255</v>
      </c>
      <c r="H628" s="337"/>
      <c r="I628" s="337"/>
    </row>
    <row r="629" spans="1:9" s="60" customFormat="1" ht="22.5" x14ac:dyDescent="0.2">
      <c r="A629" s="46" t="s">
        <v>121</v>
      </c>
      <c r="B629" s="226">
        <v>10</v>
      </c>
      <c r="C629" s="59" t="s">
        <v>152</v>
      </c>
      <c r="D629" s="59" t="s">
        <v>480</v>
      </c>
      <c r="E629" s="226" t="s">
        <v>122</v>
      </c>
      <c r="F629" s="253">
        <f t="shared" si="205"/>
        <v>255</v>
      </c>
      <c r="G629" s="253">
        <f t="shared" si="205"/>
        <v>255</v>
      </c>
      <c r="H629" s="337"/>
      <c r="I629" s="337"/>
    </row>
    <row r="630" spans="1:9" s="60" customFormat="1" x14ac:dyDescent="0.2">
      <c r="A630" s="296" t="s">
        <v>432</v>
      </c>
      <c r="B630" s="226">
        <v>10</v>
      </c>
      <c r="C630" s="59" t="s">
        <v>152</v>
      </c>
      <c r="D630" s="59" t="s">
        <v>480</v>
      </c>
      <c r="E630" s="226" t="s">
        <v>124</v>
      </c>
      <c r="F630" s="253">
        <f>'Пр7 ведм 22-23'!G701</f>
        <v>255</v>
      </c>
      <c r="G630" s="253">
        <f>'Пр7 ведм 22-23'!H701</f>
        <v>255</v>
      </c>
      <c r="H630" s="337"/>
      <c r="I630" s="337"/>
    </row>
    <row r="631" spans="1:9" s="60" customFormat="1" x14ac:dyDescent="0.2">
      <c r="A631" s="297" t="s">
        <v>160</v>
      </c>
      <c r="B631" s="226">
        <v>10</v>
      </c>
      <c r="C631" s="59" t="s">
        <v>152</v>
      </c>
      <c r="D631" s="59" t="s">
        <v>480</v>
      </c>
      <c r="E631" s="226">
        <v>300</v>
      </c>
      <c r="F631" s="253">
        <f t="shared" ref="F631:G632" si="206">F632</f>
        <v>120</v>
      </c>
      <c r="G631" s="253">
        <f t="shared" si="206"/>
        <v>120</v>
      </c>
      <c r="H631" s="337"/>
      <c r="I631" s="337"/>
    </row>
    <row r="632" spans="1:9" s="60" customFormat="1" ht="22.5" x14ac:dyDescent="0.2">
      <c r="A632" s="297" t="s">
        <v>519</v>
      </c>
      <c r="B632" s="226">
        <v>10</v>
      </c>
      <c r="C632" s="59" t="s">
        <v>152</v>
      </c>
      <c r="D632" s="59" t="s">
        <v>480</v>
      </c>
      <c r="E632" s="226">
        <v>320</v>
      </c>
      <c r="F632" s="253">
        <f t="shared" si="206"/>
        <v>120</v>
      </c>
      <c r="G632" s="253">
        <f t="shared" si="206"/>
        <v>120</v>
      </c>
      <c r="H632" s="337"/>
      <c r="I632" s="337"/>
    </row>
    <row r="633" spans="1:9" s="60" customFormat="1" ht="22.5" x14ac:dyDescent="0.2">
      <c r="A633" s="297" t="s">
        <v>516</v>
      </c>
      <c r="B633" s="226">
        <v>10</v>
      </c>
      <c r="C633" s="59" t="s">
        <v>152</v>
      </c>
      <c r="D633" s="59" t="s">
        <v>480</v>
      </c>
      <c r="E633" s="226">
        <v>321</v>
      </c>
      <c r="F633" s="253">
        <f>'Пр7 ведм 22-23'!G704</f>
        <v>120</v>
      </c>
      <c r="G633" s="253">
        <f>'Пр7 ведм 22-23'!H704</f>
        <v>120</v>
      </c>
      <c r="H633" s="337"/>
      <c r="I633" s="337"/>
    </row>
    <row r="634" spans="1:9" s="60" customFormat="1" ht="22.5" x14ac:dyDescent="0.2">
      <c r="A634" s="132" t="s">
        <v>481</v>
      </c>
      <c r="B634" s="71">
        <v>10</v>
      </c>
      <c r="C634" s="73" t="s">
        <v>152</v>
      </c>
      <c r="D634" s="59" t="s">
        <v>360</v>
      </c>
      <c r="E634" s="71"/>
      <c r="F634" s="249">
        <f t="shared" ref="F634:G636" si="207">F635</f>
        <v>30</v>
      </c>
      <c r="G634" s="249">
        <f t="shared" si="207"/>
        <v>30</v>
      </c>
      <c r="H634" s="333"/>
      <c r="I634" s="333"/>
    </row>
    <row r="635" spans="1:9" s="60" customFormat="1" x14ac:dyDescent="0.2">
      <c r="A635" s="46" t="s">
        <v>412</v>
      </c>
      <c r="B635" s="226">
        <v>10</v>
      </c>
      <c r="C635" s="59" t="s">
        <v>152</v>
      </c>
      <c r="D635" s="59" t="s">
        <v>360</v>
      </c>
      <c r="E635" s="226" t="s">
        <v>120</v>
      </c>
      <c r="F635" s="98">
        <f t="shared" si="207"/>
        <v>30</v>
      </c>
      <c r="G635" s="98">
        <f t="shared" si="207"/>
        <v>30</v>
      </c>
      <c r="H635" s="329"/>
      <c r="I635" s="329"/>
    </row>
    <row r="636" spans="1:9" s="60" customFormat="1" ht="22.5" x14ac:dyDescent="0.2">
      <c r="A636" s="46" t="s">
        <v>121</v>
      </c>
      <c r="B636" s="226">
        <v>10</v>
      </c>
      <c r="C636" s="59" t="s">
        <v>152</v>
      </c>
      <c r="D636" s="59" t="s">
        <v>360</v>
      </c>
      <c r="E636" s="226" t="s">
        <v>122</v>
      </c>
      <c r="F636" s="98">
        <f t="shared" si="207"/>
        <v>30</v>
      </c>
      <c r="G636" s="98">
        <f t="shared" si="207"/>
        <v>30</v>
      </c>
      <c r="H636" s="329"/>
      <c r="I636" s="329"/>
    </row>
    <row r="637" spans="1:9" s="60" customFormat="1" x14ac:dyDescent="0.2">
      <c r="A637" s="296" t="s">
        <v>432</v>
      </c>
      <c r="B637" s="226">
        <v>10</v>
      </c>
      <c r="C637" s="59" t="s">
        <v>152</v>
      </c>
      <c r="D637" s="59" t="s">
        <v>360</v>
      </c>
      <c r="E637" s="226" t="s">
        <v>124</v>
      </c>
      <c r="F637" s="253">
        <f>'Пр7 ведм 22-23'!G708</f>
        <v>30</v>
      </c>
      <c r="G637" s="253">
        <f>'Пр7 ведм 22-23'!H708</f>
        <v>30</v>
      </c>
      <c r="H637" s="337"/>
      <c r="I637" s="337"/>
    </row>
    <row r="638" spans="1:9" s="60" customFormat="1" ht="22.5" x14ac:dyDescent="0.2">
      <c r="A638" s="132" t="s">
        <v>483</v>
      </c>
      <c r="B638" s="71">
        <v>10</v>
      </c>
      <c r="C638" s="73" t="s">
        <v>152</v>
      </c>
      <c r="D638" s="59" t="s">
        <v>482</v>
      </c>
      <c r="E638" s="71"/>
      <c r="F638" s="249">
        <f t="shared" ref="F638:G640" si="208">F639</f>
        <v>20</v>
      </c>
      <c r="G638" s="249">
        <f t="shared" si="208"/>
        <v>20</v>
      </c>
      <c r="H638" s="333"/>
      <c r="I638" s="333"/>
    </row>
    <row r="639" spans="1:9" s="60" customFormat="1" x14ac:dyDescent="0.2">
      <c r="A639" s="46" t="s">
        <v>412</v>
      </c>
      <c r="B639" s="226">
        <v>10</v>
      </c>
      <c r="C639" s="59" t="s">
        <v>152</v>
      </c>
      <c r="D639" s="59" t="s">
        <v>482</v>
      </c>
      <c r="E639" s="226" t="s">
        <v>120</v>
      </c>
      <c r="F639" s="98">
        <f t="shared" si="208"/>
        <v>20</v>
      </c>
      <c r="G639" s="98">
        <f t="shared" si="208"/>
        <v>20</v>
      </c>
      <c r="H639" s="329"/>
      <c r="I639" s="329"/>
    </row>
    <row r="640" spans="1:9" s="60" customFormat="1" ht="22.5" x14ac:dyDescent="0.2">
      <c r="A640" s="46" t="s">
        <v>121</v>
      </c>
      <c r="B640" s="226">
        <v>10</v>
      </c>
      <c r="C640" s="59" t="s">
        <v>152</v>
      </c>
      <c r="D640" s="59" t="s">
        <v>482</v>
      </c>
      <c r="E640" s="226" t="s">
        <v>122</v>
      </c>
      <c r="F640" s="98">
        <f t="shared" si="208"/>
        <v>20</v>
      </c>
      <c r="G640" s="98">
        <f t="shared" si="208"/>
        <v>20</v>
      </c>
      <c r="H640" s="329"/>
      <c r="I640" s="329"/>
    </row>
    <row r="641" spans="1:9" s="60" customFormat="1" x14ac:dyDescent="0.2">
      <c r="A641" s="296" t="s">
        <v>432</v>
      </c>
      <c r="B641" s="226">
        <v>10</v>
      </c>
      <c r="C641" s="59" t="s">
        <v>152</v>
      </c>
      <c r="D641" s="59" t="s">
        <v>482</v>
      </c>
      <c r="E641" s="226" t="s">
        <v>124</v>
      </c>
      <c r="F641" s="253">
        <f>'Пр7 ведм 22-23'!G712</f>
        <v>20</v>
      </c>
      <c r="G641" s="253">
        <f>'Пр7 ведм 22-23'!H712</f>
        <v>20</v>
      </c>
      <c r="H641" s="337"/>
      <c r="I641" s="337"/>
    </row>
    <row r="642" spans="1:9" s="60" customFormat="1" x14ac:dyDescent="0.2">
      <c r="A642" s="132" t="s">
        <v>485</v>
      </c>
      <c r="B642" s="71">
        <v>10</v>
      </c>
      <c r="C642" s="73" t="s">
        <v>152</v>
      </c>
      <c r="D642" s="59" t="s">
        <v>484</v>
      </c>
      <c r="E642" s="71"/>
      <c r="F642" s="249">
        <f t="shared" ref="F642:G644" si="209">F643</f>
        <v>70</v>
      </c>
      <c r="G642" s="249">
        <f t="shared" si="209"/>
        <v>70</v>
      </c>
      <c r="H642" s="333"/>
      <c r="I642" s="333"/>
    </row>
    <row r="643" spans="1:9" s="60" customFormat="1" x14ac:dyDescent="0.2">
      <c r="A643" s="46" t="s">
        <v>412</v>
      </c>
      <c r="B643" s="226">
        <v>10</v>
      </c>
      <c r="C643" s="59" t="s">
        <v>152</v>
      </c>
      <c r="D643" s="59" t="s">
        <v>484</v>
      </c>
      <c r="E643" s="226" t="s">
        <v>120</v>
      </c>
      <c r="F643" s="98">
        <f t="shared" si="209"/>
        <v>70</v>
      </c>
      <c r="G643" s="98">
        <f t="shared" si="209"/>
        <v>70</v>
      </c>
      <c r="H643" s="329"/>
      <c r="I643" s="329"/>
    </row>
    <row r="644" spans="1:9" s="60" customFormat="1" ht="22.5" x14ac:dyDescent="0.2">
      <c r="A644" s="46" t="s">
        <v>121</v>
      </c>
      <c r="B644" s="226">
        <v>10</v>
      </c>
      <c r="C644" s="59" t="s">
        <v>152</v>
      </c>
      <c r="D644" s="59" t="s">
        <v>484</v>
      </c>
      <c r="E644" s="226" t="s">
        <v>122</v>
      </c>
      <c r="F644" s="98">
        <f t="shared" si="209"/>
        <v>70</v>
      </c>
      <c r="G644" s="98">
        <f t="shared" si="209"/>
        <v>70</v>
      </c>
      <c r="H644" s="329"/>
      <c r="I644" s="329"/>
    </row>
    <row r="645" spans="1:9" s="60" customFormat="1" x14ac:dyDescent="0.2">
      <c r="A645" s="296" t="s">
        <v>432</v>
      </c>
      <c r="B645" s="226">
        <v>10</v>
      </c>
      <c r="C645" s="59" t="s">
        <v>152</v>
      </c>
      <c r="D645" s="59" t="s">
        <v>484</v>
      </c>
      <c r="E645" s="226" t="s">
        <v>124</v>
      </c>
      <c r="F645" s="253">
        <f>'Пр7 ведм 22-23'!G716</f>
        <v>70</v>
      </c>
      <c r="G645" s="253">
        <f>'Пр7 ведм 22-23'!H716</f>
        <v>70</v>
      </c>
      <c r="H645" s="337"/>
      <c r="I645" s="337"/>
    </row>
    <row r="646" spans="1:9" s="60" customFormat="1" x14ac:dyDescent="0.2">
      <c r="A646" s="242" t="s">
        <v>820</v>
      </c>
      <c r="B646" s="71">
        <v>10</v>
      </c>
      <c r="C646" s="73" t="s">
        <v>152</v>
      </c>
      <c r="D646" s="59" t="s">
        <v>819</v>
      </c>
      <c r="E646" s="71"/>
      <c r="F646" s="249">
        <f t="shared" ref="F646:G648" si="210">F647</f>
        <v>10</v>
      </c>
      <c r="G646" s="249">
        <f t="shared" si="210"/>
        <v>10</v>
      </c>
      <c r="H646" s="333"/>
      <c r="I646" s="333"/>
    </row>
    <row r="647" spans="1:9" s="60" customFormat="1" x14ac:dyDescent="0.2">
      <c r="A647" s="46" t="s">
        <v>412</v>
      </c>
      <c r="B647" s="226">
        <v>10</v>
      </c>
      <c r="C647" s="59" t="s">
        <v>152</v>
      </c>
      <c r="D647" s="59" t="s">
        <v>819</v>
      </c>
      <c r="E647" s="226" t="s">
        <v>120</v>
      </c>
      <c r="F647" s="98">
        <f t="shared" si="210"/>
        <v>10</v>
      </c>
      <c r="G647" s="98">
        <f t="shared" si="210"/>
        <v>10</v>
      </c>
      <c r="H647" s="329"/>
      <c r="I647" s="329"/>
    </row>
    <row r="648" spans="1:9" s="60" customFormat="1" ht="22.5" x14ac:dyDescent="0.2">
      <c r="A648" s="46" t="s">
        <v>121</v>
      </c>
      <c r="B648" s="226">
        <v>10</v>
      </c>
      <c r="C648" s="59" t="s">
        <v>152</v>
      </c>
      <c r="D648" s="59" t="s">
        <v>819</v>
      </c>
      <c r="E648" s="226" t="s">
        <v>122</v>
      </c>
      <c r="F648" s="98">
        <f t="shared" si="210"/>
        <v>10</v>
      </c>
      <c r="G648" s="98">
        <f t="shared" si="210"/>
        <v>10</v>
      </c>
      <c r="H648" s="329"/>
      <c r="I648" s="329"/>
    </row>
    <row r="649" spans="1:9" s="60" customFormat="1" x14ac:dyDescent="0.2">
      <c r="A649" s="296" t="s">
        <v>432</v>
      </c>
      <c r="B649" s="226">
        <v>10</v>
      </c>
      <c r="C649" s="59" t="s">
        <v>152</v>
      </c>
      <c r="D649" s="59" t="s">
        <v>819</v>
      </c>
      <c r="E649" s="226" t="s">
        <v>124</v>
      </c>
      <c r="F649" s="253">
        <f>'Пр7 ведм 22-23'!G720</f>
        <v>10</v>
      </c>
      <c r="G649" s="253">
        <f>'Пр7 ведм 22-23'!H720</f>
        <v>10</v>
      </c>
      <c r="H649" s="337"/>
      <c r="I649" s="337"/>
    </row>
    <row r="650" spans="1:9" s="54" customFormat="1" ht="11.25" x14ac:dyDescent="0.2">
      <c r="A650" s="299" t="s">
        <v>230</v>
      </c>
      <c r="B650" s="89" t="s">
        <v>150</v>
      </c>
      <c r="C650" s="89" t="s">
        <v>128</v>
      </c>
      <c r="D650" s="64"/>
      <c r="E650" s="90"/>
      <c r="F650" s="290">
        <f>F662+F666+F658+F651+F670</f>
        <v>245389.40000000002</v>
      </c>
      <c r="G650" s="290">
        <f>G662+G666+G658+G651+G670</f>
        <v>263440.90000000002</v>
      </c>
      <c r="H650" s="340"/>
      <c r="I650" s="340"/>
    </row>
    <row r="651" spans="1:9" ht="33" customHeight="1" x14ac:dyDescent="0.2">
      <c r="A651" s="46" t="s">
        <v>440</v>
      </c>
      <c r="B651" s="48">
        <v>10</v>
      </c>
      <c r="C651" s="47" t="s">
        <v>128</v>
      </c>
      <c r="D651" s="47" t="s">
        <v>205</v>
      </c>
      <c r="E651" s="48"/>
      <c r="F651" s="257">
        <f>F652</f>
        <v>3521.7</v>
      </c>
      <c r="G651" s="257">
        <f>G652</f>
        <v>3719.5</v>
      </c>
      <c r="H651" s="346"/>
      <c r="I651" s="346"/>
    </row>
    <row r="652" spans="1:9" ht="18" customHeight="1" x14ac:dyDescent="0.2">
      <c r="A652" s="46" t="s">
        <v>206</v>
      </c>
      <c r="B652" s="48">
        <v>10</v>
      </c>
      <c r="C652" s="47" t="s">
        <v>231</v>
      </c>
      <c r="D652" s="59" t="s">
        <v>207</v>
      </c>
      <c r="E652" s="48"/>
      <c r="F652" s="257">
        <f>F653</f>
        <v>3521.7</v>
      </c>
      <c r="G652" s="257">
        <f>G653</f>
        <v>3719.5</v>
      </c>
      <c r="H652" s="346"/>
      <c r="I652" s="346"/>
    </row>
    <row r="653" spans="1:9" ht="42" customHeight="1" x14ac:dyDescent="0.2">
      <c r="A653" s="46" t="s">
        <v>448</v>
      </c>
      <c r="B653" s="48" t="s">
        <v>150</v>
      </c>
      <c r="C653" s="47" t="s">
        <v>128</v>
      </c>
      <c r="D653" s="47" t="s">
        <v>232</v>
      </c>
      <c r="E653" s="48" t="s">
        <v>148</v>
      </c>
      <c r="F653" s="250">
        <f t="shared" ref="F653:G653" si="211">F655</f>
        <v>3521.7</v>
      </c>
      <c r="G653" s="250">
        <f t="shared" si="211"/>
        <v>3719.5</v>
      </c>
      <c r="H653" s="334"/>
      <c r="I653" s="334"/>
    </row>
    <row r="654" spans="1:9" ht="42" customHeight="1" x14ac:dyDescent="0.2">
      <c r="A654" s="46" t="s">
        <v>233</v>
      </c>
      <c r="B654" s="48" t="s">
        <v>150</v>
      </c>
      <c r="C654" s="47" t="s">
        <v>128</v>
      </c>
      <c r="D654" s="47" t="s">
        <v>234</v>
      </c>
      <c r="E654" s="48"/>
      <c r="F654" s="250">
        <f t="shared" ref="F654:G654" si="212">F655</f>
        <v>3521.7</v>
      </c>
      <c r="G654" s="250">
        <f t="shared" si="212"/>
        <v>3719.5</v>
      </c>
      <c r="H654" s="334"/>
      <c r="I654" s="334"/>
    </row>
    <row r="655" spans="1:9" x14ac:dyDescent="0.2">
      <c r="A655" s="297" t="s">
        <v>160</v>
      </c>
      <c r="B655" s="48" t="s">
        <v>150</v>
      </c>
      <c r="C655" s="47" t="s">
        <v>128</v>
      </c>
      <c r="D655" s="47" t="s">
        <v>234</v>
      </c>
      <c r="E655" s="51" t="s">
        <v>161</v>
      </c>
      <c r="F655" s="254">
        <f>F656</f>
        <v>3521.7</v>
      </c>
      <c r="G655" s="254">
        <f>G656</f>
        <v>3719.5</v>
      </c>
      <c r="H655" s="339"/>
      <c r="I655" s="339"/>
    </row>
    <row r="656" spans="1:9" x14ac:dyDescent="0.2">
      <c r="A656" s="297" t="s">
        <v>162</v>
      </c>
      <c r="B656" s="48" t="s">
        <v>150</v>
      </c>
      <c r="C656" s="47" t="s">
        <v>128</v>
      </c>
      <c r="D656" s="47" t="s">
        <v>234</v>
      </c>
      <c r="E656" s="53">
        <v>310</v>
      </c>
      <c r="F656" s="254">
        <f>F657</f>
        <v>3521.7</v>
      </c>
      <c r="G656" s="254">
        <f>G657</f>
        <v>3719.5</v>
      </c>
      <c r="H656" s="339"/>
      <c r="I656" s="339"/>
    </row>
    <row r="657" spans="1:9" ht="22.5" x14ac:dyDescent="0.2">
      <c r="A657" s="298" t="s">
        <v>163</v>
      </c>
      <c r="B657" s="48" t="s">
        <v>150</v>
      </c>
      <c r="C657" s="47" t="s">
        <v>128</v>
      </c>
      <c r="D657" s="47" t="s">
        <v>234</v>
      </c>
      <c r="E657" s="53">
        <v>313</v>
      </c>
      <c r="F657" s="254">
        <f>'Пр7 ведм 22-23'!G353</f>
        <v>3521.7</v>
      </c>
      <c r="G657" s="254">
        <f>'Пр7 ведм 22-23'!H353</f>
        <v>3719.5</v>
      </c>
      <c r="H657" s="339"/>
      <c r="I657" s="339"/>
    </row>
    <row r="658" spans="1:9" s="54" customFormat="1" ht="22.5" x14ac:dyDescent="0.2">
      <c r="A658" s="298" t="s">
        <v>708</v>
      </c>
      <c r="B658" s="51" t="s">
        <v>150</v>
      </c>
      <c r="C658" s="51" t="s">
        <v>128</v>
      </c>
      <c r="D658" s="51" t="s">
        <v>731</v>
      </c>
      <c r="E658" s="53"/>
      <c r="F658" s="254">
        <f t="shared" ref="F658:G658" si="213">F659</f>
        <v>166696.6</v>
      </c>
      <c r="G658" s="254">
        <f t="shared" si="213"/>
        <v>179606.7</v>
      </c>
      <c r="H658" s="339"/>
      <c r="I658" s="339"/>
    </row>
    <row r="659" spans="1:9" s="54" customFormat="1" ht="11.25" x14ac:dyDescent="0.2">
      <c r="A659" s="297" t="s">
        <v>160</v>
      </c>
      <c r="B659" s="51" t="s">
        <v>150</v>
      </c>
      <c r="C659" s="51" t="s">
        <v>128</v>
      </c>
      <c r="D659" s="51" t="s">
        <v>731</v>
      </c>
      <c r="E659" s="51" t="s">
        <v>161</v>
      </c>
      <c r="F659" s="254">
        <f t="shared" ref="F659:G659" si="214">F661</f>
        <v>166696.6</v>
      </c>
      <c r="G659" s="254">
        <f t="shared" si="214"/>
        <v>179606.7</v>
      </c>
      <c r="H659" s="339"/>
      <c r="I659" s="339"/>
    </row>
    <row r="660" spans="1:9" s="54" customFormat="1" ht="11.25" x14ac:dyDescent="0.2">
      <c r="A660" s="297" t="s">
        <v>162</v>
      </c>
      <c r="B660" s="51" t="s">
        <v>150</v>
      </c>
      <c r="C660" s="51" t="s">
        <v>128</v>
      </c>
      <c r="D660" s="51" t="s">
        <v>731</v>
      </c>
      <c r="E660" s="53">
        <v>310</v>
      </c>
      <c r="F660" s="254">
        <f t="shared" ref="F660:G660" si="215">F661</f>
        <v>166696.6</v>
      </c>
      <c r="G660" s="254">
        <f t="shared" si="215"/>
        <v>179606.7</v>
      </c>
      <c r="H660" s="339"/>
      <c r="I660" s="339"/>
    </row>
    <row r="661" spans="1:9" s="54" customFormat="1" ht="22.5" x14ac:dyDescent="0.2">
      <c r="A661" s="298" t="s">
        <v>163</v>
      </c>
      <c r="B661" s="51" t="s">
        <v>150</v>
      </c>
      <c r="C661" s="51" t="s">
        <v>128</v>
      </c>
      <c r="D661" s="51" t="s">
        <v>731</v>
      </c>
      <c r="E661" s="53">
        <v>313</v>
      </c>
      <c r="F661" s="254">
        <f>'Пр7 ведм 22-23'!G152</f>
        <v>166696.6</v>
      </c>
      <c r="G661" s="254">
        <f>'Пр7 ведм 22-23'!H152</f>
        <v>179606.7</v>
      </c>
      <c r="H661" s="339"/>
      <c r="I661" s="339"/>
    </row>
    <row r="662" spans="1:9" s="54" customFormat="1" ht="33.75" x14ac:dyDescent="0.2">
      <c r="A662" s="298" t="s">
        <v>706</v>
      </c>
      <c r="B662" s="51" t="s">
        <v>150</v>
      </c>
      <c r="C662" s="51" t="s">
        <v>128</v>
      </c>
      <c r="D662" s="51" t="s">
        <v>730</v>
      </c>
      <c r="E662" s="53"/>
      <c r="F662" s="254">
        <f t="shared" ref="F662:G662" si="216">F663</f>
        <v>36092.800000000003</v>
      </c>
      <c r="G662" s="254">
        <f t="shared" si="216"/>
        <v>38117.300000000003</v>
      </c>
      <c r="H662" s="339"/>
      <c r="I662" s="339"/>
    </row>
    <row r="663" spans="1:9" s="54" customFormat="1" ht="11.25" x14ac:dyDescent="0.2">
      <c r="A663" s="297" t="s">
        <v>160</v>
      </c>
      <c r="B663" s="51" t="s">
        <v>150</v>
      </c>
      <c r="C663" s="51" t="s">
        <v>128</v>
      </c>
      <c r="D663" s="51" t="s">
        <v>730</v>
      </c>
      <c r="E663" s="51" t="s">
        <v>161</v>
      </c>
      <c r="F663" s="254">
        <f t="shared" ref="F663:G663" si="217">F665</f>
        <v>36092.800000000003</v>
      </c>
      <c r="G663" s="254">
        <f t="shared" si="217"/>
        <v>38117.300000000003</v>
      </c>
      <c r="H663" s="339"/>
      <c r="I663" s="339"/>
    </row>
    <row r="664" spans="1:9" s="54" customFormat="1" ht="11.25" x14ac:dyDescent="0.2">
      <c r="A664" s="297" t="s">
        <v>162</v>
      </c>
      <c r="B664" s="51" t="s">
        <v>150</v>
      </c>
      <c r="C664" s="51" t="s">
        <v>128</v>
      </c>
      <c r="D664" s="51" t="s">
        <v>730</v>
      </c>
      <c r="E664" s="53">
        <v>310</v>
      </c>
      <c r="F664" s="254">
        <f t="shared" ref="F664:G664" si="218">F665</f>
        <v>36092.800000000003</v>
      </c>
      <c r="G664" s="254">
        <f t="shared" si="218"/>
        <v>38117.300000000003</v>
      </c>
      <c r="H664" s="339"/>
      <c r="I664" s="339"/>
    </row>
    <row r="665" spans="1:9" s="54" customFormat="1" ht="22.5" x14ac:dyDescent="0.2">
      <c r="A665" s="298" t="s">
        <v>163</v>
      </c>
      <c r="B665" s="51" t="s">
        <v>150</v>
      </c>
      <c r="C665" s="51" t="s">
        <v>128</v>
      </c>
      <c r="D665" s="51" t="s">
        <v>730</v>
      </c>
      <c r="E665" s="53">
        <v>313</v>
      </c>
      <c r="F665" s="254">
        <f>'Пр7 ведм 22-23'!G156</f>
        <v>36092.800000000003</v>
      </c>
      <c r="G665" s="254">
        <f>'Пр7 ведм 22-23'!H156</f>
        <v>38117.300000000003</v>
      </c>
      <c r="H665" s="339"/>
      <c r="I665" s="339"/>
    </row>
    <row r="666" spans="1:9" s="54" customFormat="1" ht="33.75" x14ac:dyDescent="0.2">
      <c r="A666" s="298" t="s">
        <v>457</v>
      </c>
      <c r="B666" s="51" t="s">
        <v>150</v>
      </c>
      <c r="C666" s="51" t="s">
        <v>128</v>
      </c>
      <c r="D666" s="51" t="s">
        <v>532</v>
      </c>
      <c r="E666" s="53"/>
      <c r="F666" s="254">
        <f t="shared" ref="F666:G666" si="219">F667</f>
        <v>34244.6</v>
      </c>
      <c r="G666" s="254">
        <f t="shared" si="219"/>
        <v>36384.1</v>
      </c>
      <c r="H666" s="339"/>
      <c r="I666" s="339"/>
    </row>
    <row r="667" spans="1:9" s="54" customFormat="1" ht="11.25" x14ac:dyDescent="0.2">
      <c r="A667" s="297" t="s">
        <v>160</v>
      </c>
      <c r="B667" s="51" t="s">
        <v>150</v>
      </c>
      <c r="C667" s="51" t="s">
        <v>128</v>
      </c>
      <c r="D667" s="51" t="s">
        <v>532</v>
      </c>
      <c r="E667" s="51" t="s">
        <v>161</v>
      </c>
      <c r="F667" s="254">
        <f t="shared" ref="F667:G667" si="220">F669</f>
        <v>34244.6</v>
      </c>
      <c r="G667" s="254">
        <f t="shared" si="220"/>
        <v>36384.1</v>
      </c>
      <c r="H667" s="339"/>
      <c r="I667" s="339"/>
    </row>
    <row r="668" spans="1:9" s="54" customFormat="1" ht="11.25" x14ac:dyDescent="0.2">
      <c r="A668" s="297" t="s">
        <v>162</v>
      </c>
      <c r="B668" s="51" t="s">
        <v>150</v>
      </c>
      <c r="C668" s="51" t="s">
        <v>128</v>
      </c>
      <c r="D668" s="51" t="s">
        <v>532</v>
      </c>
      <c r="E668" s="53">
        <v>310</v>
      </c>
      <c r="F668" s="254">
        <f t="shared" ref="F668:G668" si="221">F669</f>
        <v>34244.6</v>
      </c>
      <c r="G668" s="254">
        <f t="shared" si="221"/>
        <v>36384.1</v>
      </c>
      <c r="H668" s="339"/>
      <c r="I668" s="339"/>
    </row>
    <row r="669" spans="1:9" s="54" customFormat="1" ht="22.5" x14ac:dyDescent="0.2">
      <c r="A669" s="298" t="s">
        <v>163</v>
      </c>
      <c r="B669" s="51" t="s">
        <v>150</v>
      </c>
      <c r="C669" s="51" t="s">
        <v>128</v>
      </c>
      <c r="D669" s="51" t="s">
        <v>532</v>
      </c>
      <c r="E669" s="53">
        <v>313</v>
      </c>
      <c r="F669" s="254">
        <f>'Пр7 ведм 22-23'!G160</f>
        <v>34244.6</v>
      </c>
      <c r="G669" s="254">
        <f>'Пр7 ведм 22-23'!H160</f>
        <v>36384.1</v>
      </c>
      <c r="H669" s="339"/>
      <c r="I669" s="339"/>
    </row>
    <row r="670" spans="1:9" ht="31.5" x14ac:dyDescent="0.2">
      <c r="A670" s="44" t="s">
        <v>805</v>
      </c>
      <c r="B670" s="67">
        <v>10</v>
      </c>
      <c r="C670" s="69" t="s">
        <v>128</v>
      </c>
      <c r="D670" s="69" t="s">
        <v>335</v>
      </c>
      <c r="E670" s="67"/>
      <c r="F670" s="97">
        <f>+F671</f>
        <v>4833.7</v>
      </c>
      <c r="G670" s="97">
        <f>+G671</f>
        <v>5613.3</v>
      </c>
      <c r="H670" s="332"/>
      <c r="I670" s="332"/>
    </row>
    <row r="671" spans="1:9" ht="22.5" x14ac:dyDescent="0.2">
      <c r="A671" s="242" t="s">
        <v>807</v>
      </c>
      <c r="B671" s="59" t="s">
        <v>150</v>
      </c>
      <c r="C671" s="59" t="s">
        <v>128</v>
      </c>
      <c r="D671" s="59" t="s">
        <v>806</v>
      </c>
      <c r="E671" s="226" t="s">
        <v>148</v>
      </c>
      <c r="F671" s="98">
        <f>F672</f>
        <v>4833.7</v>
      </c>
      <c r="G671" s="98">
        <f>G672</f>
        <v>5613.3</v>
      </c>
      <c r="H671" s="329"/>
      <c r="I671" s="329"/>
    </row>
    <row r="672" spans="1:9" ht="22.5" x14ac:dyDescent="0.2">
      <c r="A672" s="227" t="s">
        <v>521</v>
      </c>
      <c r="B672" s="59" t="s">
        <v>150</v>
      </c>
      <c r="C672" s="59" t="s">
        <v>128</v>
      </c>
      <c r="D672" s="59" t="s">
        <v>818</v>
      </c>
      <c r="E672" s="226"/>
      <c r="F672" s="98">
        <f t="shared" ref="F672:G674" si="222">F673</f>
        <v>4833.7</v>
      </c>
      <c r="G672" s="98">
        <f t="shared" si="222"/>
        <v>5613.3</v>
      </c>
      <c r="H672" s="329"/>
      <c r="I672" s="329"/>
    </row>
    <row r="673" spans="1:9" x14ac:dyDescent="0.2">
      <c r="A673" s="297" t="s">
        <v>160</v>
      </c>
      <c r="B673" s="59" t="s">
        <v>150</v>
      </c>
      <c r="C673" s="59" t="s">
        <v>128</v>
      </c>
      <c r="D673" s="59" t="s">
        <v>818</v>
      </c>
      <c r="E673" s="226">
        <v>300</v>
      </c>
      <c r="F673" s="98">
        <f t="shared" si="222"/>
        <v>4833.7</v>
      </c>
      <c r="G673" s="98">
        <f t="shared" si="222"/>
        <v>5613.3</v>
      </c>
      <c r="H673" s="329"/>
      <c r="I673" s="329"/>
    </row>
    <row r="674" spans="1:9" ht="33.75" x14ac:dyDescent="0.2">
      <c r="A674" s="46" t="s">
        <v>409</v>
      </c>
      <c r="B674" s="59" t="s">
        <v>150</v>
      </c>
      <c r="C674" s="59" t="s">
        <v>128</v>
      </c>
      <c r="D674" s="59" t="s">
        <v>818</v>
      </c>
      <c r="E674" s="226">
        <v>320</v>
      </c>
      <c r="F674" s="98">
        <f t="shared" si="222"/>
        <v>4833.7</v>
      </c>
      <c r="G674" s="98">
        <f t="shared" si="222"/>
        <v>5613.3</v>
      </c>
      <c r="H674" s="329"/>
      <c r="I674" s="329"/>
    </row>
    <row r="675" spans="1:9" x14ac:dyDescent="0.2">
      <c r="A675" s="46" t="s">
        <v>350</v>
      </c>
      <c r="B675" s="59" t="s">
        <v>150</v>
      </c>
      <c r="C675" s="59" t="s">
        <v>128</v>
      </c>
      <c r="D675" s="59" t="s">
        <v>818</v>
      </c>
      <c r="E675" s="226">
        <v>322</v>
      </c>
      <c r="F675" s="98">
        <f>'Пр7 ведм 22-23'!G727</f>
        <v>4833.7</v>
      </c>
      <c r="G675" s="98">
        <f>'Пр7 ведм 22-23'!H727</f>
        <v>5613.3</v>
      </c>
      <c r="H675" s="329"/>
      <c r="I675" s="329"/>
    </row>
    <row r="676" spans="1:9" s="54" customFormat="1" ht="11.25" x14ac:dyDescent="0.2">
      <c r="A676" s="44" t="s">
        <v>182</v>
      </c>
      <c r="B676" s="66" t="s">
        <v>150</v>
      </c>
      <c r="C676" s="64" t="s">
        <v>183</v>
      </c>
      <c r="D676" s="64" t="s">
        <v>147</v>
      </c>
      <c r="E676" s="66" t="s">
        <v>148</v>
      </c>
      <c r="F676" s="248">
        <f>F677+F685+F706</f>
        <v>3907.9</v>
      </c>
      <c r="G676" s="248">
        <f>G677+G685+G706</f>
        <v>3258.1</v>
      </c>
      <c r="H676" s="338"/>
      <c r="I676" s="338"/>
    </row>
    <row r="677" spans="1:9" s="54" customFormat="1" ht="22.5" x14ac:dyDescent="0.2">
      <c r="A677" s="46" t="s">
        <v>437</v>
      </c>
      <c r="B677" s="48">
        <v>10</v>
      </c>
      <c r="C677" s="47" t="s">
        <v>183</v>
      </c>
      <c r="D677" s="47" t="s">
        <v>153</v>
      </c>
      <c r="E677" s="48"/>
      <c r="F677" s="250">
        <f t="shared" ref="F677:G681" si="223">F678</f>
        <v>1042</v>
      </c>
      <c r="G677" s="250">
        <f t="shared" si="223"/>
        <v>1100.5</v>
      </c>
      <c r="H677" s="334"/>
      <c r="I677" s="334"/>
    </row>
    <row r="678" spans="1:9" s="54" customFormat="1" ht="22.5" x14ac:dyDescent="0.2">
      <c r="A678" s="46" t="s">
        <v>154</v>
      </c>
      <c r="B678" s="48" t="s">
        <v>150</v>
      </c>
      <c r="C678" s="47" t="s">
        <v>183</v>
      </c>
      <c r="D678" s="47" t="s">
        <v>155</v>
      </c>
      <c r="E678" s="48"/>
      <c r="F678" s="250">
        <f t="shared" si="223"/>
        <v>1042</v>
      </c>
      <c r="G678" s="250">
        <f t="shared" si="223"/>
        <v>1100.5</v>
      </c>
      <c r="H678" s="334"/>
      <c r="I678" s="334"/>
    </row>
    <row r="679" spans="1:9" s="54" customFormat="1" ht="33.75" x14ac:dyDescent="0.2">
      <c r="A679" s="46" t="s">
        <v>184</v>
      </c>
      <c r="B679" s="48" t="s">
        <v>150</v>
      </c>
      <c r="C679" s="47" t="s">
        <v>183</v>
      </c>
      <c r="D679" s="47" t="s">
        <v>185</v>
      </c>
      <c r="E679" s="48" t="s">
        <v>148</v>
      </c>
      <c r="F679" s="250">
        <f t="shared" si="223"/>
        <v>1042</v>
      </c>
      <c r="G679" s="250">
        <f t="shared" si="223"/>
        <v>1100.5</v>
      </c>
      <c r="H679" s="334"/>
      <c r="I679" s="334"/>
    </row>
    <row r="680" spans="1:9" s="54" customFormat="1" ht="22.5" x14ac:dyDescent="0.2">
      <c r="A680" s="46" t="s">
        <v>417</v>
      </c>
      <c r="B680" s="48" t="s">
        <v>150</v>
      </c>
      <c r="C680" s="47" t="s">
        <v>183</v>
      </c>
      <c r="D680" s="47" t="s">
        <v>186</v>
      </c>
      <c r="E680" s="48" t="s">
        <v>148</v>
      </c>
      <c r="F680" s="250">
        <f t="shared" si="223"/>
        <v>1042</v>
      </c>
      <c r="G680" s="250">
        <f t="shared" si="223"/>
        <v>1100.5</v>
      </c>
      <c r="H680" s="334"/>
      <c r="I680" s="334"/>
    </row>
    <row r="681" spans="1:9" s="54" customFormat="1" ht="11.25" x14ac:dyDescent="0.2">
      <c r="A681" s="46" t="s">
        <v>412</v>
      </c>
      <c r="B681" s="48" t="s">
        <v>150</v>
      </c>
      <c r="C681" s="47" t="s">
        <v>183</v>
      </c>
      <c r="D681" s="47" t="s">
        <v>186</v>
      </c>
      <c r="E681" s="48" t="s">
        <v>120</v>
      </c>
      <c r="F681" s="250">
        <f t="shared" si="223"/>
        <v>1042</v>
      </c>
      <c r="G681" s="250">
        <f t="shared" si="223"/>
        <v>1100.5</v>
      </c>
      <c r="H681" s="334"/>
      <c r="I681" s="334"/>
    </row>
    <row r="682" spans="1:9" ht="22.5" x14ac:dyDescent="0.2">
      <c r="A682" s="46" t="s">
        <v>121</v>
      </c>
      <c r="B682" s="48" t="s">
        <v>150</v>
      </c>
      <c r="C682" s="47" t="s">
        <v>183</v>
      </c>
      <c r="D682" s="47" t="s">
        <v>186</v>
      </c>
      <c r="E682" s="48" t="s">
        <v>122</v>
      </c>
      <c r="F682" s="250">
        <f t="shared" ref="F682:G682" si="224">F684+F683</f>
        <v>1042</v>
      </c>
      <c r="G682" s="250">
        <f t="shared" si="224"/>
        <v>1100.5</v>
      </c>
      <c r="H682" s="334"/>
      <c r="I682" s="334"/>
    </row>
    <row r="683" spans="1:9" ht="22.5" x14ac:dyDescent="0.2">
      <c r="A683" s="296" t="s">
        <v>135</v>
      </c>
      <c r="B683" s="48" t="s">
        <v>150</v>
      </c>
      <c r="C683" s="47" t="s">
        <v>183</v>
      </c>
      <c r="D683" s="47" t="s">
        <v>186</v>
      </c>
      <c r="E683" s="48">
        <v>242</v>
      </c>
      <c r="F683" s="250">
        <f>'Пр7 ведм 22-23'!G168</f>
        <v>34</v>
      </c>
      <c r="G683" s="250">
        <f>'Пр7 ведм 22-23'!H168</f>
        <v>92.5</v>
      </c>
      <c r="H683" s="334"/>
      <c r="I683" s="334"/>
    </row>
    <row r="684" spans="1:9" x14ac:dyDescent="0.2">
      <c r="A684" s="296" t="s">
        <v>432</v>
      </c>
      <c r="B684" s="48" t="s">
        <v>150</v>
      </c>
      <c r="C684" s="47" t="s">
        <v>183</v>
      </c>
      <c r="D684" s="47" t="s">
        <v>186</v>
      </c>
      <c r="E684" s="48" t="s">
        <v>124</v>
      </c>
      <c r="F684" s="250">
        <f>'Пр7 ведм 22-23'!G169</f>
        <v>1008</v>
      </c>
      <c r="G684" s="250">
        <f>'Пр7 ведм 22-23'!H169</f>
        <v>1008</v>
      </c>
      <c r="H684" s="334"/>
      <c r="I684" s="334"/>
    </row>
    <row r="685" spans="1:9" x14ac:dyDescent="0.2">
      <c r="A685" s="46" t="s">
        <v>187</v>
      </c>
      <c r="B685" s="48" t="s">
        <v>150</v>
      </c>
      <c r="C685" s="47" t="s">
        <v>183</v>
      </c>
      <c r="D685" s="47" t="s">
        <v>188</v>
      </c>
      <c r="E685" s="48"/>
      <c r="F685" s="250">
        <f>F686+F702</f>
        <v>2845.9</v>
      </c>
      <c r="G685" s="250">
        <f>G686+G702</f>
        <v>2137.6</v>
      </c>
      <c r="H685" s="334"/>
      <c r="I685" s="334"/>
    </row>
    <row r="686" spans="1:9" ht="22.5" x14ac:dyDescent="0.2">
      <c r="A686" s="46" t="s">
        <v>189</v>
      </c>
      <c r="B686" s="48" t="s">
        <v>150</v>
      </c>
      <c r="C686" s="47" t="s">
        <v>183</v>
      </c>
      <c r="D686" s="47" t="s">
        <v>190</v>
      </c>
      <c r="E686" s="48" t="s">
        <v>148</v>
      </c>
      <c r="F686" s="250">
        <f>F687+F692+F696</f>
        <v>2805.9</v>
      </c>
      <c r="G686" s="250">
        <f>G687+G692+G696</f>
        <v>2097.6</v>
      </c>
      <c r="H686" s="334"/>
      <c r="I686" s="334"/>
    </row>
    <row r="687" spans="1:9" ht="22.5" x14ac:dyDescent="0.2">
      <c r="A687" s="132" t="s">
        <v>191</v>
      </c>
      <c r="B687" s="48">
        <v>10</v>
      </c>
      <c r="C687" s="47" t="s">
        <v>183</v>
      </c>
      <c r="D687" s="47" t="s">
        <v>192</v>
      </c>
      <c r="E687" s="48" t="s">
        <v>148</v>
      </c>
      <c r="F687" s="250">
        <f t="shared" ref="F687:G688" si="225">F688</f>
        <v>2468.6</v>
      </c>
      <c r="G687" s="250">
        <f t="shared" si="225"/>
        <v>1760.3</v>
      </c>
      <c r="H687" s="334"/>
      <c r="I687" s="334"/>
    </row>
    <row r="688" spans="1:9" ht="33.75" x14ac:dyDescent="0.2">
      <c r="A688" s="46" t="s">
        <v>111</v>
      </c>
      <c r="B688" s="48">
        <v>10</v>
      </c>
      <c r="C688" s="47" t="s">
        <v>183</v>
      </c>
      <c r="D688" s="47" t="s">
        <v>192</v>
      </c>
      <c r="E688" s="48" t="s">
        <v>112</v>
      </c>
      <c r="F688" s="250">
        <f t="shared" si="225"/>
        <v>2468.6</v>
      </c>
      <c r="G688" s="250">
        <f t="shared" si="225"/>
        <v>1760.3</v>
      </c>
      <c r="H688" s="334"/>
      <c r="I688" s="334"/>
    </row>
    <row r="689" spans="1:9" ht="20.25" customHeight="1" x14ac:dyDescent="0.2">
      <c r="A689" s="46" t="s">
        <v>132</v>
      </c>
      <c r="B689" s="48">
        <v>10</v>
      </c>
      <c r="C689" s="47" t="s">
        <v>183</v>
      </c>
      <c r="D689" s="47" t="s">
        <v>192</v>
      </c>
      <c r="E689" s="48" t="s">
        <v>193</v>
      </c>
      <c r="F689" s="250">
        <f t="shared" ref="F689:G689" si="226">F690+F691</f>
        <v>2468.6</v>
      </c>
      <c r="G689" s="250">
        <f t="shared" si="226"/>
        <v>1760.3</v>
      </c>
      <c r="H689" s="334"/>
      <c r="I689" s="334"/>
    </row>
    <row r="690" spans="1:9" x14ac:dyDescent="0.2">
      <c r="A690" s="132" t="s">
        <v>133</v>
      </c>
      <c r="B690" s="48">
        <v>10</v>
      </c>
      <c r="C690" s="47" t="s">
        <v>183</v>
      </c>
      <c r="D690" s="47" t="s">
        <v>192</v>
      </c>
      <c r="E690" s="48" t="s">
        <v>194</v>
      </c>
      <c r="F690" s="250">
        <f>'Пр7 ведм 22-23'!G175</f>
        <v>1896</v>
      </c>
      <c r="G690" s="250">
        <f>'Пр7 ведм 22-23'!H175</f>
        <v>1352</v>
      </c>
      <c r="H690" s="334"/>
      <c r="I690" s="334"/>
    </row>
    <row r="691" spans="1:9" ht="33.75" x14ac:dyDescent="0.2">
      <c r="A691" s="132" t="s">
        <v>134</v>
      </c>
      <c r="B691" s="48">
        <v>10</v>
      </c>
      <c r="C691" s="47" t="s">
        <v>183</v>
      </c>
      <c r="D691" s="47" t="s">
        <v>192</v>
      </c>
      <c r="E691" s="48">
        <v>129</v>
      </c>
      <c r="F691" s="250">
        <f>'Пр7 ведм 22-23'!G176</f>
        <v>572.6</v>
      </c>
      <c r="G691" s="250">
        <f>'Пр7 ведм 22-23'!H176</f>
        <v>408.3</v>
      </c>
      <c r="H691" s="334"/>
      <c r="I691" s="334"/>
    </row>
    <row r="692" spans="1:9" x14ac:dyDescent="0.2">
      <c r="A692" s="46" t="s">
        <v>412</v>
      </c>
      <c r="B692" s="48">
        <v>10</v>
      </c>
      <c r="C692" s="47" t="s">
        <v>183</v>
      </c>
      <c r="D692" s="47" t="s">
        <v>195</v>
      </c>
      <c r="E692" s="48" t="s">
        <v>120</v>
      </c>
      <c r="F692" s="250">
        <f t="shared" ref="F692:G692" si="227">F693</f>
        <v>321.3</v>
      </c>
      <c r="G692" s="250">
        <f t="shared" si="227"/>
        <v>321.3</v>
      </c>
      <c r="H692" s="334"/>
      <c r="I692" s="334"/>
    </row>
    <row r="693" spans="1:9" ht="22.5" x14ac:dyDescent="0.2">
      <c r="A693" s="46" t="s">
        <v>121</v>
      </c>
      <c r="B693" s="48">
        <v>10</v>
      </c>
      <c r="C693" s="47" t="s">
        <v>183</v>
      </c>
      <c r="D693" s="47" t="s">
        <v>195</v>
      </c>
      <c r="E693" s="48" t="s">
        <v>122</v>
      </c>
      <c r="F693" s="250">
        <f t="shared" ref="F693:G693" si="228">F695+F694</f>
        <v>321.3</v>
      </c>
      <c r="G693" s="250">
        <f t="shared" si="228"/>
        <v>321.3</v>
      </c>
      <c r="H693" s="334"/>
      <c r="I693" s="334"/>
    </row>
    <row r="694" spans="1:9" ht="22.5" x14ac:dyDescent="0.2">
      <c r="A694" s="296" t="s">
        <v>135</v>
      </c>
      <c r="B694" s="48">
        <v>10</v>
      </c>
      <c r="C694" s="47" t="s">
        <v>183</v>
      </c>
      <c r="D694" s="47" t="s">
        <v>195</v>
      </c>
      <c r="E694" s="48">
        <v>242</v>
      </c>
      <c r="F694" s="250">
        <f>'Пр7 ведм 22-23'!G179</f>
        <v>135.5</v>
      </c>
      <c r="G694" s="250">
        <f>'Пр7 ведм 22-23'!H179</f>
        <v>135.5</v>
      </c>
      <c r="H694" s="334"/>
      <c r="I694" s="334"/>
    </row>
    <row r="695" spans="1:9" x14ac:dyDescent="0.2">
      <c r="A695" s="296" t="s">
        <v>432</v>
      </c>
      <c r="B695" s="48">
        <v>10</v>
      </c>
      <c r="C695" s="47" t="s">
        <v>183</v>
      </c>
      <c r="D695" s="47" t="s">
        <v>195</v>
      </c>
      <c r="E695" s="48" t="s">
        <v>124</v>
      </c>
      <c r="F695" s="250">
        <f>'Пр7 ведм 22-23'!G180</f>
        <v>185.8</v>
      </c>
      <c r="G695" s="250">
        <f>'Пр7 ведм 22-23'!H180</f>
        <v>185.8</v>
      </c>
      <c r="H695" s="334"/>
      <c r="I695" s="334"/>
    </row>
    <row r="696" spans="1:9" ht="38.25" customHeight="1" x14ac:dyDescent="0.2">
      <c r="A696" s="298" t="s">
        <v>136</v>
      </c>
      <c r="B696" s="48">
        <v>10</v>
      </c>
      <c r="C696" s="47" t="s">
        <v>183</v>
      </c>
      <c r="D696" s="47" t="s">
        <v>195</v>
      </c>
      <c r="E696" s="48" t="s">
        <v>196</v>
      </c>
      <c r="F696" s="250">
        <f t="shared" ref="F696:G696" si="229">F699</f>
        <v>16</v>
      </c>
      <c r="G696" s="250">
        <f t="shared" si="229"/>
        <v>16</v>
      </c>
      <c r="H696" s="334"/>
      <c r="I696" s="334"/>
    </row>
    <row r="697" spans="1:9" x14ac:dyDescent="0.2">
      <c r="A697" s="298" t="s">
        <v>746</v>
      </c>
      <c r="B697" s="48">
        <v>10</v>
      </c>
      <c r="C697" s="47" t="s">
        <v>183</v>
      </c>
      <c r="D697" s="47" t="s">
        <v>195</v>
      </c>
      <c r="E697" s="48">
        <v>830</v>
      </c>
      <c r="F697" s="250"/>
      <c r="G697" s="250"/>
      <c r="H697" s="334"/>
      <c r="I697" s="334"/>
    </row>
    <row r="698" spans="1:9" ht="22.5" x14ac:dyDescent="0.2">
      <c r="A698" s="298" t="s">
        <v>747</v>
      </c>
      <c r="B698" s="48">
        <v>10</v>
      </c>
      <c r="C698" s="47" t="s">
        <v>183</v>
      </c>
      <c r="D698" s="47" t="s">
        <v>195</v>
      </c>
      <c r="E698" s="48">
        <v>831</v>
      </c>
      <c r="F698" s="250"/>
      <c r="G698" s="250"/>
      <c r="H698" s="334"/>
      <c r="I698" s="334"/>
    </row>
    <row r="699" spans="1:9" x14ac:dyDescent="0.2">
      <c r="A699" s="298" t="s">
        <v>137</v>
      </c>
      <c r="B699" s="48">
        <v>10</v>
      </c>
      <c r="C699" s="47" t="s">
        <v>183</v>
      </c>
      <c r="D699" s="47" t="s">
        <v>195</v>
      </c>
      <c r="E699" s="48" t="s">
        <v>138</v>
      </c>
      <c r="F699" s="250">
        <f t="shared" ref="F699:G699" si="230">F700+F701</f>
        <v>16</v>
      </c>
      <c r="G699" s="250">
        <f t="shared" si="230"/>
        <v>16</v>
      </c>
      <c r="H699" s="334"/>
      <c r="I699" s="334"/>
    </row>
    <row r="700" spans="1:9" x14ac:dyDescent="0.2">
      <c r="A700" s="297" t="s">
        <v>139</v>
      </c>
      <c r="B700" s="48">
        <v>10</v>
      </c>
      <c r="C700" s="47" t="s">
        <v>183</v>
      </c>
      <c r="D700" s="47" t="s">
        <v>195</v>
      </c>
      <c r="E700" s="48" t="s">
        <v>140</v>
      </c>
      <c r="F700" s="250">
        <f>'Пр7 ведм 22-23'!G185</f>
        <v>4</v>
      </c>
      <c r="G700" s="250">
        <f>'Пр7 ведм 22-23'!H185</f>
        <v>4</v>
      </c>
      <c r="H700" s="334"/>
      <c r="I700" s="334"/>
    </row>
    <row r="701" spans="1:9" x14ac:dyDescent="0.2">
      <c r="A701" s="298" t="s">
        <v>404</v>
      </c>
      <c r="B701" s="48">
        <v>10</v>
      </c>
      <c r="C701" s="47" t="s">
        <v>183</v>
      </c>
      <c r="D701" s="47" t="s">
        <v>195</v>
      </c>
      <c r="E701" s="48">
        <v>853</v>
      </c>
      <c r="F701" s="250">
        <f>'Пр7 ведм 22-23'!G186</f>
        <v>12</v>
      </c>
      <c r="G701" s="250">
        <f>'Пр7 ведм 22-23'!H186</f>
        <v>12</v>
      </c>
      <c r="H701" s="334"/>
      <c r="I701" s="334"/>
    </row>
    <row r="702" spans="1:9" ht="55.5" customHeight="1" x14ac:dyDescent="0.2">
      <c r="A702" s="46" t="s">
        <v>198</v>
      </c>
      <c r="B702" s="48">
        <v>10</v>
      </c>
      <c r="C702" s="47" t="s">
        <v>183</v>
      </c>
      <c r="D702" s="47" t="s">
        <v>199</v>
      </c>
      <c r="E702" s="48"/>
      <c r="F702" s="250">
        <f>F703</f>
        <v>40</v>
      </c>
      <c r="G702" s="250">
        <f>G703</f>
        <v>40</v>
      </c>
      <c r="H702" s="334"/>
      <c r="I702" s="334"/>
    </row>
    <row r="703" spans="1:9" x14ac:dyDescent="0.2">
      <c r="A703" s="46" t="s">
        <v>412</v>
      </c>
      <c r="B703" s="48">
        <v>10</v>
      </c>
      <c r="C703" s="47" t="s">
        <v>183</v>
      </c>
      <c r="D703" s="47" t="s">
        <v>199</v>
      </c>
      <c r="E703" s="48" t="s">
        <v>120</v>
      </c>
      <c r="F703" s="250">
        <f t="shared" ref="F703:G704" si="231">F704</f>
        <v>40</v>
      </c>
      <c r="G703" s="250">
        <f t="shared" si="231"/>
        <v>40</v>
      </c>
      <c r="H703" s="334"/>
      <c r="I703" s="334"/>
    </row>
    <row r="704" spans="1:9" ht="22.5" x14ac:dyDescent="0.2">
      <c r="A704" s="46" t="s">
        <v>121</v>
      </c>
      <c r="B704" s="48">
        <v>10</v>
      </c>
      <c r="C704" s="47" t="s">
        <v>183</v>
      </c>
      <c r="D704" s="47" t="s">
        <v>199</v>
      </c>
      <c r="E704" s="48" t="s">
        <v>122</v>
      </c>
      <c r="F704" s="250">
        <f t="shared" si="231"/>
        <v>40</v>
      </c>
      <c r="G704" s="250">
        <f t="shared" si="231"/>
        <v>40</v>
      </c>
      <c r="H704" s="334"/>
      <c r="I704" s="334"/>
    </row>
    <row r="705" spans="1:9" x14ac:dyDescent="0.2">
      <c r="A705" s="296" t="s">
        <v>432</v>
      </c>
      <c r="B705" s="48">
        <v>10</v>
      </c>
      <c r="C705" s="47" t="s">
        <v>183</v>
      </c>
      <c r="D705" s="47" t="s">
        <v>199</v>
      </c>
      <c r="E705" s="48" t="s">
        <v>124</v>
      </c>
      <c r="F705" s="250">
        <f>'Пр7 ведм 22-23'!G190</f>
        <v>40</v>
      </c>
      <c r="G705" s="250">
        <f>'Пр7 ведм 22-23'!H190</f>
        <v>40</v>
      </c>
      <c r="H705" s="334"/>
      <c r="I705" s="334"/>
    </row>
    <row r="706" spans="1:9" s="54" customFormat="1" ht="43.5" customHeight="1" x14ac:dyDescent="0.2">
      <c r="A706" s="46" t="s">
        <v>821</v>
      </c>
      <c r="B706" s="48">
        <v>10</v>
      </c>
      <c r="C706" s="47" t="s">
        <v>183</v>
      </c>
      <c r="D706" s="47" t="s">
        <v>338</v>
      </c>
      <c r="E706" s="48"/>
      <c r="F706" s="250">
        <f t="shared" ref="F706:G709" si="232">F707</f>
        <v>20</v>
      </c>
      <c r="G706" s="250">
        <f t="shared" si="232"/>
        <v>20</v>
      </c>
      <c r="H706" s="334"/>
      <c r="I706" s="334"/>
    </row>
    <row r="707" spans="1:9" s="54" customFormat="1" ht="37.5" customHeight="1" x14ac:dyDescent="0.2">
      <c r="A707" s="246" t="s">
        <v>822</v>
      </c>
      <c r="B707" s="48" t="s">
        <v>150</v>
      </c>
      <c r="C707" s="47" t="s">
        <v>183</v>
      </c>
      <c r="D707" s="47" t="s">
        <v>823</v>
      </c>
      <c r="E707" s="48"/>
      <c r="F707" s="250">
        <f t="shared" si="232"/>
        <v>20</v>
      </c>
      <c r="G707" s="250">
        <f t="shared" si="232"/>
        <v>20</v>
      </c>
      <c r="H707" s="334"/>
      <c r="I707" s="334"/>
    </row>
    <row r="708" spans="1:9" s="54" customFormat="1" ht="11.25" x14ac:dyDescent="0.2">
      <c r="A708" s="46" t="s">
        <v>412</v>
      </c>
      <c r="B708" s="48" t="s">
        <v>150</v>
      </c>
      <c r="C708" s="47" t="s">
        <v>183</v>
      </c>
      <c r="D708" s="47" t="s">
        <v>823</v>
      </c>
      <c r="E708" s="48" t="s">
        <v>120</v>
      </c>
      <c r="F708" s="250">
        <f t="shared" si="232"/>
        <v>20</v>
      </c>
      <c r="G708" s="250">
        <f t="shared" si="232"/>
        <v>20</v>
      </c>
      <c r="H708" s="334"/>
      <c r="I708" s="334"/>
    </row>
    <row r="709" spans="1:9" ht="22.5" x14ac:dyDescent="0.2">
      <c r="A709" s="46" t="s">
        <v>121</v>
      </c>
      <c r="B709" s="48" t="s">
        <v>150</v>
      </c>
      <c r="C709" s="47" t="s">
        <v>183</v>
      </c>
      <c r="D709" s="47" t="s">
        <v>823</v>
      </c>
      <c r="E709" s="48" t="s">
        <v>122</v>
      </c>
      <c r="F709" s="250">
        <f t="shared" si="232"/>
        <v>20</v>
      </c>
      <c r="G709" s="250">
        <f t="shared" si="232"/>
        <v>20</v>
      </c>
      <c r="H709" s="334"/>
      <c r="I709" s="334"/>
    </row>
    <row r="710" spans="1:9" x14ac:dyDescent="0.2">
      <c r="A710" s="296" t="s">
        <v>432</v>
      </c>
      <c r="B710" s="48" t="s">
        <v>150</v>
      </c>
      <c r="C710" s="47" t="s">
        <v>183</v>
      </c>
      <c r="D710" s="47" t="s">
        <v>823</v>
      </c>
      <c r="E710" s="48" t="s">
        <v>124</v>
      </c>
      <c r="F710" s="250">
        <f>'Пр7 ведм 22-23'!G733</f>
        <v>20</v>
      </c>
      <c r="G710" s="250">
        <f>'Пр7 ведм 22-23'!H733</f>
        <v>20</v>
      </c>
      <c r="H710" s="334"/>
      <c r="I710" s="334"/>
    </row>
    <row r="711" spans="1:9" x14ac:dyDescent="0.2">
      <c r="A711" s="44" t="s">
        <v>351</v>
      </c>
      <c r="B711" s="67" t="s">
        <v>352</v>
      </c>
      <c r="C711" s="69" t="s">
        <v>146</v>
      </c>
      <c r="D711" s="69" t="s">
        <v>147</v>
      </c>
      <c r="E711" s="67" t="s">
        <v>148</v>
      </c>
      <c r="F711" s="251">
        <f t="shared" ref="F711:G716" si="233">F712</f>
        <v>200</v>
      </c>
      <c r="G711" s="251">
        <f t="shared" si="233"/>
        <v>200</v>
      </c>
      <c r="H711" s="335"/>
      <c r="I711" s="335"/>
    </row>
    <row r="712" spans="1:9" x14ac:dyDescent="0.2">
      <c r="A712" s="44" t="s">
        <v>353</v>
      </c>
      <c r="B712" s="67" t="s">
        <v>352</v>
      </c>
      <c r="C712" s="69" t="s">
        <v>239</v>
      </c>
      <c r="D712" s="69" t="s">
        <v>147</v>
      </c>
      <c r="E712" s="67" t="s">
        <v>148</v>
      </c>
      <c r="F712" s="251">
        <f t="shared" si="233"/>
        <v>200</v>
      </c>
      <c r="G712" s="251">
        <f t="shared" si="233"/>
        <v>200</v>
      </c>
      <c r="H712" s="335"/>
      <c r="I712" s="335"/>
    </row>
    <row r="713" spans="1:9" ht="31.5" x14ac:dyDescent="0.2">
      <c r="A713" s="44" t="s">
        <v>456</v>
      </c>
      <c r="B713" s="67" t="s">
        <v>352</v>
      </c>
      <c r="C713" s="69" t="s">
        <v>239</v>
      </c>
      <c r="D713" s="69" t="s">
        <v>354</v>
      </c>
      <c r="E713" s="67"/>
      <c r="F713" s="251">
        <f t="shared" si="233"/>
        <v>200</v>
      </c>
      <c r="G713" s="251">
        <f t="shared" si="233"/>
        <v>200</v>
      </c>
      <c r="H713" s="335"/>
      <c r="I713" s="335"/>
    </row>
    <row r="714" spans="1:9" ht="22.5" x14ac:dyDescent="0.2">
      <c r="A714" s="93" t="s">
        <v>355</v>
      </c>
      <c r="B714" s="71" t="s">
        <v>352</v>
      </c>
      <c r="C714" s="73" t="s">
        <v>239</v>
      </c>
      <c r="D714" s="73" t="s">
        <v>356</v>
      </c>
      <c r="E714" s="71"/>
      <c r="F714" s="252">
        <f t="shared" si="233"/>
        <v>200</v>
      </c>
      <c r="G714" s="252">
        <f t="shared" si="233"/>
        <v>200</v>
      </c>
      <c r="H714" s="336"/>
      <c r="I714" s="336"/>
    </row>
    <row r="715" spans="1:9" x14ac:dyDescent="0.2">
      <c r="A715" s="46" t="s">
        <v>412</v>
      </c>
      <c r="B715" s="226" t="s">
        <v>352</v>
      </c>
      <c r="C715" s="59" t="s">
        <v>239</v>
      </c>
      <c r="D715" s="59" t="s">
        <v>356</v>
      </c>
      <c r="E715" s="226">
        <v>200</v>
      </c>
      <c r="F715" s="253">
        <f t="shared" si="233"/>
        <v>200</v>
      </c>
      <c r="G715" s="253">
        <f t="shared" si="233"/>
        <v>200</v>
      </c>
      <c r="H715" s="337"/>
      <c r="I715" s="337"/>
    </row>
    <row r="716" spans="1:9" ht="22.5" x14ac:dyDescent="0.2">
      <c r="A716" s="46" t="s">
        <v>121</v>
      </c>
      <c r="B716" s="226" t="s">
        <v>352</v>
      </c>
      <c r="C716" s="59" t="s">
        <v>239</v>
      </c>
      <c r="D716" s="59" t="s">
        <v>356</v>
      </c>
      <c r="E716" s="226">
        <v>240</v>
      </c>
      <c r="F716" s="253">
        <f t="shared" si="233"/>
        <v>200</v>
      </c>
      <c r="G716" s="253">
        <f t="shared" si="233"/>
        <v>200</v>
      </c>
      <c r="H716" s="337"/>
      <c r="I716" s="337"/>
    </row>
    <row r="717" spans="1:9" x14ac:dyDescent="0.2">
      <c r="A717" s="296" t="s">
        <v>432</v>
      </c>
      <c r="B717" s="226" t="s">
        <v>352</v>
      </c>
      <c r="C717" s="59" t="s">
        <v>239</v>
      </c>
      <c r="D717" s="59" t="s">
        <v>356</v>
      </c>
      <c r="E717" s="226">
        <v>244</v>
      </c>
      <c r="F717" s="250">
        <f>'Пр7 ведм 22-23'!G740</f>
        <v>200</v>
      </c>
      <c r="G717" s="250">
        <f>'Пр7 ведм 22-23'!H740</f>
        <v>200</v>
      </c>
      <c r="H717" s="334"/>
      <c r="I717" s="334"/>
    </row>
    <row r="718" spans="1:9" ht="12.75" customHeight="1" x14ac:dyDescent="0.2">
      <c r="A718" s="44" t="s">
        <v>357</v>
      </c>
      <c r="B718" s="67">
        <v>12</v>
      </c>
      <c r="C718" s="69"/>
      <c r="D718" s="69"/>
      <c r="E718" s="67"/>
      <c r="F718" s="251">
        <f t="shared" ref="F718:G723" si="234">F719</f>
        <v>60</v>
      </c>
      <c r="G718" s="251">
        <f t="shared" si="234"/>
        <v>60</v>
      </c>
      <c r="H718" s="335"/>
      <c r="I718" s="335"/>
    </row>
    <row r="719" spans="1:9" ht="22.5" customHeight="1" x14ac:dyDescent="0.2">
      <c r="A719" s="44" t="s">
        <v>358</v>
      </c>
      <c r="B719" s="67">
        <v>12</v>
      </c>
      <c r="C719" s="69" t="s">
        <v>214</v>
      </c>
      <c r="D719" s="69"/>
      <c r="E719" s="67"/>
      <c r="F719" s="251">
        <f t="shared" si="234"/>
        <v>60</v>
      </c>
      <c r="G719" s="251">
        <f t="shared" si="234"/>
        <v>60</v>
      </c>
      <c r="H719" s="335"/>
      <c r="I719" s="335"/>
    </row>
    <row r="720" spans="1:9" s="107" customFormat="1" ht="22.5" customHeight="1" x14ac:dyDescent="0.2">
      <c r="A720" s="93" t="s">
        <v>463</v>
      </c>
      <c r="B720" s="71">
        <v>12</v>
      </c>
      <c r="C720" s="73" t="s">
        <v>214</v>
      </c>
      <c r="D720" s="73" t="s">
        <v>468</v>
      </c>
      <c r="E720" s="71"/>
      <c r="F720" s="252">
        <f t="shared" ref="F720:G720" si="235">F722+F726</f>
        <v>60</v>
      </c>
      <c r="G720" s="252">
        <f t="shared" si="235"/>
        <v>60</v>
      </c>
      <c r="H720" s="336"/>
      <c r="I720" s="336"/>
    </row>
    <row r="721" spans="1:9" ht="23.25" customHeight="1" x14ac:dyDescent="0.2">
      <c r="A721" s="46" t="s">
        <v>679</v>
      </c>
      <c r="B721" s="67">
        <v>12</v>
      </c>
      <c r="C721" s="69" t="s">
        <v>214</v>
      </c>
      <c r="D721" s="73" t="s">
        <v>468</v>
      </c>
      <c r="E721" s="67"/>
      <c r="F721" s="251">
        <f t="shared" ref="F721:G721" si="236">F720</f>
        <v>60</v>
      </c>
      <c r="G721" s="251">
        <f t="shared" si="236"/>
        <v>60</v>
      </c>
      <c r="H721" s="335"/>
      <c r="I721" s="335"/>
    </row>
    <row r="722" spans="1:9" x14ac:dyDescent="0.2">
      <c r="A722" s="46" t="s">
        <v>412</v>
      </c>
      <c r="B722" s="226">
        <v>12</v>
      </c>
      <c r="C722" s="59" t="s">
        <v>214</v>
      </c>
      <c r="D722" s="73" t="s">
        <v>468</v>
      </c>
      <c r="E722" s="226">
        <v>200</v>
      </c>
      <c r="F722" s="253">
        <f t="shared" si="234"/>
        <v>30</v>
      </c>
      <c r="G722" s="253">
        <f t="shared" si="234"/>
        <v>30</v>
      </c>
      <c r="H722" s="337"/>
      <c r="I722" s="337"/>
    </row>
    <row r="723" spans="1:9" ht="22.5" x14ac:dyDescent="0.2">
      <c r="A723" s="46" t="s">
        <v>121</v>
      </c>
      <c r="B723" s="226">
        <v>12</v>
      </c>
      <c r="C723" s="59" t="s">
        <v>214</v>
      </c>
      <c r="D723" s="73" t="s">
        <v>468</v>
      </c>
      <c r="E723" s="226">
        <v>240</v>
      </c>
      <c r="F723" s="253">
        <f t="shared" si="234"/>
        <v>30</v>
      </c>
      <c r="G723" s="253">
        <f t="shared" si="234"/>
        <v>30</v>
      </c>
      <c r="H723" s="337"/>
      <c r="I723" s="337"/>
    </row>
    <row r="724" spans="1:9" x14ac:dyDescent="0.2">
      <c r="A724" s="296" t="s">
        <v>432</v>
      </c>
      <c r="B724" s="226">
        <v>12</v>
      </c>
      <c r="C724" s="59" t="s">
        <v>214</v>
      </c>
      <c r="D724" s="73" t="s">
        <v>468</v>
      </c>
      <c r="E724" s="226">
        <v>244</v>
      </c>
      <c r="F724" s="253">
        <f>'Пр7 ведм 22-23'!G92</f>
        <v>30</v>
      </c>
      <c r="G724" s="253">
        <f>'Пр7 ведм 22-23'!H92</f>
        <v>30</v>
      </c>
      <c r="H724" s="337"/>
      <c r="I724" s="337"/>
    </row>
    <row r="725" spans="1:9" x14ac:dyDescent="0.2">
      <c r="A725" s="296" t="s">
        <v>680</v>
      </c>
      <c r="B725" s="226">
        <v>12</v>
      </c>
      <c r="C725" s="59" t="s">
        <v>214</v>
      </c>
      <c r="D725" s="73" t="s">
        <v>469</v>
      </c>
      <c r="E725" s="226"/>
      <c r="F725" s="253">
        <f t="shared" ref="F725:G725" si="237">F726</f>
        <v>30</v>
      </c>
      <c r="G725" s="253">
        <f t="shared" si="237"/>
        <v>30</v>
      </c>
      <c r="H725" s="337"/>
      <c r="I725" s="337"/>
    </row>
    <row r="726" spans="1:9" x14ac:dyDescent="0.2">
      <c r="A726" s="46" t="s">
        <v>412</v>
      </c>
      <c r="B726" s="226">
        <v>12</v>
      </c>
      <c r="C726" s="59" t="s">
        <v>214</v>
      </c>
      <c r="D726" s="73" t="s">
        <v>469</v>
      </c>
      <c r="E726" s="226" t="s">
        <v>120</v>
      </c>
      <c r="F726" s="98">
        <f t="shared" ref="F726:G726" si="238">SUM(F727)</f>
        <v>30</v>
      </c>
      <c r="G726" s="98">
        <f t="shared" si="238"/>
        <v>30</v>
      </c>
      <c r="H726" s="329"/>
      <c r="I726" s="329"/>
    </row>
    <row r="727" spans="1:9" ht="22.5" x14ac:dyDescent="0.2">
      <c r="A727" s="46" t="s">
        <v>121</v>
      </c>
      <c r="B727" s="226">
        <v>12</v>
      </c>
      <c r="C727" s="59" t="s">
        <v>214</v>
      </c>
      <c r="D727" s="73" t="s">
        <v>469</v>
      </c>
      <c r="E727" s="226" t="s">
        <v>122</v>
      </c>
      <c r="F727" s="98">
        <f t="shared" ref="F727:G727" si="239">F729+F728</f>
        <v>30</v>
      </c>
      <c r="G727" s="98">
        <f t="shared" si="239"/>
        <v>30</v>
      </c>
      <c r="H727" s="329"/>
      <c r="I727" s="329"/>
    </row>
    <row r="728" spans="1:9" ht="22.5" x14ac:dyDescent="0.2">
      <c r="A728" s="296" t="s">
        <v>135</v>
      </c>
      <c r="B728" s="226">
        <v>12</v>
      </c>
      <c r="C728" s="59" t="s">
        <v>214</v>
      </c>
      <c r="D728" s="73" t="s">
        <v>469</v>
      </c>
      <c r="E728" s="226">
        <v>242</v>
      </c>
      <c r="F728" s="98"/>
      <c r="G728" s="98"/>
      <c r="H728" s="329"/>
      <c r="I728" s="329"/>
    </row>
    <row r="729" spans="1:9" x14ac:dyDescent="0.2">
      <c r="A729" s="296" t="s">
        <v>432</v>
      </c>
      <c r="B729" s="226">
        <v>12</v>
      </c>
      <c r="C729" s="59" t="s">
        <v>214</v>
      </c>
      <c r="D729" s="73" t="s">
        <v>469</v>
      </c>
      <c r="E729" s="226" t="s">
        <v>124</v>
      </c>
      <c r="F729" s="253">
        <f>'Пр7 ведм 22-23'!G97</f>
        <v>30</v>
      </c>
      <c r="G729" s="253">
        <f>'Пр7 ведм 22-23'!H97</f>
        <v>30</v>
      </c>
      <c r="H729" s="337"/>
      <c r="I729" s="337"/>
    </row>
    <row r="730" spans="1:9" s="42" customFormat="1" ht="21" x14ac:dyDescent="0.2">
      <c r="A730" s="294" t="s">
        <v>283</v>
      </c>
      <c r="B730" s="67" t="s">
        <v>284</v>
      </c>
      <c r="C730" s="69" t="s">
        <v>146</v>
      </c>
      <c r="D730" s="69" t="s">
        <v>147</v>
      </c>
      <c r="E730" s="67" t="s">
        <v>148</v>
      </c>
      <c r="F730" s="97">
        <f>F731+F741+F737</f>
        <v>20676.873350000002</v>
      </c>
      <c r="G730" s="97">
        <f>G731+G741+G737</f>
        <v>20613.537780000002</v>
      </c>
      <c r="H730" s="332"/>
      <c r="I730" s="332"/>
    </row>
    <row r="731" spans="1:9" s="42" customFormat="1" ht="30" customHeight="1" x14ac:dyDescent="0.2">
      <c r="A731" s="44" t="s">
        <v>285</v>
      </c>
      <c r="B731" s="67" t="s">
        <v>284</v>
      </c>
      <c r="C731" s="69" t="s">
        <v>98</v>
      </c>
      <c r="D731" s="69" t="s">
        <v>147</v>
      </c>
      <c r="E731" s="67" t="s">
        <v>148</v>
      </c>
      <c r="F731" s="97">
        <f t="shared" ref="F731:G735" si="240">F732</f>
        <v>19231.71</v>
      </c>
      <c r="G731" s="97">
        <f t="shared" si="240"/>
        <v>19168.37487</v>
      </c>
      <c r="H731" s="332"/>
      <c r="I731" s="332"/>
    </row>
    <row r="732" spans="1:9" s="42" customFormat="1" ht="11.25" x14ac:dyDescent="0.2">
      <c r="A732" s="46" t="s">
        <v>286</v>
      </c>
      <c r="B732" s="226" t="s">
        <v>284</v>
      </c>
      <c r="C732" s="59" t="s">
        <v>98</v>
      </c>
      <c r="D732" s="59" t="s">
        <v>287</v>
      </c>
      <c r="E732" s="226" t="s">
        <v>148</v>
      </c>
      <c r="F732" s="98">
        <f t="shared" si="240"/>
        <v>19231.71</v>
      </c>
      <c r="G732" s="98">
        <f t="shared" si="240"/>
        <v>19168.37487</v>
      </c>
      <c r="H732" s="329"/>
      <c r="I732" s="329"/>
    </row>
    <row r="733" spans="1:9" s="42" customFormat="1" ht="22.5" x14ac:dyDescent="0.2">
      <c r="A733" s="46" t="s">
        <v>288</v>
      </c>
      <c r="B733" s="226" t="s">
        <v>284</v>
      </c>
      <c r="C733" s="59" t="s">
        <v>98</v>
      </c>
      <c r="D733" s="59" t="s">
        <v>289</v>
      </c>
      <c r="E733" s="226" t="s">
        <v>148</v>
      </c>
      <c r="F733" s="98">
        <f t="shared" si="240"/>
        <v>19231.71</v>
      </c>
      <c r="G733" s="98">
        <f t="shared" si="240"/>
        <v>19168.37487</v>
      </c>
      <c r="H733" s="329"/>
      <c r="I733" s="329"/>
    </row>
    <row r="734" spans="1:9" s="42" customFormat="1" ht="11.25" x14ac:dyDescent="0.2">
      <c r="A734" s="46" t="s">
        <v>276</v>
      </c>
      <c r="B734" s="226" t="s">
        <v>284</v>
      </c>
      <c r="C734" s="59" t="s">
        <v>98</v>
      </c>
      <c r="D734" s="59" t="s">
        <v>289</v>
      </c>
      <c r="E734" s="226" t="s">
        <v>281</v>
      </c>
      <c r="F734" s="98">
        <f t="shared" si="240"/>
        <v>19231.71</v>
      </c>
      <c r="G734" s="98">
        <f t="shared" si="240"/>
        <v>19168.37487</v>
      </c>
      <c r="H734" s="329"/>
      <c r="I734" s="329"/>
    </row>
    <row r="735" spans="1:9" s="42" customFormat="1" ht="11.25" x14ac:dyDescent="0.2">
      <c r="A735" s="46" t="s">
        <v>290</v>
      </c>
      <c r="B735" s="226" t="s">
        <v>284</v>
      </c>
      <c r="C735" s="59" t="s">
        <v>98</v>
      </c>
      <c r="D735" s="59" t="s">
        <v>289</v>
      </c>
      <c r="E735" s="226" t="s">
        <v>291</v>
      </c>
      <c r="F735" s="98">
        <f t="shared" si="240"/>
        <v>19231.71</v>
      </c>
      <c r="G735" s="98">
        <f t="shared" si="240"/>
        <v>19168.37487</v>
      </c>
      <c r="H735" s="329"/>
      <c r="I735" s="329"/>
    </row>
    <row r="736" spans="1:9" x14ac:dyDescent="0.2">
      <c r="A736" s="296" t="s">
        <v>292</v>
      </c>
      <c r="B736" s="226" t="s">
        <v>284</v>
      </c>
      <c r="C736" s="59" t="s">
        <v>98</v>
      </c>
      <c r="D736" s="59" t="s">
        <v>289</v>
      </c>
      <c r="E736" s="226" t="s">
        <v>293</v>
      </c>
      <c r="F736" s="98">
        <f>'Пр7 ведм 22-23'!G474</f>
        <v>19231.71</v>
      </c>
      <c r="G736" s="98">
        <f>'Пр7 ведм 22-23'!H474</f>
        <v>19168.37487</v>
      </c>
      <c r="H736" s="329"/>
      <c r="I736" s="329"/>
    </row>
    <row r="737" spans="1:9" x14ac:dyDescent="0.2">
      <c r="A737" s="44" t="s">
        <v>294</v>
      </c>
      <c r="B737" s="67" t="s">
        <v>284</v>
      </c>
      <c r="C737" s="69" t="s">
        <v>214</v>
      </c>
      <c r="D737" s="69"/>
      <c r="E737" s="67"/>
      <c r="F737" s="97">
        <f t="shared" ref="F737:G739" si="241">F738</f>
        <v>1366.9894400000001</v>
      </c>
      <c r="G737" s="97">
        <f t="shared" si="241"/>
        <v>1366.989</v>
      </c>
      <c r="H737" s="332"/>
      <c r="I737" s="332"/>
    </row>
    <row r="738" spans="1:9" x14ac:dyDescent="0.2">
      <c r="A738" s="46" t="s">
        <v>276</v>
      </c>
      <c r="B738" s="226" t="s">
        <v>284</v>
      </c>
      <c r="C738" s="59" t="s">
        <v>214</v>
      </c>
      <c r="D738" s="59" t="s">
        <v>287</v>
      </c>
      <c r="E738" s="226" t="s">
        <v>281</v>
      </c>
      <c r="F738" s="98">
        <f t="shared" si="241"/>
        <v>1366.9894400000001</v>
      </c>
      <c r="G738" s="98">
        <f t="shared" si="241"/>
        <v>1366.989</v>
      </c>
      <c r="H738" s="329"/>
      <c r="I738" s="329"/>
    </row>
    <row r="739" spans="1:9" x14ac:dyDescent="0.2">
      <c r="A739" s="46" t="s">
        <v>290</v>
      </c>
      <c r="B739" s="226" t="s">
        <v>284</v>
      </c>
      <c r="C739" s="59" t="s">
        <v>214</v>
      </c>
      <c r="D739" s="59" t="s">
        <v>295</v>
      </c>
      <c r="E739" s="226" t="s">
        <v>291</v>
      </c>
      <c r="F739" s="98">
        <f t="shared" si="241"/>
        <v>1366.9894400000001</v>
      </c>
      <c r="G739" s="98">
        <f t="shared" si="241"/>
        <v>1366.989</v>
      </c>
      <c r="H739" s="329"/>
      <c r="I739" s="329"/>
    </row>
    <row r="740" spans="1:9" x14ac:dyDescent="0.2">
      <c r="A740" s="296" t="s">
        <v>294</v>
      </c>
      <c r="B740" s="226" t="s">
        <v>284</v>
      </c>
      <c r="C740" s="59" t="s">
        <v>214</v>
      </c>
      <c r="D740" s="59" t="s">
        <v>295</v>
      </c>
      <c r="E740" s="226">
        <v>512</v>
      </c>
      <c r="F740" s="98">
        <f>'Пр7 ведм 22-23'!G478</f>
        <v>1366.9894400000001</v>
      </c>
      <c r="G740" s="98">
        <f>'Пр7 ведм 22-23'!H478</f>
        <v>1366.989</v>
      </c>
      <c r="H740" s="329"/>
      <c r="I740" s="329"/>
    </row>
    <row r="741" spans="1:9" x14ac:dyDescent="0.2">
      <c r="A741" s="44" t="s">
        <v>296</v>
      </c>
      <c r="B741" s="67">
        <v>14</v>
      </c>
      <c r="C741" s="69" t="s">
        <v>152</v>
      </c>
      <c r="D741" s="69"/>
      <c r="E741" s="67"/>
      <c r="F741" s="97">
        <f>F742</f>
        <v>78.173910000000006</v>
      </c>
      <c r="G741" s="97">
        <f>G742</f>
        <v>78.173910000000006</v>
      </c>
      <c r="H741" s="332"/>
      <c r="I741" s="332"/>
    </row>
    <row r="742" spans="1:9" x14ac:dyDescent="0.2">
      <c r="A742" s="46" t="s">
        <v>276</v>
      </c>
      <c r="B742" s="226" t="s">
        <v>284</v>
      </c>
      <c r="C742" s="226" t="s">
        <v>152</v>
      </c>
      <c r="D742" s="59" t="s">
        <v>287</v>
      </c>
      <c r="E742" s="226" t="s">
        <v>148</v>
      </c>
      <c r="F742" s="98">
        <f t="shared" ref="F742:G744" si="242">+F743</f>
        <v>78.173910000000006</v>
      </c>
      <c r="G742" s="98">
        <f t="shared" si="242"/>
        <v>78.173910000000006</v>
      </c>
      <c r="H742" s="329"/>
      <c r="I742" s="329"/>
    </row>
    <row r="743" spans="1:9" ht="33.75" x14ac:dyDescent="0.2">
      <c r="A743" s="46" t="s">
        <v>297</v>
      </c>
      <c r="B743" s="226" t="s">
        <v>284</v>
      </c>
      <c r="C743" s="226" t="s">
        <v>152</v>
      </c>
      <c r="D743" s="59" t="s">
        <v>298</v>
      </c>
      <c r="E743" s="226" t="s">
        <v>148</v>
      </c>
      <c r="F743" s="98">
        <f t="shared" si="242"/>
        <v>78.173910000000006</v>
      </c>
      <c r="G743" s="98">
        <f t="shared" si="242"/>
        <v>78.173910000000006</v>
      </c>
      <c r="H743" s="329"/>
      <c r="I743" s="329"/>
    </row>
    <row r="744" spans="1:9" ht="22.5" x14ac:dyDescent="0.2">
      <c r="A744" s="227" t="s">
        <v>61</v>
      </c>
      <c r="B744" s="226" t="s">
        <v>284</v>
      </c>
      <c r="C744" s="226" t="s">
        <v>152</v>
      </c>
      <c r="D744" s="59" t="s">
        <v>298</v>
      </c>
      <c r="E744" s="226" t="s">
        <v>148</v>
      </c>
      <c r="F744" s="98">
        <f t="shared" si="242"/>
        <v>78.173910000000006</v>
      </c>
      <c r="G744" s="98">
        <f t="shared" si="242"/>
        <v>78.173910000000006</v>
      </c>
      <c r="H744" s="329"/>
      <c r="I744" s="329"/>
    </row>
    <row r="745" spans="1:9" x14ac:dyDescent="0.2">
      <c r="A745" s="46" t="s">
        <v>276</v>
      </c>
      <c r="B745" s="226" t="s">
        <v>284</v>
      </c>
      <c r="C745" s="226" t="s">
        <v>152</v>
      </c>
      <c r="D745" s="59" t="s">
        <v>298</v>
      </c>
      <c r="E745" s="226" t="s">
        <v>281</v>
      </c>
      <c r="F745" s="98">
        <f t="shared" ref="F745:G745" si="243">F746</f>
        <v>78.173910000000006</v>
      </c>
      <c r="G745" s="98">
        <f t="shared" si="243"/>
        <v>78.173910000000006</v>
      </c>
      <c r="H745" s="329"/>
      <c r="I745" s="329"/>
    </row>
    <row r="746" spans="1:9" x14ac:dyDescent="0.2">
      <c r="A746" s="296" t="s">
        <v>75</v>
      </c>
      <c r="B746" s="226" t="s">
        <v>284</v>
      </c>
      <c r="C746" s="226" t="s">
        <v>152</v>
      </c>
      <c r="D746" s="59" t="s">
        <v>298</v>
      </c>
      <c r="E746" s="226">
        <v>540</v>
      </c>
      <c r="F746" s="98">
        <f>'Пр7 ведм 22-23'!G484</f>
        <v>78.173910000000006</v>
      </c>
      <c r="G746" s="98">
        <f>'Пр7 ведм 22-23'!H484</f>
        <v>78.173910000000006</v>
      </c>
      <c r="H746" s="329"/>
      <c r="I746" s="329"/>
    </row>
    <row r="747" spans="1:9" x14ac:dyDescent="0.2">
      <c r="A747" s="247" t="s">
        <v>839</v>
      </c>
      <c r="B747" s="133"/>
      <c r="C747" s="45"/>
      <c r="D747" s="45"/>
      <c r="E747" s="133"/>
      <c r="F747" s="133">
        <v>21751.7</v>
      </c>
      <c r="G747" s="133">
        <v>44972.9</v>
      </c>
    </row>
  </sheetData>
  <mergeCells count="9">
    <mergeCell ref="A7:E7"/>
    <mergeCell ref="A8:E8"/>
    <mergeCell ref="A9:D9"/>
    <mergeCell ref="A1:E1"/>
    <mergeCell ref="A2:E2"/>
    <mergeCell ref="A3:E3"/>
    <mergeCell ref="A4:E4"/>
    <mergeCell ref="A5:E5"/>
    <mergeCell ref="A6:E6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786"/>
  <sheetViews>
    <sheetView zoomScaleNormal="100" workbookViewId="0">
      <selection activeCell="J14" sqref="J14"/>
    </sheetView>
  </sheetViews>
  <sheetFormatPr defaultRowHeight="12.75" x14ac:dyDescent="0.2"/>
  <cols>
    <col min="1" max="1" width="33.28515625" style="38" customWidth="1"/>
    <col min="2" max="2" width="4.7109375" style="39" customWidth="1"/>
    <col min="3" max="3" width="5.28515625" style="43" customWidth="1"/>
    <col min="4" max="4" width="3.7109375" style="39" customWidth="1"/>
    <col min="5" max="5" width="13.5703125" style="39" customWidth="1"/>
    <col min="6" max="6" width="7.42578125" style="43" bestFit="1" customWidth="1"/>
    <col min="7" max="11" width="10.28515625" style="36" customWidth="1"/>
    <col min="12" max="12" width="12.42578125" style="35" customWidth="1"/>
    <col min="13" max="232" width="9.140625" style="35"/>
    <col min="233" max="233" width="57.140625" style="35" customWidth="1"/>
    <col min="234" max="234" width="4.7109375" style="35" customWidth="1"/>
    <col min="235" max="235" width="5.28515625" style="35" customWidth="1"/>
    <col min="236" max="236" width="3.7109375" style="35" customWidth="1"/>
    <col min="237" max="237" width="13.5703125" style="35" customWidth="1"/>
    <col min="238" max="238" width="7.42578125" style="35" bestFit="1" customWidth="1"/>
    <col min="239" max="239" width="10.28515625" style="35" bestFit="1" customWidth="1"/>
    <col min="240" max="240" width="8.28515625" style="35" customWidth="1"/>
    <col min="241" max="241" width="9.42578125" style="35" bestFit="1" customWidth="1"/>
    <col min="242" max="488" width="9.140625" style="35"/>
    <col min="489" max="489" width="57.140625" style="35" customWidth="1"/>
    <col min="490" max="490" width="4.7109375" style="35" customWidth="1"/>
    <col min="491" max="491" width="5.28515625" style="35" customWidth="1"/>
    <col min="492" max="492" width="3.7109375" style="35" customWidth="1"/>
    <col min="493" max="493" width="13.5703125" style="35" customWidth="1"/>
    <col min="494" max="494" width="7.42578125" style="35" bestFit="1" customWidth="1"/>
    <col min="495" max="495" width="10.28515625" style="35" bestFit="1" customWidth="1"/>
    <col min="496" max="496" width="8.28515625" style="35" customWidth="1"/>
    <col min="497" max="497" width="9.42578125" style="35" bestFit="1" customWidth="1"/>
    <col min="498" max="744" width="9.140625" style="35"/>
    <col min="745" max="745" width="57.140625" style="35" customWidth="1"/>
    <col min="746" max="746" width="4.7109375" style="35" customWidth="1"/>
    <col min="747" max="747" width="5.28515625" style="35" customWidth="1"/>
    <col min="748" max="748" width="3.7109375" style="35" customWidth="1"/>
    <col min="749" max="749" width="13.5703125" style="35" customWidth="1"/>
    <col min="750" max="750" width="7.42578125" style="35" bestFit="1" customWidth="1"/>
    <col min="751" max="751" width="10.28515625" style="35" bestFit="1" customWidth="1"/>
    <col min="752" max="752" width="8.28515625" style="35" customWidth="1"/>
    <col min="753" max="753" width="9.42578125" style="35" bestFit="1" customWidth="1"/>
    <col min="754" max="1000" width="9.140625" style="35"/>
    <col min="1001" max="1001" width="57.140625" style="35" customWidth="1"/>
    <col min="1002" max="1002" width="4.7109375" style="35" customWidth="1"/>
    <col min="1003" max="1003" width="5.28515625" style="35" customWidth="1"/>
    <col min="1004" max="1004" width="3.7109375" style="35" customWidth="1"/>
    <col min="1005" max="1005" width="13.5703125" style="35" customWidth="1"/>
    <col min="1006" max="1006" width="7.42578125" style="35" bestFit="1" customWidth="1"/>
    <col min="1007" max="1007" width="10.28515625" style="35" bestFit="1" customWidth="1"/>
    <col min="1008" max="1008" width="8.28515625" style="35" customWidth="1"/>
    <col min="1009" max="1009" width="9.42578125" style="35" bestFit="1" customWidth="1"/>
    <col min="1010" max="1256" width="9.140625" style="35"/>
    <col min="1257" max="1257" width="57.140625" style="35" customWidth="1"/>
    <col min="1258" max="1258" width="4.7109375" style="35" customWidth="1"/>
    <col min="1259" max="1259" width="5.28515625" style="35" customWidth="1"/>
    <col min="1260" max="1260" width="3.7109375" style="35" customWidth="1"/>
    <col min="1261" max="1261" width="13.5703125" style="35" customWidth="1"/>
    <col min="1262" max="1262" width="7.42578125" style="35" bestFit="1" customWidth="1"/>
    <col min="1263" max="1263" width="10.28515625" style="35" bestFit="1" customWidth="1"/>
    <col min="1264" max="1264" width="8.28515625" style="35" customWidth="1"/>
    <col min="1265" max="1265" width="9.42578125" style="35" bestFit="1" customWidth="1"/>
    <col min="1266" max="1512" width="9.140625" style="35"/>
    <col min="1513" max="1513" width="57.140625" style="35" customWidth="1"/>
    <col min="1514" max="1514" width="4.7109375" style="35" customWidth="1"/>
    <col min="1515" max="1515" width="5.28515625" style="35" customWidth="1"/>
    <col min="1516" max="1516" width="3.7109375" style="35" customWidth="1"/>
    <col min="1517" max="1517" width="13.5703125" style="35" customWidth="1"/>
    <col min="1518" max="1518" width="7.42578125" style="35" bestFit="1" customWidth="1"/>
    <col min="1519" max="1519" width="10.28515625" style="35" bestFit="1" customWidth="1"/>
    <col min="1520" max="1520" width="8.28515625" style="35" customWidth="1"/>
    <col min="1521" max="1521" width="9.42578125" style="35" bestFit="1" customWidth="1"/>
    <col min="1522" max="1768" width="9.140625" style="35"/>
    <col min="1769" max="1769" width="57.140625" style="35" customWidth="1"/>
    <col min="1770" max="1770" width="4.7109375" style="35" customWidth="1"/>
    <col min="1771" max="1771" width="5.28515625" style="35" customWidth="1"/>
    <col min="1772" max="1772" width="3.7109375" style="35" customWidth="1"/>
    <col min="1773" max="1773" width="13.5703125" style="35" customWidth="1"/>
    <col min="1774" max="1774" width="7.42578125" style="35" bestFit="1" customWidth="1"/>
    <col min="1775" max="1775" width="10.28515625" style="35" bestFit="1" customWidth="1"/>
    <col min="1776" max="1776" width="8.28515625" style="35" customWidth="1"/>
    <col min="1777" max="1777" width="9.42578125" style="35" bestFit="1" customWidth="1"/>
    <col min="1778" max="2024" width="9.140625" style="35"/>
    <col min="2025" max="2025" width="57.140625" style="35" customWidth="1"/>
    <col min="2026" max="2026" width="4.7109375" style="35" customWidth="1"/>
    <col min="2027" max="2027" width="5.28515625" style="35" customWidth="1"/>
    <col min="2028" max="2028" width="3.7109375" style="35" customWidth="1"/>
    <col min="2029" max="2029" width="13.5703125" style="35" customWidth="1"/>
    <col min="2030" max="2030" width="7.42578125" style="35" bestFit="1" customWidth="1"/>
    <col min="2031" max="2031" width="10.28515625" style="35" bestFit="1" customWidth="1"/>
    <col min="2032" max="2032" width="8.28515625" style="35" customWidth="1"/>
    <col min="2033" max="2033" width="9.42578125" style="35" bestFit="1" customWidth="1"/>
    <col min="2034" max="2280" width="9.140625" style="35"/>
    <col min="2281" max="2281" width="57.140625" style="35" customWidth="1"/>
    <col min="2282" max="2282" width="4.7109375" style="35" customWidth="1"/>
    <col min="2283" max="2283" width="5.28515625" style="35" customWidth="1"/>
    <col min="2284" max="2284" width="3.7109375" style="35" customWidth="1"/>
    <col min="2285" max="2285" width="13.5703125" style="35" customWidth="1"/>
    <col min="2286" max="2286" width="7.42578125" style="35" bestFit="1" customWidth="1"/>
    <col min="2287" max="2287" width="10.28515625" style="35" bestFit="1" customWidth="1"/>
    <col min="2288" max="2288" width="8.28515625" style="35" customWidth="1"/>
    <col min="2289" max="2289" width="9.42578125" style="35" bestFit="1" customWidth="1"/>
    <col min="2290" max="2536" width="9.140625" style="35"/>
    <col min="2537" max="2537" width="57.140625" style="35" customWidth="1"/>
    <col min="2538" max="2538" width="4.7109375" style="35" customWidth="1"/>
    <col min="2539" max="2539" width="5.28515625" style="35" customWidth="1"/>
    <col min="2540" max="2540" width="3.7109375" style="35" customWidth="1"/>
    <col min="2541" max="2541" width="13.5703125" style="35" customWidth="1"/>
    <col min="2542" max="2542" width="7.42578125" style="35" bestFit="1" customWidth="1"/>
    <col min="2543" max="2543" width="10.28515625" style="35" bestFit="1" customWidth="1"/>
    <col min="2544" max="2544" width="8.28515625" style="35" customWidth="1"/>
    <col min="2545" max="2545" width="9.42578125" style="35" bestFit="1" customWidth="1"/>
    <col min="2546" max="2792" width="9.140625" style="35"/>
    <col min="2793" max="2793" width="57.140625" style="35" customWidth="1"/>
    <col min="2794" max="2794" width="4.7109375" style="35" customWidth="1"/>
    <col min="2795" max="2795" width="5.28515625" style="35" customWidth="1"/>
    <col min="2796" max="2796" width="3.7109375" style="35" customWidth="1"/>
    <col min="2797" max="2797" width="13.5703125" style="35" customWidth="1"/>
    <col min="2798" max="2798" width="7.42578125" style="35" bestFit="1" customWidth="1"/>
    <col min="2799" max="2799" width="10.28515625" style="35" bestFit="1" customWidth="1"/>
    <col min="2800" max="2800" width="8.28515625" style="35" customWidth="1"/>
    <col min="2801" max="2801" width="9.42578125" style="35" bestFit="1" customWidth="1"/>
    <col min="2802" max="3048" width="9.140625" style="35"/>
    <col min="3049" max="3049" width="57.140625" style="35" customWidth="1"/>
    <col min="3050" max="3050" width="4.7109375" style="35" customWidth="1"/>
    <col min="3051" max="3051" width="5.28515625" style="35" customWidth="1"/>
    <col min="3052" max="3052" width="3.7109375" style="35" customWidth="1"/>
    <col min="3053" max="3053" width="13.5703125" style="35" customWidth="1"/>
    <col min="3054" max="3054" width="7.42578125" style="35" bestFit="1" customWidth="1"/>
    <col min="3055" max="3055" width="10.28515625" style="35" bestFit="1" customWidth="1"/>
    <col min="3056" max="3056" width="8.28515625" style="35" customWidth="1"/>
    <col min="3057" max="3057" width="9.42578125" style="35" bestFit="1" customWidth="1"/>
    <col min="3058" max="3304" width="9.140625" style="35"/>
    <col min="3305" max="3305" width="57.140625" style="35" customWidth="1"/>
    <col min="3306" max="3306" width="4.7109375" style="35" customWidth="1"/>
    <col min="3307" max="3307" width="5.28515625" style="35" customWidth="1"/>
    <col min="3308" max="3308" width="3.7109375" style="35" customWidth="1"/>
    <col min="3309" max="3309" width="13.5703125" style="35" customWidth="1"/>
    <col min="3310" max="3310" width="7.42578125" style="35" bestFit="1" customWidth="1"/>
    <col min="3311" max="3311" width="10.28515625" style="35" bestFit="1" customWidth="1"/>
    <col min="3312" max="3312" width="8.28515625" style="35" customWidth="1"/>
    <col min="3313" max="3313" width="9.42578125" style="35" bestFit="1" customWidth="1"/>
    <col min="3314" max="3560" width="9.140625" style="35"/>
    <col min="3561" max="3561" width="57.140625" style="35" customWidth="1"/>
    <col min="3562" max="3562" width="4.7109375" style="35" customWidth="1"/>
    <col min="3563" max="3563" width="5.28515625" style="35" customWidth="1"/>
    <col min="3564" max="3564" width="3.7109375" style="35" customWidth="1"/>
    <col min="3565" max="3565" width="13.5703125" style="35" customWidth="1"/>
    <col min="3566" max="3566" width="7.42578125" style="35" bestFit="1" customWidth="1"/>
    <col min="3567" max="3567" width="10.28515625" style="35" bestFit="1" customWidth="1"/>
    <col min="3568" max="3568" width="8.28515625" style="35" customWidth="1"/>
    <col min="3569" max="3569" width="9.42578125" style="35" bestFit="1" customWidth="1"/>
    <col min="3570" max="3816" width="9.140625" style="35"/>
    <col min="3817" max="3817" width="57.140625" style="35" customWidth="1"/>
    <col min="3818" max="3818" width="4.7109375" style="35" customWidth="1"/>
    <col min="3819" max="3819" width="5.28515625" style="35" customWidth="1"/>
    <col min="3820" max="3820" width="3.7109375" style="35" customWidth="1"/>
    <col min="3821" max="3821" width="13.5703125" style="35" customWidth="1"/>
    <col min="3822" max="3822" width="7.42578125" style="35" bestFit="1" customWidth="1"/>
    <col min="3823" max="3823" width="10.28515625" style="35" bestFit="1" customWidth="1"/>
    <col min="3824" max="3824" width="8.28515625" style="35" customWidth="1"/>
    <col min="3825" max="3825" width="9.42578125" style="35" bestFit="1" customWidth="1"/>
    <col min="3826" max="4072" width="9.140625" style="35"/>
    <col min="4073" max="4073" width="57.140625" style="35" customWidth="1"/>
    <col min="4074" max="4074" width="4.7109375" style="35" customWidth="1"/>
    <col min="4075" max="4075" width="5.28515625" style="35" customWidth="1"/>
    <col min="4076" max="4076" width="3.7109375" style="35" customWidth="1"/>
    <col min="4077" max="4077" width="13.5703125" style="35" customWidth="1"/>
    <col min="4078" max="4078" width="7.42578125" style="35" bestFit="1" customWidth="1"/>
    <col min="4079" max="4079" width="10.28515625" style="35" bestFit="1" customWidth="1"/>
    <col min="4080" max="4080" width="8.28515625" style="35" customWidth="1"/>
    <col min="4081" max="4081" width="9.42578125" style="35" bestFit="1" customWidth="1"/>
    <col min="4082" max="4328" width="9.140625" style="35"/>
    <col min="4329" max="4329" width="57.140625" style="35" customWidth="1"/>
    <col min="4330" max="4330" width="4.7109375" style="35" customWidth="1"/>
    <col min="4331" max="4331" width="5.28515625" style="35" customWidth="1"/>
    <col min="4332" max="4332" width="3.7109375" style="35" customWidth="1"/>
    <col min="4333" max="4333" width="13.5703125" style="35" customWidth="1"/>
    <col min="4334" max="4334" width="7.42578125" style="35" bestFit="1" customWidth="1"/>
    <col min="4335" max="4335" width="10.28515625" style="35" bestFit="1" customWidth="1"/>
    <col min="4336" max="4336" width="8.28515625" style="35" customWidth="1"/>
    <col min="4337" max="4337" width="9.42578125" style="35" bestFit="1" customWidth="1"/>
    <col min="4338" max="4584" width="9.140625" style="35"/>
    <col min="4585" max="4585" width="57.140625" style="35" customWidth="1"/>
    <col min="4586" max="4586" width="4.7109375" style="35" customWidth="1"/>
    <col min="4587" max="4587" width="5.28515625" style="35" customWidth="1"/>
    <col min="4588" max="4588" width="3.7109375" style="35" customWidth="1"/>
    <col min="4589" max="4589" width="13.5703125" style="35" customWidth="1"/>
    <col min="4590" max="4590" width="7.42578125" style="35" bestFit="1" customWidth="1"/>
    <col min="4591" max="4591" width="10.28515625" style="35" bestFit="1" customWidth="1"/>
    <col min="4592" max="4592" width="8.28515625" style="35" customWidth="1"/>
    <col min="4593" max="4593" width="9.42578125" style="35" bestFit="1" customWidth="1"/>
    <col min="4594" max="4840" width="9.140625" style="35"/>
    <col min="4841" max="4841" width="57.140625" style="35" customWidth="1"/>
    <col min="4842" max="4842" width="4.7109375" style="35" customWidth="1"/>
    <col min="4843" max="4843" width="5.28515625" style="35" customWidth="1"/>
    <col min="4844" max="4844" width="3.7109375" style="35" customWidth="1"/>
    <col min="4845" max="4845" width="13.5703125" style="35" customWidth="1"/>
    <col min="4846" max="4846" width="7.42578125" style="35" bestFit="1" customWidth="1"/>
    <col min="4847" max="4847" width="10.28515625" style="35" bestFit="1" customWidth="1"/>
    <col min="4848" max="4848" width="8.28515625" style="35" customWidth="1"/>
    <col min="4849" max="4849" width="9.42578125" style="35" bestFit="1" customWidth="1"/>
    <col min="4850" max="5096" width="9.140625" style="35"/>
    <col min="5097" max="5097" width="57.140625" style="35" customWidth="1"/>
    <col min="5098" max="5098" width="4.7109375" style="35" customWidth="1"/>
    <col min="5099" max="5099" width="5.28515625" style="35" customWidth="1"/>
    <col min="5100" max="5100" width="3.7109375" style="35" customWidth="1"/>
    <col min="5101" max="5101" width="13.5703125" style="35" customWidth="1"/>
    <col min="5102" max="5102" width="7.42578125" style="35" bestFit="1" customWidth="1"/>
    <col min="5103" max="5103" width="10.28515625" style="35" bestFit="1" customWidth="1"/>
    <col min="5104" max="5104" width="8.28515625" style="35" customWidth="1"/>
    <col min="5105" max="5105" width="9.42578125" style="35" bestFit="1" customWidth="1"/>
    <col min="5106" max="5352" width="9.140625" style="35"/>
    <col min="5353" max="5353" width="57.140625" style="35" customWidth="1"/>
    <col min="5354" max="5354" width="4.7109375" style="35" customWidth="1"/>
    <col min="5355" max="5355" width="5.28515625" style="35" customWidth="1"/>
    <col min="5356" max="5356" width="3.7109375" style="35" customWidth="1"/>
    <col min="5357" max="5357" width="13.5703125" style="35" customWidth="1"/>
    <col min="5358" max="5358" width="7.42578125" style="35" bestFit="1" customWidth="1"/>
    <col min="5359" max="5359" width="10.28515625" style="35" bestFit="1" customWidth="1"/>
    <col min="5360" max="5360" width="8.28515625" style="35" customWidth="1"/>
    <col min="5361" max="5361" width="9.42578125" style="35" bestFit="1" customWidth="1"/>
    <col min="5362" max="5608" width="9.140625" style="35"/>
    <col min="5609" max="5609" width="57.140625" style="35" customWidth="1"/>
    <col min="5610" max="5610" width="4.7109375" style="35" customWidth="1"/>
    <col min="5611" max="5611" width="5.28515625" style="35" customWidth="1"/>
    <col min="5612" max="5612" width="3.7109375" style="35" customWidth="1"/>
    <col min="5613" max="5613" width="13.5703125" style="35" customWidth="1"/>
    <col min="5614" max="5614" width="7.42578125" style="35" bestFit="1" customWidth="1"/>
    <col min="5615" max="5615" width="10.28515625" style="35" bestFit="1" customWidth="1"/>
    <col min="5616" max="5616" width="8.28515625" style="35" customWidth="1"/>
    <col min="5617" max="5617" width="9.42578125" style="35" bestFit="1" customWidth="1"/>
    <col min="5618" max="5864" width="9.140625" style="35"/>
    <col min="5865" max="5865" width="57.140625" style="35" customWidth="1"/>
    <col min="5866" max="5866" width="4.7109375" style="35" customWidth="1"/>
    <col min="5867" max="5867" width="5.28515625" style="35" customWidth="1"/>
    <col min="5868" max="5868" width="3.7109375" style="35" customWidth="1"/>
    <col min="5869" max="5869" width="13.5703125" style="35" customWidth="1"/>
    <col min="5870" max="5870" width="7.42578125" style="35" bestFit="1" customWidth="1"/>
    <col min="5871" max="5871" width="10.28515625" style="35" bestFit="1" customWidth="1"/>
    <col min="5872" max="5872" width="8.28515625" style="35" customWidth="1"/>
    <col min="5873" max="5873" width="9.42578125" style="35" bestFit="1" customWidth="1"/>
    <col min="5874" max="6120" width="9.140625" style="35"/>
    <col min="6121" max="6121" width="57.140625" style="35" customWidth="1"/>
    <col min="6122" max="6122" width="4.7109375" style="35" customWidth="1"/>
    <col min="6123" max="6123" width="5.28515625" style="35" customWidth="1"/>
    <col min="6124" max="6124" width="3.7109375" style="35" customWidth="1"/>
    <col min="6125" max="6125" width="13.5703125" style="35" customWidth="1"/>
    <col min="6126" max="6126" width="7.42578125" style="35" bestFit="1" customWidth="1"/>
    <col min="6127" max="6127" width="10.28515625" style="35" bestFit="1" customWidth="1"/>
    <col min="6128" max="6128" width="8.28515625" style="35" customWidth="1"/>
    <col min="6129" max="6129" width="9.42578125" style="35" bestFit="1" customWidth="1"/>
    <col min="6130" max="6376" width="9.140625" style="35"/>
    <col min="6377" max="6377" width="57.140625" style="35" customWidth="1"/>
    <col min="6378" max="6378" width="4.7109375" style="35" customWidth="1"/>
    <col min="6379" max="6379" width="5.28515625" style="35" customWidth="1"/>
    <col min="6380" max="6380" width="3.7109375" style="35" customWidth="1"/>
    <col min="6381" max="6381" width="13.5703125" style="35" customWidth="1"/>
    <col min="6382" max="6382" width="7.42578125" style="35" bestFit="1" customWidth="1"/>
    <col min="6383" max="6383" width="10.28515625" style="35" bestFit="1" customWidth="1"/>
    <col min="6384" max="6384" width="8.28515625" style="35" customWidth="1"/>
    <col min="6385" max="6385" width="9.42578125" style="35" bestFit="1" customWidth="1"/>
    <col min="6386" max="6632" width="9.140625" style="35"/>
    <col min="6633" max="6633" width="57.140625" style="35" customWidth="1"/>
    <col min="6634" max="6634" width="4.7109375" style="35" customWidth="1"/>
    <col min="6635" max="6635" width="5.28515625" style="35" customWidth="1"/>
    <col min="6636" max="6636" width="3.7109375" style="35" customWidth="1"/>
    <col min="6637" max="6637" width="13.5703125" style="35" customWidth="1"/>
    <col min="6638" max="6638" width="7.42578125" style="35" bestFit="1" customWidth="1"/>
    <col min="6639" max="6639" width="10.28515625" style="35" bestFit="1" customWidth="1"/>
    <col min="6640" max="6640" width="8.28515625" style="35" customWidth="1"/>
    <col min="6641" max="6641" width="9.42578125" style="35" bestFit="1" customWidth="1"/>
    <col min="6642" max="6888" width="9.140625" style="35"/>
    <col min="6889" max="6889" width="57.140625" style="35" customWidth="1"/>
    <col min="6890" max="6890" width="4.7109375" style="35" customWidth="1"/>
    <col min="6891" max="6891" width="5.28515625" style="35" customWidth="1"/>
    <col min="6892" max="6892" width="3.7109375" style="35" customWidth="1"/>
    <col min="6893" max="6893" width="13.5703125" style="35" customWidth="1"/>
    <col min="6894" max="6894" width="7.42578125" style="35" bestFit="1" customWidth="1"/>
    <col min="6895" max="6895" width="10.28515625" style="35" bestFit="1" customWidth="1"/>
    <col min="6896" max="6896" width="8.28515625" style="35" customWidth="1"/>
    <col min="6897" max="6897" width="9.42578125" style="35" bestFit="1" customWidth="1"/>
    <col min="6898" max="7144" width="9.140625" style="35"/>
    <col min="7145" max="7145" width="57.140625" style="35" customWidth="1"/>
    <col min="7146" max="7146" width="4.7109375" style="35" customWidth="1"/>
    <col min="7147" max="7147" width="5.28515625" style="35" customWidth="1"/>
    <col min="7148" max="7148" width="3.7109375" style="35" customWidth="1"/>
    <col min="7149" max="7149" width="13.5703125" style="35" customWidth="1"/>
    <col min="7150" max="7150" width="7.42578125" style="35" bestFit="1" customWidth="1"/>
    <col min="7151" max="7151" width="10.28515625" style="35" bestFit="1" customWidth="1"/>
    <col min="7152" max="7152" width="8.28515625" style="35" customWidth="1"/>
    <col min="7153" max="7153" width="9.42578125" style="35" bestFit="1" customWidth="1"/>
    <col min="7154" max="7400" width="9.140625" style="35"/>
    <col min="7401" max="7401" width="57.140625" style="35" customWidth="1"/>
    <col min="7402" max="7402" width="4.7109375" style="35" customWidth="1"/>
    <col min="7403" max="7403" width="5.28515625" style="35" customWidth="1"/>
    <col min="7404" max="7404" width="3.7109375" style="35" customWidth="1"/>
    <col min="7405" max="7405" width="13.5703125" style="35" customWidth="1"/>
    <col min="7406" max="7406" width="7.42578125" style="35" bestFit="1" customWidth="1"/>
    <col min="7407" max="7407" width="10.28515625" style="35" bestFit="1" customWidth="1"/>
    <col min="7408" max="7408" width="8.28515625" style="35" customWidth="1"/>
    <col min="7409" max="7409" width="9.42578125" style="35" bestFit="1" customWidth="1"/>
    <col min="7410" max="7656" width="9.140625" style="35"/>
    <col min="7657" max="7657" width="57.140625" style="35" customWidth="1"/>
    <col min="7658" max="7658" width="4.7109375" style="35" customWidth="1"/>
    <col min="7659" max="7659" width="5.28515625" style="35" customWidth="1"/>
    <col min="7660" max="7660" width="3.7109375" style="35" customWidth="1"/>
    <col min="7661" max="7661" width="13.5703125" style="35" customWidth="1"/>
    <col min="7662" max="7662" width="7.42578125" style="35" bestFit="1" customWidth="1"/>
    <col min="7663" max="7663" width="10.28515625" style="35" bestFit="1" customWidth="1"/>
    <col min="7664" max="7664" width="8.28515625" style="35" customWidth="1"/>
    <col min="7665" max="7665" width="9.42578125" style="35" bestFit="1" customWidth="1"/>
    <col min="7666" max="7912" width="9.140625" style="35"/>
    <col min="7913" max="7913" width="57.140625" style="35" customWidth="1"/>
    <col min="7914" max="7914" width="4.7109375" style="35" customWidth="1"/>
    <col min="7915" max="7915" width="5.28515625" style="35" customWidth="1"/>
    <col min="7916" max="7916" width="3.7109375" style="35" customWidth="1"/>
    <col min="7917" max="7917" width="13.5703125" style="35" customWidth="1"/>
    <col min="7918" max="7918" width="7.42578125" style="35" bestFit="1" customWidth="1"/>
    <col min="7919" max="7919" width="10.28515625" style="35" bestFit="1" customWidth="1"/>
    <col min="7920" max="7920" width="8.28515625" style="35" customWidth="1"/>
    <col min="7921" max="7921" width="9.42578125" style="35" bestFit="1" customWidth="1"/>
    <col min="7922" max="8168" width="9.140625" style="35"/>
    <col min="8169" max="8169" width="57.140625" style="35" customWidth="1"/>
    <col min="8170" max="8170" width="4.7109375" style="35" customWidth="1"/>
    <col min="8171" max="8171" width="5.28515625" style="35" customWidth="1"/>
    <col min="8172" max="8172" width="3.7109375" style="35" customWidth="1"/>
    <col min="8173" max="8173" width="13.5703125" style="35" customWidth="1"/>
    <col min="8174" max="8174" width="7.42578125" style="35" bestFit="1" customWidth="1"/>
    <col min="8175" max="8175" width="10.28515625" style="35" bestFit="1" customWidth="1"/>
    <col min="8176" max="8176" width="8.28515625" style="35" customWidth="1"/>
    <col min="8177" max="8177" width="9.42578125" style="35" bestFit="1" customWidth="1"/>
    <col min="8178" max="8424" width="9.140625" style="35"/>
    <col min="8425" max="8425" width="57.140625" style="35" customWidth="1"/>
    <col min="8426" max="8426" width="4.7109375" style="35" customWidth="1"/>
    <col min="8427" max="8427" width="5.28515625" style="35" customWidth="1"/>
    <col min="8428" max="8428" width="3.7109375" style="35" customWidth="1"/>
    <col min="8429" max="8429" width="13.5703125" style="35" customWidth="1"/>
    <col min="8430" max="8430" width="7.42578125" style="35" bestFit="1" customWidth="1"/>
    <col min="8431" max="8431" width="10.28515625" style="35" bestFit="1" customWidth="1"/>
    <col min="8432" max="8432" width="8.28515625" style="35" customWidth="1"/>
    <col min="8433" max="8433" width="9.42578125" style="35" bestFit="1" customWidth="1"/>
    <col min="8434" max="8680" width="9.140625" style="35"/>
    <col min="8681" max="8681" width="57.140625" style="35" customWidth="1"/>
    <col min="8682" max="8682" width="4.7109375" style="35" customWidth="1"/>
    <col min="8683" max="8683" width="5.28515625" style="35" customWidth="1"/>
    <col min="8684" max="8684" width="3.7109375" style="35" customWidth="1"/>
    <col min="8685" max="8685" width="13.5703125" style="35" customWidth="1"/>
    <col min="8686" max="8686" width="7.42578125" style="35" bestFit="1" customWidth="1"/>
    <col min="8687" max="8687" width="10.28515625" style="35" bestFit="1" customWidth="1"/>
    <col min="8688" max="8688" width="8.28515625" style="35" customWidth="1"/>
    <col min="8689" max="8689" width="9.42578125" style="35" bestFit="1" customWidth="1"/>
    <col min="8690" max="8936" width="9.140625" style="35"/>
    <col min="8937" max="8937" width="57.140625" style="35" customWidth="1"/>
    <col min="8938" max="8938" width="4.7109375" style="35" customWidth="1"/>
    <col min="8939" max="8939" width="5.28515625" style="35" customWidth="1"/>
    <col min="8940" max="8940" width="3.7109375" style="35" customWidth="1"/>
    <col min="8941" max="8941" width="13.5703125" style="35" customWidth="1"/>
    <col min="8942" max="8942" width="7.42578125" style="35" bestFit="1" customWidth="1"/>
    <col min="8943" max="8943" width="10.28515625" style="35" bestFit="1" customWidth="1"/>
    <col min="8944" max="8944" width="8.28515625" style="35" customWidth="1"/>
    <col min="8945" max="8945" width="9.42578125" style="35" bestFit="1" customWidth="1"/>
    <col min="8946" max="9192" width="9.140625" style="35"/>
    <col min="9193" max="9193" width="57.140625" style="35" customWidth="1"/>
    <col min="9194" max="9194" width="4.7109375" style="35" customWidth="1"/>
    <col min="9195" max="9195" width="5.28515625" style="35" customWidth="1"/>
    <col min="9196" max="9196" width="3.7109375" style="35" customWidth="1"/>
    <col min="9197" max="9197" width="13.5703125" style="35" customWidth="1"/>
    <col min="9198" max="9198" width="7.42578125" style="35" bestFit="1" customWidth="1"/>
    <col min="9199" max="9199" width="10.28515625" style="35" bestFit="1" customWidth="1"/>
    <col min="9200" max="9200" width="8.28515625" style="35" customWidth="1"/>
    <col min="9201" max="9201" width="9.42578125" style="35" bestFit="1" customWidth="1"/>
    <col min="9202" max="9448" width="9.140625" style="35"/>
    <col min="9449" max="9449" width="57.140625" style="35" customWidth="1"/>
    <col min="9450" max="9450" width="4.7109375" style="35" customWidth="1"/>
    <col min="9451" max="9451" width="5.28515625" style="35" customWidth="1"/>
    <col min="9452" max="9452" width="3.7109375" style="35" customWidth="1"/>
    <col min="9453" max="9453" width="13.5703125" style="35" customWidth="1"/>
    <col min="9454" max="9454" width="7.42578125" style="35" bestFit="1" customWidth="1"/>
    <col min="9455" max="9455" width="10.28515625" style="35" bestFit="1" customWidth="1"/>
    <col min="9456" max="9456" width="8.28515625" style="35" customWidth="1"/>
    <col min="9457" max="9457" width="9.42578125" style="35" bestFit="1" customWidth="1"/>
    <col min="9458" max="9704" width="9.140625" style="35"/>
    <col min="9705" max="9705" width="57.140625" style="35" customWidth="1"/>
    <col min="9706" max="9706" width="4.7109375" style="35" customWidth="1"/>
    <col min="9707" max="9707" width="5.28515625" style="35" customWidth="1"/>
    <col min="9708" max="9708" width="3.7109375" style="35" customWidth="1"/>
    <col min="9709" max="9709" width="13.5703125" style="35" customWidth="1"/>
    <col min="9710" max="9710" width="7.42578125" style="35" bestFit="1" customWidth="1"/>
    <col min="9711" max="9711" width="10.28515625" style="35" bestFit="1" customWidth="1"/>
    <col min="9712" max="9712" width="8.28515625" style="35" customWidth="1"/>
    <col min="9713" max="9713" width="9.42578125" style="35" bestFit="1" customWidth="1"/>
    <col min="9714" max="9960" width="9.140625" style="35"/>
    <col min="9961" max="9961" width="57.140625" style="35" customWidth="1"/>
    <col min="9962" max="9962" width="4.7109375" style="35" customWidth="1"/>
    <col min="9963" max="9963" width="5.28515625" style="35" customWidth="1"/>
    <col min="9964" max="9964" width="3.7109375" style="35" customWidth="1"/>
    <col min="9965" max="9965" width="13.5703125" style="35" customWidth="1"/>
    <col min="9966" max="9966" width="7.42578125" style="35" bestFit="1" customWidth="1"/>
    <col min="9967" max="9967" width="10.28515625" style="35" bestFit="1" customWidth="1"/>
    <col min="9968" max="9968" width="8.28515625" style="35" customWidth="1"/>
    <col min="9969" max="9969" width="9.42578125" style="35" bestFit="1" customWidth="1"/>
    <col min="9970" max="10216" width="9.140625" style="35"/>
    <col min="10217" max="10217" width="57.140625" style="35" customWidth="1"/>
    <col min="10218" max="10218" width="4.7109375" style="35" customWidth="1"/>
    <col min="10219" max="10219" width="5.28515625" style="35" customWidth="1"/>
    <col min="10220" max="10220" width="3.7109375" style="35" customWidth="1"/>
    <col min="10221" max="10221" width="13.5703125" style="35" customWidth="1"/>
    <col min="10222" max="10222" width="7.42578125" style="35" bestFit="1" customWidth="1"/>
    <col min="10223" max="10223" width="10.28515625" style="35" bestFit="1" customWidth="1"/>
    <col min="10224" max="10224" width="8.28515625" style="35" customWidth="1"/>
    <col min="10225" max="10225" width="9.42578125" style="35" bestFit="1" customWidth="1"/>
    <col min="10226" max="10472" width="9.140625" style="35"/>
    <col min="10473" max="10473" width="57.140625" style="35" customWidth="1"/>
    <col min="10474" max="10474" width="4.7109375" style="35" customWidth="1"/>
    <col min="10475" max="10475" width="5.28515625" style="35" customWidth="1"/>
    <col min="10476" max="10476" width="3.7109375" style="35" customWidth="1"/>
    <col min="10477" max="10477" width="13.5703125" style="35" customWidth="1"/>
    <col min="10478" max="10478" width="7.42578125" style="35" bestFit="1" customWidth="1"/>
    <col min="10479" max="10479" width="10.28515625" style="35" bestFit="1" customWidth="1"/>
    <col min="10480" max="10480" width="8.28515625" style="35" customWidth="1"/>
    <col min="10481" max="10481" width="9.42578125" style="35" bestFit="1" customWidth="1"/>
    <col min="10482" max="10728" width="9.140625" style="35"/>
    <col min="10729" max="10729" width="57.140625" style="35" customWidth="1"/>
    <col min="10730" max="10730" width="4.7109375" style="35" customWidth="1"/>
    <col min="10731" max="10731" width="5.28515625" style="35" customWidth="1"/>
    <col min="10732" max="10732" width="3.7109375" style="35" customWidth="1"/>
    <col min="10733" max="10733" width="13.5703125" style="35" customWidth="1"/>
    <col min="10734" max="10734" width="7.42578125" style="35" bestFit="1" customWidth="1"/>
    <col min="10735" max="10735" width="10.28515625" style="35" bestFit="1" customWidth="1"/>
    <col min="10736" max="10736" width="8.28515625" style="35" customWidth="1"/>
    <col min="10737" max="10737" width="9.42578125" style="35" bestFit="1" customWidth="1"/>
    <col min="10738" max="10984" width="9.140625" style="35"/>
    <col min="10985" max="10985" width="57.140625" style="35" customWidth="1"/>
    <col min="10986" max="10986" width="4.7109375" style="35" customWidth="1"/>
    <col min="10987" max="10987" width="5.28515625" style="35" customWidth="1"/>
    <col min="10988" max="10988" width="3.7109375" style="35" customWidth="1"/>
    <col min="10989" max="10989" width="13.5703125" style="35" customWidth="1"/>
    <col min="10990" max="10990" width="7.42578125" style="35" bestFit="1" customWidth="1"/>
    <col min="10991" max="10991" width="10.28515625" style="35" bestFit="1" customWidth="1"/>
    <col min="10992" max="10992" width="8.28515625" style="35" customWidth="1"/>
    <col min="10993" max="10993" width="9.42578125" style="35" bestFit="1" customWidth="1"/>
    <col min="10994" max="11240" width="9.140625" style="35"/>
    <col min="11241" max="11241" width="57.140625" style="35" customWidth="1"/>
    <col min="11242" max="11242" width="4.7109375" style="35" customWidth="1"/>
    <col min="11243" max="11243" width="5.28515625" style="35" customWidth="1"/>
    <col min="11244" max="11244" width="3.7109375" style="35" customWidth="1"/>
    <col min="11245" max="11245" width="13.5703125" style="35" customWidth="1"/>
    <col min="11246" max="11246" width="7.42578125" style="35" bestFit="1" customWidth="1"/>
    <col min="11247" max="11247" width="10.28515625" style="35" bestFit="1" customWidth="1"/>
    <col min="11248" max="11248" width="8.28515625" style="35" customWidth="1"/>
    <col min="11249" max="11249" width="9.42578125" style="35" bestFit="1" customWidth="1"/>
    <col min="11250" max="11496" width="9.140625" style="35"/>
    <col min="11497" max="11497" width="57.140625" style="35" customWidth="1"/>
    <col min="11498" max="11498" width="4.7109375" style="35" customWidth="1"/>
    <col min="11499" max="11499" width="5.28515625" style="35" customWidth="1"/>
    <col min="11500" max="11500" width="3.7109375" style="35" customWidth="1"/>
    <col min="11501" max="11501" width="13.5703125" style="35" customWidth="1"/>
    <col min="11502" max="11502" width="7.42578125" style="35" bestFit="1" customWidth="1"/>
    <col min="11503" max="11503" width="10.28515625" style="35" bestFit="1" customWidth="1"/>
    <col min="11504" max="11504" width="8.28515625" style="35" customWidth="1"/>
    <col min="11505" max="11505" width="9.42578125" style="35" bestFit="1" customWidth="1"/>
    <col min="11506" max="11752" width="9.140625" style="35"/>
    <col min="11753" max="11753" width="57.140625" style="35" customWidth="1"/>
    <col min="11754" max="11754" width="4.7109375" style="35" customWidth="1"/>
    <col min="11755" max="11755" width="5.28515625" style="35" customWidth="1"/>
    <col min="11756" max="11756" width="3.7109375" style="35" customWidth="1"/>
    <col min="11757" max="11757" width="13.5703125" style="35" customWidth="1"/>
    <col min="11758" max="11758" width="7.42578125" style="35" bestFit="1" customWidth="1"/>
    <col min="11759" max="11759" width="10.28515625" style="35" bestFit="1" customWidth="1"/>
    <col min="11760" max="11760" width="8.28515625" style="35" customWidth="1"/>
    <col min="11761" max="11761" width="9.42578125" style="35" bestFit="1" customWidth="1"/>
    <col min="11762" max="12008" width="9.140625" style="35"/>
    <col min="12009" max="12009" width="57.140625" style="35" customWidth="1"/>
    <col min="12010" max="12010" width="4.7109375" style="35" customWidth="1"/>
    <col min="12011" max="12011" width="5.28515625" style="35" customWidth="1"/>
    <col min="12012" max="12012" width="3.7109375" style="35" customWidth="1"/>
    <col min="12013" max="12013" width="13.5703125" style="35" customWidth="1"/>
    <col min="12014" max="12014" width="7.42578125" style="35" bestFit="1" customWidth="1"/>
    <col min="12015" max="12015" width="10.28515625" style="35" bestFit="1" customWidth="1"/>
    <col min="12016" max="12016" width="8.28515625" style="35" customWidth="1"/>
    <col min="12017" max="12017" width="9.42578125" style="35" bestFit="1" customWidth="1"/>
    <col min="12018" max="12264" width="9.140625" style="35"/>
    <col min="12265" max="12265" width="57.140625" style="35" customWidth="1"/>
    <col min="12266" max="12266" width="4.7109375" style="35" customWidth="1"/>
    <col min="12267" max="12267" width="5.28515625" style="35" customWidth="1"/>
    <col min="12268" max="12268" width="3.7109375" style="35" customWidth="1"/>
    <col min="12269" max="12269" width="13.5703125" style="35" customWidth="1"/>
    <col min="12270" max="12270" width="7.42578125" style="35" bestFit="1" customWidth="1"/>
    <col min="12271" max="12271" width="10.28515625" style="35" bestFit="1" customWidth="1"/>
    <col min="12272" max="12272" width="8.28515625" style="35" customWidth="1"/>
    <col min="12273" max="12273" width="9.42578125" style="35" bestFit="1" customWidth="1"/>
    <col min="12274" max="12520" width="9.140625" style="35"/>
    <col min="12521" max="12521" width="57.140625" style="35" customWidth="1"/>
    <col min="12522" max="12522" width="4.7109375" style="35" customWidth="1"/>
    <col min="12523" max="12523" width="5.28515625" style="35" customWidth="1"/>
    <col min="12524" max="12524" width="3.7109375" style="35" customWidth="1"/>
    <col min="12525" max="12525" width="13.5703125" style="35" customWidth="1"/>
    <col min="12526" max="12526" width="7.42578125" style="35" bestFit="1" customWidth="1"/>
    <col min="12527" max="12527" width="10.28515625" style="35" bestFit="1" customWidth="1"/>
    <col min="12528" max="12528" width="8.28515625" style="35" customWidth="1"/>
    <col min="12529" max="12529" width="9.42578125" style="35" bestFit="1" customWidth="1"/>
    <col min="12530" max="12776" width="9.140625" style="35"/>
    <col min="12777" max="12777" width="57.140625" style="35" customWidth="1"/>
    <col min="12778" max="12778" width="4.7109375" style="35" customWidth="1"/>
    <col min="12779" max="12779" width="5.28515625" style="35" customWidth="1"/>
    <col min="12780" max="12780" width="3.7109375" style="35" customWidth="1"/>
    <col min="12781" max="12781" width="13.5703125" style="35" customWidth="1"/>
    <col min="12782" max="12782" width="7.42578125" style="35" bestFit="1" customWidth="1"/>
    <col min="12783" max="12783" width="10.28515625" style="35" bestFit="1" customWidth="1"/>
    <col min="12784" max="12784" width="8.28515625" style="35" customWidth="1"/>
    <col min="12785" max="12785" width="9.42578125" style="35" bestFit="1" customWidth="1"/>
    <col min="12786" max="13032" width="9.140625" style="35"/>
    <col min="13033" max="13033" width="57.140625" style="35" customWidth="1"/>
    <col min="13034" max="13034" width="4.7109375" style="35" customWidth="1"/>
    <col min="13035" max="13035" width="5.28515625" style="35" customWidth="1"/>
    <col min="13036" max="13036" width="3.7109375" style="35" customWidth="1"/>
    <col min="13037" max="13037" width="13.5703125" style="35" customWidth="1"/>
    <col min="13038" max="13038" width="7.42578125" style="35" bestFit="1" customWidth="1"/>
    <col min="13039" max="13039" width="10.28515625" style="35" bestFit="1" customWidth="1"/>
    <col min="13040" max="13040" width="8.28515625" style="35" customWidth="1"/>
    <col min="13041" max="13041" width="9.42578125" style="35" bestFit="1" customWidth="1"/>
    <col min="13042" max="13288" width="9.140625" style="35"/>
    <col min="13289" max="13289" width="57.140625" style="35" customWidth="1"/>
    <col min="13290" max="13290" width="4.7109375" style="35" customWidth="1"/>
    <col min="13291" max="13291" width="5.28515625" style="35" customWidth="1"/>
    <col min="13292" max="13292" width="3.7109375" style="35" customWidth="1"/>
    <col min="13293" max="13293" width="13.5703125" style="35" customWidth="1"/>
    <col min="13294" max="13294" width="7.42578125" style="35" bestFit="1" customWidth="1"/>
    <col min="13295" max="13295" width="10.28515625" style="35" bestFit="1" customWidth="1"/>
    <col min="13296" max="13296" width="8.28515625" style="35" customWidth="1"/>
    <col min="13297" max="13297" width="9.42578125" style="35" bestFit="1" customWidth="1"/>
    <col min="13298" max="13544" width="9.140625" style="35"/>
    <col min="13545" max="13545" width="57.140625" style="35" customWidth="1"/>
    <col min="13546" max="13546" width="4.7109375" style="35" customWidth="1"/>
    <col min="13547" max="13547" width="5.28515625" style="35" customWidth="1"/>
    <col min="13548" max="13548" width="3.7109375" style="35" customWidth="1"/>
    <col min="13549" max="13549" width="13.5703125" style="35" customWidth="1"/>
    <col min="13550" max="13550" width="7.42578125" style="35" bestFit="1" customWidth="1"/>
    <col min="13551" max="13551" width="10.28515625" style="35" bestFit="1" customWidth="1"/>
    <col min="13552" max="13552" width="8.28515625" style="35" customWidth="1"/>
    <col min="13553" max="13553" width="9.42578125" style="35" bestFit="1" customWidth="1"/>
    <col min="13554" max="13800" width="9.140625" style="35"/>
    <col min="13801" max="13801" width="57.140625" style="35" customWidth="1"/>
    <col min="13802" max="13802" width="4.7109375" style="35" customWidth="1"/>
    <col min="13803" max="13803" width="5.28515625" style="35" customWidth="1"/>
    <col min="13804" max="13804" width="3.7109375" style="35" customWidth="1"/>
    <col min="13805" max="13805" width="13.5703125" style="35" customWidth="1"/>
    <col min="13806" max="13806" width="7.42578125" style="35" bestFit="1" customWidth="1"/>
    <col min="13807" max="13807" width="10.28515625" style="35" bestFit="1" customWidth="1"/>
    <col min="13808" max="13808" width="8.28515625" style="35" customWidth="1"/>
    <col min="13809" max="13809" width="9.42578125" style="35" bestFit="1" customWidth="1"/>
    <col min="13810" max="14056" width="9.140625" style="35"/>
    <col min="14057" max="14057" width="57.140625" style="35" customWidth="1"/>
    <col min="14058" max="14058" width="4.7109375" style="35" customWidth="1"/>
    <col min="14059" max="14059" width="5.28515625" style="35" customWidth="1"/>
    <col min="14060" max="14060" width="3.7109375" style="35" customWidth="1"/>
    <col min="14061" max="14061" width="13.5703125" style="35" customWidth="1"/>
    <col min="14062" max="14062" width="7.42578125" style="35" bestFit="1" customWidth="1"/>
    <col min="14063" max="14063" width="10.28515625" style="35" bestFit="1" customWidth="1"/>
    <col min="14064" max="14064" width="8.28515625" style="35" customWidth="1"/>
    <col min="14065" max="14065" width="9.42578125" style="35" bestFit="1" customWidth="1"/>
    <col min="14066" max="14312" width="9.140625" style="35"/>
    <col min="14313" max="14313" width="57.140625" style="35" customWidth="1"/>
    <col min="14314" max="14314" width="4.7109375" style="35" customWidth="1"/>
    <col min="14315" max="14315" width="5.28515625" style="35" customWidth="1"/>
    <col min="14316" max="14316" width="3.7109375" style="35" customWidth="1"/>
    <col min="14317" max="14317" width="13.5703125" style="35" customWidth="1"/>
    <col min="14318" max="14318" width="7.42578125" style="35" bestFit="1" customWidth="1"/>
    <col min="14319" max="14319" width="10.28515625" style="35" bestFit="1" customWidth="1"/>
    <col min="14320" max="14320" width="8.28515625" style="35" customWidth="1"/>
    <col min="14321" max="14321" width="9.42578125" style="35" bestFit="1" customWidth="1"/>
    <col min="14322" max="14568" width="9.140625" style="35"/>
    <col min="14569" max="14569" width="57.140625" style="35" customWidth="1"/>
    <col min="14570" max="14570" width="4.7109375" style="35" customWidth="1"/>
    <col min="14571" max="14571" width="5.28515625" style="35" customWidth="1"/>
    <col min="14572" max="14572" width="3.7109375" style="35" customWidth="1"/>
    <col min="14573" max="14573" width="13.5703125" style="35" customWidth="1"/>
    <col min="14574" max="14574" width="7.42578125" style="35" bestFit="1" customWidth="1"/>
    <col min="14575" max="14575" width="10.28515625" style="35" bestFit="1" customWidth="1"/>
    <col min="14576" max="14576" width="8.28515625" style="35" customWidth="1"/>
    <col min="14577" max="14577" width="9.42578125" style="35" bestFit="1" customWidth="1"/>
    <col min="14578" max="14824" width="9.140625" style="35"/>
    <col min="14825" max="14825" width="57.140625" style="35" customWidth="1"/>
    <col min="14826" max="14826" width="4.7109375" style="35" customWidth="1"/>
    <col min="14827" max="14827" width="5.28515625" style="35" customWidth="1"/>
    <col min="14828" max="14828" width="3.7109375" style="35" customWidth="1"/>
    <col min="14829" max="14829" width="13.5703125" style="35" customWidth="1"/>
    <col min="14830" max="14830" width="7.42578125" style="35" bestFit="1" customWidth="1"/>
    <col min="14831" max="14831" width="10.28515625" style="35" bestFit="1" customWidth="1"/>
    <col min="14832" max="14832" width="8.28515625" style="35" customWidth="1"/>
    <col min="14833" max="14833" width="9.42578125" style="35" bestFit="1" customWidth="1"/>
    <col min="14834" max="15080" width="9.140625" style="35"/>
    <col min="15081" max="15081" width="57.140625" style="35" customWidth="1"/>
    <col min="15082" max="15082" width="4.7109375" style="35" customWidth="1"/>
    <col min="15083" max="15083" width="5.28515625" style="35" customWidth="1"/>
    <col min="15084" max="15084" width="3.7109375" style="35" customWidth="1"/>
    <col min="15085" max="15085" width="13.5703125" style="35" customWidth="1"/>
    <col min="15086" max="15086" width="7.42578125" style="35" bestFit="1" customWidth="1"/>
    <col min="15087" max="15087" width="10.28515625" style="35" bestFit="1" customWidth="1"/>
    <col min="15088" max="15088" width="8.28515625" style="35" customWidth="1"/>
    <col min="15089" max="15089" width="9.42578125" style="35" bestFit="1" customWidth="1"/>
    <col min="15090" max="15336" width="9.140625" style="35"/>
    <col min="15337" max="15337" width="57.140625" style="35" customWidth="1"/>
    <col min="15338" max="15338" width="4.7109375" style="35" customWidth="1"/>
    <col min="15339" max="15339" width="5.28515625" style="35" customWidth="1"/>
    <col min="15340" max="15340" width="3.7109375" style="35" customWidth="1"/>
    <col min="15341" max="15341" width="13.5703125" style="35" customWidth="1"/>
    <col min="15342" max="15342" width="7.42578125" style="35" bestFit="1" customWidth="1"/>
    <col min="15343" max="15343" width="10.28515625" style="35" bestFit="1" customWidth="1"/>
    <col min="15344" max="15344" width="8.28515625" style="35" customWidth="1"/>
    <col min="15345" max="15345" width="9.42578125" style="35" bestFit="1" customWidth="1"/>
    <col min="15346" max="15592" width="9.140625" style="35"/>
    <col min="15593" max="15593" width="57.140625" style="35" customWidth="1"/>
    <col min="15594" max="15594" width="4.7109375" style="35" customWidth="1"/>
    <col min="15595" max="15595" width="5.28515625" style="35" customWidth="1"/>
    <col min="15596" max="15596" width="3.7109375" style="35" customWidth="1"/>
    <col min="15597" max="15597" width="13.5703125" style="35" customWidth="1"/>
    <col min="15598" max="15598" width="7.42578125" style="35" bestFit="1" customWidth="1"/>
    <col min="15599" max="15599" width="10.28515625" style="35" bestFit="1" customWidth="1"/>
    <col min="15600" max="15600" width="8.28515625" style="35" customWidth="1"/>
    <col min="15601" max="15601" width="9.42578125" style="35" bestFit="1" customWidth="1"/>
    <col min="15602" max="15848" width="9.140625" style="35"/>
    <col min="15849" max="15849" width="57.140625" style="35" customWidth="1"/>
    <col min="15850" max="15850" width="4.7109375" style="35" customWidth="1"/>
    <col min="15851" max="15851" width="5.28515625" style="35" customWidth="1"/>
    <col min="15852" max="15852" width="3.7109375" style="35" customWidth="1"/>
    <col min="15853" max="15853" width="13.5703125" style="35" customWidth="1"/>
    <col min="15854" max="15854" width="7.42578125" style="35" bestFit="1" customWidth="1"/>
    <col min="15855" max="15855" width="10.28515625" style="35" bestFit="1" customWidth="1"/>
    <col min="15856" max="15856" width="8.28515625" style="35" customWidth="1"/>
    <col min="15857" max="15857" width="9.42578125" style="35" bestFit="1" customWidth="1"/>
    <col min="15858" max="16104" width="9.140625" style="35"/>
    <col min="16105" max="16105" width="57.140625" style="35" customWidth="1"/>
    <col min="16106" max="16106" width="4.7109375" style="35" customWidth="1"/>
    <col min="16107" max="16107" width="5.28515625" style="35" customWidth="1"/>
    <col min="16108" max="16108" width="3.7109375" style="35" customWidth="1"/>
    <col min="16109" max="16109" width="13.5703125" style="35" customWidth="1"/>
    <col min="16110" max="16110" width="7.42578125" style="35" bestFit="1" customWidth="1"/>
    <col min="16111" max="16111" width="10.28515625" style="35" bestFit="1" customWidth="1"/>
    <col min="16112" max="16112" width="8.28515625" style="35" customWidth="1"/>
    <col min="16113" max="16113" width="9.42578125" style="35" bestFit="1" customWidth="1"/>
    <col min="16114" max="16384" width="9.140625" style="35"/>
  </cols>
  <sheetData>
    <row r="1" spans="1:15" ht="12.75" customHeight="1" x14ac:dyDescent="0.2">
      <c r="A1" s="34"/>
      <c r="B1" s="385" t="s">
        <v>949</v>
      </c>
      <c r="C1" s="385"/>
      <c r="D1" s="385"/>
      <c r="E1" s="385"/>
      <c r="F1" s="385"/>
      <c r="G1" s="385"/>
      <c r="H1" s="314"/>
      <c r="I1" s="314"/>
      <c r="J1" s="314"/>
      <c r="K1" s="35"/>
    </row>
    <row r="2" spans="1:15" ht="12.75" customHeight="1" x14ac:dyDescent="0.2">
      <c r="A2" s="34"/>
      <c r="B2" s="385" t="s">
        <v>528</v>
      </c>
      <c r="C2" s="385"/>
      <c r="D2" s="385"/>
      <c r="E2" s="385"/>
      <c r="F2" s="385"/>
      <c r="G2" s="385"/>
      <c r="H2" s="314"/>
      <c r="I2" s="314"/>
      <c r="J2" s="314"/>
      <c r="K2" s="35"/>
    </row>
    <row r="3" spans="1:15" ht="12.75" customHeight="1" x14ac:dyDescent="0.2">
      <c r="A3" s="34"/>
      <c r="B3" s="385" t="s">
        <v>84</v>
      </c>
      <c r="C3" s="385"/>
      <c r="D3" s="385"/>
      <c r="E3" s="385"/>
      <c r="F3" s="385"/>
      <c r="G3" s="385"/>
      <c r="H3" s="314"/>
      <c r="I3" s="314"/>
      <c r="J3" s="314"/>
      <c r="K3" s="35"/>
    </row>
    <row r="4" spans="1:15" ht="12.75" customHeight="1" x14ac:dyDescent="0.2">
      <c r="A4" s="34"/>
      <c r="B4" s="385" t="s">
        <v>85</v>
      </c>
      <c r="C4" s="385"/>
      <c r="D4" s="385"/>
      <c r="E4" s="385"/>
      <c r="F4" s="385"/>
      <c r="G4" s="385"/>
      <c r="H4" s="314"/>
      <c r="I4" s="314"/>
      <c r="J4" s="314"/>
      <c r="K4" s="35"/>
    </row>
    <row r="5" spans="1:15" ht="12.75" customHeight="1" x14ac:dyDescent="0.2">
      <c r="A5" s="34"/>
      <c r="B5" s="385" t="s">
        <v>879</v>
      </c>
      <c r="C5" s="385"/>
      <c r="D5" s="385"/>
      <c r="E5" s="385"/>
      <c r="F5" s="385"/>
      <c r="G5" s="385"/>
      <c r="H5" s="314"/>
      <c r="I5" s="314"/>
      <c r="J5" s="314"/>
      <c r="K5" s="35"/>
    </row>
    <row r="6" spans="1:15" ht="12.75" customHeight="1" x14ac:dyDescent="0.2">
      <c r="A6" s="34"/>
      <c r="B6" s="385" t="s">
        <v>841</v>
      </c>
      <c r="C6" s="385"/>
      <c r="D6" s="385"/>
      <c r="E6" s="385"/>
      <c r="F6" s="385"/>
      <c r="G6" s="385"/>
      <c r="H6" s="314"/>
      <c r="I6" s="314"/>
      <c r="J6" s="314"/>
      <c r="K6" s="35"/>
    </row>
    <row r="7" spans="1:15" ht="12.75" customHeight="1" x14ac:dyDescent="0.2">
      <c r="A7" s="34"/>
      <c r="B7" s="385" t="s">
        <v>85</v>
      </c>
      <c r="C7" s="385"/>
      <c r="D7" s="385"/>
      <c r="E7" s="385"/>
      <c r="F7" s="385"/>
      <c r="G7" s="385"/>
      <c r="H7" s="314"/>
      <c r="I7" s="314"/>
      <c r="J7" s="314"/>
      <c r="K7" s="35"/>
    </row>
    <row r="8" spans="1:15" ht="12.75" customHeight="1" x14ac:dyDescent="0.2">
      <c r="A8" s="34"/>
      <c r="B8" s="385" t="s">
        <v>941</v>
      </c>
      <c r="C8" s="385"/>
      <c r="D8" s="385"/>
      <c r="E8" s="385"/>
      <c r="F8" s="385"/>
      <c r="G8" s="385"/>
      <c r="H8" s="314"/>
      <c r="I8" s="314"/>
      <c r="J8" s="314"/>
      <c r="K8" s="35"/>
    </row>
    <row r="9" spans="1:15" x14ac:dyDescent="0.2">
      <c r="A9" s="34"/>
      <c r="B9" s="386"/>
      <c r="C9" s="386"/>
      <c r="D9" s="386"/>
      <c r="E9" s="386"/>
      <c r="F9" s="386"/>
      <c r="G9" s="386"/>
      <c r="H9" s="315"/>
      <c r="I9" s="315"/>
      <c r="J9" s="315"/>
      <c r="K9" s="35"/>
    </row>
    <row r="10" spans="1:15" x14ac:dyDescent="0.2">
      <c r="C10" s="40"/>
      <c r="D10" s="41"/>
      <c r="E10" s="41"/>
      <c r="F10" s="40"/>
      <c r="G10" s="37"/>
      <c r="H10" s="37"/>
      <c r="I10" s="37"/>
      <c r="J10" s="37"/>
      <c r="K10" s="37"/>
    </row>
    <row r="11" spans="1:15" x14ac:dyDescent="0.2">
      <c r="A11" s="387" t="s">
        <v>940</v>
      </c>
      <c r="B11" s="387"/>
      <c r="C11" s="387"/>
      <c r="D11" s="387"/>
      <c r="E11" s="387"/>
      <c r="F11" s="387"/>
      <c r="G11" s="387"/>
      <c r="H11" s="316"/>
      <c r="I11" s="316"/>
      <c r="J11" s="316"/>
      <c r="K11" s="35"/>
    </row>
    <row r="12" spans="1:15" x14ac:dyDescent="0.2">
      <c r="A12" s="42"/>
      <c r="G12" s="37" t="s">
        <v>86</v>
      </c>
      <c r="H12" s="37"/>
      <c r="I12" s="37"/>
      <c r="J12" s="37"/>
      <c r="K12" s="37" t="s">
        <v>86</v>
      </c>
    </row>
    <row r="13" spans="1:15" ht="40.5" customHeight="1" x14ac:dyDescent="0.2">
      <c r="A13" s="46" t="s">
        <v>87</v>
      </c>
      <c r="B13" s="47" t="s">
        <v>88</v>
      </c>
      <c r="C13" s="48" t="s">
        <v>89</v>
      </c>
      <c r="D13" s="47" t="s">
        <v>90</v>
      </c>
      <c r="E13" s="47" t="s">
        <v>91</v>
      </c>
      <c r="F13" s="48" t="s">
        <v>92</v>
      </c>
      <c r="G13" s="98" t="s">
        <v>717</v>
      </c>
      <c r="H13" s="98" t="s">
        <v>858</v>
      </c>
      <c r="I13" s="329"/>
      <c r="J13" s="329"/>
      <c r="K13" s="35"/>
    </row>
    <row r="14" spans="1:15" ht="18.75" customHeight="1" x14ac:dyDescent="0.2">
      <c r="A14" s="44" t="s">
        <v>93</v>
      </c>
      <c r="B14" s="65"/>
      <c r="C14" s="91"/>
      <c r="D14" s="65"/>
      <c r="E14" s="65"/>
      <c r="F14" s="91"/>
      <c r="G14" s="322">
        <f>G15+G98+G191+G354+G426+G485+G741+G767+G786</f>
        <v>870419.70454999991</v>
      </c>
      <c r="H14" s="322">
        <f>H15+H98+H191+H354+H426+H485+H741+H767+H786</f>
        <v>901260.80728000007</v>
      </c>
      <c r="I14" s="330">
        <f>'прил 3 доход 2022-23'!C109</f>
        <v>870419.70840000012</v>
      </c>
      <c r="J14" s="330">
        <f>'прил 3 доход 2022-23'!D109</f>
        <v>901260.80562000012</v>
      </c>
      <c r="K14" s="351">
        <f>G14-I14</f>
        <v>-3.850000211969018E-3</v>
      </c>
      <c r="L14" s="351">
        <f>H14-J14</f>
        <v>1.6599999507889152E-3</v>
      </c>
      <c r="M14" s="288"/>
      <c r="N14" s="288"/>
      <c r="O14" s="241"/>
    </row>
    <row r="15" spans="1:15" ht="32.25" customHeight="1" x14ac:dyDescent="0.2">
      <c r="A15" s="44" t="s">
        <v>526</v>
      </c>
      <c r="B15" s="75" t="s">
        <v>94</v>
      </c>
      <c r="C15" s="80"/>
      <c r="D15" s="75"/>
      <c r="E15" s="75"/>
      <c r="F15" s="80"/>
      <c r="G15" s="289">
        <f>G16+G29+G86</f>
        <v>60560.8796</v>
      </c>
      <c r="H15" s="289">
        <f>H16+H29+H86</f>
        <v>60890.309600000001</v>
      </c>
      <c r="I15" s="331"/>
      <c r="J15" s="331"/>
      <c r="K15" s="35"/>
    </row>
    <row r="16" spans="1:15" ht="14.25" customHeight="1" x14ac:dyDescent="0.2">
      <c r="A16" s="44" t="s">
        <v>202</v>
      </c>
      <c r="B16" s="75" t="s">
        <v>94</v>
      </c>
      <c r="C16" s="69" t="s">
        <v>203</v>
      </c>
      <c r="D16" s="69"/>
      <c r="E16" s="75"/>
      <c r="F16" s="80"/>
      <c r="G16" s="97">
        <f t="shared" ref="G16:H17" si="0">G17</f>
        <v>15506.1425</v>
      </c>
      <c r="H16" s="97">
        <f t="shared" si="0"/>
        <v>16506.142500000002</v>
      </c>
      <c r="I16" s="332"/>
      <c r="J16" s="332"/>
      <c r="K16" s="35"/>
    </row>
    <row r="17" spans="1:11" ht="14.25" customHeight="1" x14ac:dyDescent="0.2">
      <c r="A17" s="294" t="s">
        <v>340</v>
      </c>
      <c r="B17" s="75" t="s">
        <v>94</v>
      </c>
      <c r="C17" s="67" t="s">
        <v>203</v>
      </c>
      <c r="D17" s="69" t="s">
        <v>152</v>
      </c>
      <c r="E17" s="69"/>
      <c r="F17" s="67"/>
      <c r="G17" s="97">
        <f t="shared" si="0"/>
        <v>15506.1425</v>
      </c>
      <c r="H17" s="97">
        <f t="shared" si="0"/>
        <v>16506.142500000002</v>
      </c>
      <c r="I17" s="332"/>
      <c r="J17" s="332"/>
      <c r="K17" s="35"/>
    </row>
    <row r="18" spans="1:11" ht="27" customHeight="1" x14ac:dyDescent="0.2">
      <c r="A18" s="44" t="s">
        <v>436</v>
      </c>
      <c r="B18" s="75" t="s">
        <v>94</v>
      </c>
      <c r="C18" s="67" t="s">
        <v>203</v>
      </c>
      <c r="D18" s="69" t="s">
        <v>152</v>
      </c>
      <c r="E18" s="69" t="s">
        <v>99</v>
      </c>
      <c r="F18" s="67" t="s">
        <v>28</v>
      </c>
      <c r="G18" s="97">
        <f t="shared" ref="G18" si="1">G19+G24</f>
        <v>15506.1425</v>
      </c>
      <c r="H18" s="97">
        <f t="shared" ref="H18" si="2">H19+H24</f>
        <v>16506.142500000002</v>
      </c>
      <c r="I18" s="332"/>
      <c r="J18" s="332"/>
      <c r="K18" s="35"/>
    </row>
    <row r="19" spans="1:11" ht="14.25" customHeight="1" x14ac:dyDescent="0.2">
      <c r="A19" s="93" t="s">
        <v>684</v>
      </c>
      <c r="B19" s="77" t="s">
        <v>94</v>
      </c>
      <c r="C19" s="71" t="s">
        <v>203</v>
      </c>
      <c r="D19" s="73" t="s">
        <v>152</v>
      </c>
      <c r="E19" s="73" t="s">
        <v>685</v>
      </c>
      <c r="F19" s="71" t="s">
        <v>148</v>
      </c>
      <c r="G19" s="249">
        <f t="shared" ref="G19:H22" si="3">G20</f>
        <v>15414.942499999999</v>
      </c>
      <c r="H19" s="249">
        <f t="shared" si="3"/>
        <v>16414.942500000001</v>
      </c>
      <c r="I19" s="333"/>
      <c r="J19" s="333"/>
      <c r="K19" s="35"/>
    </row>
    <row r="20" spans="1:11" ht="23.25" customHeight="1" x14ac:dyDescent="0.2">
      <c r="A20" s="49" t="s">
        <v>687</v>
      </c>
      <c r="B20" s="74" t="s">
        <v>94</v>
      </c>
      <c r="C20" s="226" t="s">
        <v>203</v>
      </c>
      <c r="D20" s="59" t="s">
        <v>152</v>
      </c>
      <c r="E20" s="59" t="s">
        <v>686</v>
      </c>
      <c r="F20" s="226" t="s">
        <v>148</v>
      </c>
      <c r="G20" s="98">
        <f t="shared" si="3"/>
        <v>15414.942499999999</v>
      </c>
      <c r="H20" s="98">
        <f t="shared" si="3"/>
        <v>16414.942500000001</v>
      </c>
      <c r="I20" s="329"/>
      <c r="J20" s="329"/>
      <c r="K20" s="35"/>
    </row>
    <row r="21" spans="1:11" ht="24.75" customHeight="1" x14ac:dyDescent="0.2">
      <c r="A21" s="46" t="s">
        <v>102</v>
      </c>
      <c r="B21" s="74" t="s">
        <v>94</v>
      </c>
      <c r="C21" s="226" t="s">
        <v>203</v>
      </c>
      <c r="D21" s="59" t="s">
        <v>152</v>
      </c>
      <c r="E21" s="59" t="s">
        <v>686</v>
      </c>
      <c r="F21" s="226">
        <v>600</v>
      </c>
      <c r="G21" s="98">
        <f t="shared" si="3"/>
        <v>15414.942499999999</v>
      </c>
      <c r="H21" s="98">
        <f t="shared" si="3"/>
        <v>16414.942500000001</v>
      </c>
      <c r="I21" s="329"/>
      <c r="J21" s="329"/>
      <c r="K21" s="35"/>
    </row>
    <row r="22" spans="1:11" ht="14.25" customHeight="1" x14ac:dyDescent="0.2">
      <c r="A22" s="46" t="s">
        <v>104</v>
      </c>
      <c r="B22" s="74" t="s">
        <v>94</v>
      </c>
      <c r="C22" s="226" t="s">
        <v>203</v>
      </c>
      <c r="D22" s="59" t="s">
        <v>152</v>
      </c>
      <c r="E22" s="59" t="s">
        <v>686</v>
      </c>
      <c r="F22" s="226">
        <v>610</v>
      </c>
      <c r="G22" s="98">
        <f t="shared" si="3"/>
        <v>15414.942499999999</v>
      </c>
      <c r="H22" s="98">
        <f t="shared" si="3"/>
        <v>16414.942500000001</v>
      </c>
      <c r="I22" s="329"/>
      <c r="J22" s="329"/>
      <c r="K22" s="35"/>
    </row>
    <row r="23" spans="1:11" ht="33" customHeight="1" x14ac:dyDescent="0.2">
      <c r="A23" s="46" t="s">
        <v>106</v>
      </c>
      <c r="B23" s="74" t="s">
        <v>94</v>
      </c>
      <c r="C23" s="226" t="s">
        <v>203</v>
      </c>
      <c r="D23" s="59" t="s">
        <v>152</v>
      </c>
      <c r="E23" s="59" t="s">
        <v>686</v>
      </c>
      <c r="F23" s="226">
        <v>611</v>
      </c>
      <c r="G23" s="98">
        <v>15414.942499999999</v>
      </c>
      <c r="H23" s="98">
        <v>16414.942500000001</v>
      </c>
      <c r="I23" s="329"/>
      <c r="J23" s="329"/>
      <c r="K23" s="35"/>
    </row>
    <row r="24" spans="1:11" ht="48.75" customHeight="1" x14ac:dyDescent="0.2">
      <c r="A24" s="46" t="s">
        <v>750</v>
      </c>
      <c r="B24" s="74" t="s">
        <v>94</v>
      </c>
      <c r="C24" s="226" t="s">
        <v>203</v>
      </c>
      <c r="D24" s="59" t="s">
        <v>152</v>
      </c>
      <c r="E24" s="59" t="s">
        <v>460</v>
      </c>
      <c r="F24" s="226"/>
      <c r="G24" s="98">
        <f t="shared" ref="G24:H25" si="4">G25</f>
        <v>91.2</v>
      </c>
      <c r="H24" s="98">
        <f t="shared" si="4"/>
        <v>91.2</v>
      </c>
      <c r="I24" s="329"/>
      <c r="J24" s="329"/>
      <c r="K24" s="35"/>
    </row>
    <row r="25" spans="1:11" ht="32.25" customHeight="1" x14ac:dyDescent="0.2">
      <c r="A25" s="46" t="s">
        <v>421</v>
      </c>
      <c r="B25" s="74" t="s">
        <v>94</v>
      </c>
      <c r="C25" s="226" t="s">
        <v>203</v>
      </c>
      <c r="D25" s="59" t="s">
        <v>152</v>
      </c>
      <c r="E25" s="59" t="s">
        <v>751</v>
      </c>
      <c r="F25" s="226"/>
      <c r="G25" s="98">
        <f t="shared" si="4"/>
        <v>91.2</v>
      </c>
      <c r="H25" s="98">
        <f t="shared" si="4"/>
        <v>91.2</v>
      </c>
      <c r="I25" s="329"/>
      <c r="J25" s="329"/>
      <c r="K25" s="35"/>
    </row>
    <row r="26" spans="1:11" ht="21" customHeight="1" x14ac:dyDescent="0.2">
      <c r="A26" s="46" t="s">
        <v>102</v>
      </c>
      <c r="B26" s="74" t="s">
        <v>94</v>
      </c>
      <c r="C26" s="226" t="s">
        <v>203</v>
      </c>
      <c r="D26" s="59" t="s">
        <v>152</v>
      </c>
      <c r="E26" s="59" t="s">
        <v>751</v>
      </c>
      <c r="F26" s="226">
        <v>600</v>
      </c>
      <c r="G26" s="98">
        <f t="shared" ref="G26" si="5">G28</f>
        <v>91.2</v>
      </c>
      <c r="H26" s="98">
        <f t="shared" ref="H26" si="6">H28</f>
        <v>91.2</v>
      </c>
      <c r="I26" s="329"/>
      <c r="J26" s="329"/>
      <c r="K26" s="35"/>
    </row>
    <row r="27" spans="1:11" ht="17.25" customHeight="1" x14ac:dyDescent="0.2">
      <c r="A27" s="46" t="s">
        <v>104</v>
      </c>
      <c r="B27" s="74" t="s">
        <v>94</v>
      </c>
      <c r="C27" s="226" t="s">
        <v>203</v>
      </c>
      <c r="D27" s="59" t="s">
        <v>152</v>
      </c>
      <c r="E27" s="59" t="s">
        <v>751</v>
      </c>
      <c r="F27" s="226">
        <v>610</v>
      </c>
      <c r="G27" s="98">
        <f t="shared" ref="G27:H27" si="7">G28</f>
        <v>91.2</v>
      </c>
      <c r="H27" s="98">
        <f t="shared" si="7"/>
        <v>91.2</v>
      </c>
      <c r="I27" s="329"/>
      <c r="J27" s="329"/>
      <c r="K27" s="35"/>
    </row>
    <row r="28" spans="1:11" ht="28.5" customHeight="1" x14ac:dyDescent="0.2">
      <c r="A28" s="46" t="s">
        <v>106</v>
      </c>
      <c r="B28" s="74" t="s">
        <v>94</v>
      </c>
      <c r="C28" s="226" t="s">
        <v>203</v>
      </c>
      <c r="D28" s="59" t="s">
        <v>152</v>
      </c>
      <c r="E28" s="59" t="s">
        <v>751</v>
      </c>
      <c r="F28" s="226">
        <v>611</v>
      </c>
      <c r="G28" s="98">
        <v>91.2</v>
      </c>
      <c r="H28" s="98">
        <v>91.2</v>
      </c>
      <c r="I28" s="329"/>
      <c r="J28" s="329"/>
      <c r="K28" s="35"/>
    </row>
    <row r="29" spans="1:11" x14ac:dyDescent="0.2">
      <c r="A29" s="295" t="s">
        <v>95</v>
      </c>
      <c r="B29" s="75" t="s">
        <v>94</v>
      </c>
      <c r="C29" s="69" t="s">
        <v>96</v>
      </c>
      <c r="D29" s="75"/>
      <c r="E29" s="75"/>
      <c r="F29" s="80"/>
      <c r="G29" s="97">
        <f>G30+G60</f>
        <v>44994.737099999998</v>
      </c>
      <c r="H29" s="97">
        <f>H30+H60</f>
        <v>44324.167099999999</v>
      </c>
      <c r="I29" s="332"/>
      <c r="J29" s="332"/>
      <c r="K29" s="35"/>
    </row>
    <row r="30" spans="1:11" x14ac:dyDescent="0.2">
      <c r="A30" s="44" t="s">
        <v>97</v>
      </c>
      <c r="B30" s="75" t="s">
        <v>94</v>
      </c>
      <c r="C30" s="69" t="s">
        <v>96</v>
      </c>
      <c r="D30" s="69" t="s">
        <v>98</v>
      </c>
      <c r="E30" s="69"/>
      <c r="F30" s="67"/>
      <c r="G30" s="97">
        <f>G31+G51</f>
        <v>28176.668099999999</v>
      </c>
      <c r="H30" s="97">
        <f>H31+H51</f>
        <v>27076.668099999999</v>
      </c>
      <c r="I30" s="332"/>
      <c r="J30" s="332"/>
      <c r="K30" s="35"/>
    </row>
    <row r="31" spans="1:11" ht="12" customHeight="1" x14ac:dyDescent="0.2">
      <c r="A31" s="44" t="s">
        <v>436</v>
      </c>
      <c r="B31" s="75" t="s">
        <v>94</v>
      </c>
      <c r="C31" s="69" t="s">
        <v>96</v>
      </c>
      <c r="D31" s="69" t="s">
        <v>98</v>
      </c>
      <c r="E31" s="69" t="s">
        <v>99</v>
      </c>
      <c r="F31" s="67"/>
      <c r="G31" s="97">
        <f>G32+G37+G46</f>
        <v>27991.8681</v>
      </c>
      <c r="H31" s="97">
        <f>H32+H37+H46</f>
        <v>26891.8681</v>
      </c>
      <c r="I31" s="332"/>
      <c r="J31" s="332"/>
      <c r="K31" s="35"/>
    </row>
    <row r="32" spans="1:11" ht="22.5" x14ac:dyDescent="0.2">
      <c r="A32" s="93" t="s">
        <v>100</v>
      </c>
      <c r="B32" s="77" t="s">
        <v>94</v>
      </c>
      <c r="C32" s="73" t="s">
        <v>96</v>
      </c>
      <c r="D32" s="73" t="s">
        <v>98</v>
      </c>
      <c r="E32" s="73" t="s">
        <v>101</v>
      </c>
      <c r="F32" s="71"/>
      <c r="G32" s="249">
        <f>G33</f>
        <v>9660.0509999999995</v>
      </c>
      <c r="H32" s="249">
        <f>H33</f>
        <v>11560.050999999999</v>
      </c>
      <c r="I32" s="333"/>
      <c r="J32" s="333"/>
      <c r="K32" s="35"/>
    </row>
    <row r="33" spans="1:11" ht="45" x14ac:dyDescent="0.2">
      <c r="A33" s="132" t="s">
        <v>445</v>
      </c>
      <c r="B33" s="74" t="s">
        <v>94</v>
      </c>
      <c r="C33" s="59" t="s">
        <v>96</v>
      </c>
      <c r="D33" s="59" t="s">
        <v>98</v>
      </c>
      <c r="E33" s="59" t="s">
        <v>509</v>
      </c>
      <c r="F33" s="226"/>
      <c r="G33" s="98">
        <f t="shared" ref="G33:H35" si="8">G34</f>
        <v>9660.0509999999995</v>
      </c>
      <c r="H33" s="98">
        <f t="shared" si="8"/>
        <v>11560.050999999999</v>
      </c>
      <c r="I33" s="329"/>
      <c r="J33" s="329"/>
      <c r="K33" s="35"/>
    </row>
    <row r="34" spans="1:11" ht="33.75" x14ac:dyDescent="0.2">
      <c r="A34" s="46" t="s">
        <v>102</v>
      </c>
      <c r="B34" s="74" t="s">
        <v>94</v>
      </c>
      <c r="C34" s="226" t="s">
        <v>96</v>
      </c>
      <c r="D34" s="59" t="s">
        <v>98</v>
      </c>
      <c r="E34" s="59" t="s">
        <v>509</v>
      </c>
      <c r="F34" s="226" t="s">
        <v>103</v>
      </c>
      <c r="G34" s="98">
        <f t="shared" si="8"/>
        <v>9660.0509999999995</v>
      </c>
      <c r="H34" s="98">
        <f t="shared" si="8"/>
        <v>11560.050999999999</v>
      </c>
      <c r="I34" s="329"/>
      <c r="J34" s="329"/>
      <c r="K34" s="35"/>
    </row>
    <row r="35" spans="1:11" x14ac:dyDescent="0.2">
      <c r="A35" s="46" t="s">
        <v>104</v>
      </c>
      <c r="B35" s="74" t="s">
        <v>94</v>
      </c>
      <c r="C35" s="226" t="s">
        <v>96</v>
      </c>
      <c r="D35" s="59" t="s">
        <v>98</v>
      </c>
      <c r="E35" s="59" t="s">
        <v>509</v>
      </c>
      <c r="F35" s="226" t="s">
        <v>105</v>
      </c>
      <c r="G35" s="98">
        <f t="shared" si="8"/>
        <v>9660.0509999999995</v>
      </c>
      <c r="H35" s="98">
        <f t="shared" si="8"/>
        <v>11560.050999999999</v>
      </c>
      <c r="I35" s="329"/>
      <c r="J35" s="329"/>
      <c r="K35" s="35"/>
    </row>
    <row r="36" spans="1:11" ht="56.25" x14ac:dyDescent="0.2">
      <c r="A36" s="46" t="s">
        <v>106</v>
      </c>
      <c r="B36" s="74" t="s">
        <v>94</v>
      </c>
      <c r="C36" s="226" t="s">
        <v>96</v>
      </c>
      <c r="D36" s="59" t="s">
        <v>98</v>
      </c>
      <c r="E36" s="59" t="s">
        <v>509</v>
      </c>
      <c r="F36" s="226" t="s">
        <v>107</v>
      </c>
      <c r="G36" s="98">
        <f>10635.951-75.9-900</f>
        <v>9660.0509999999995</v>
      </c>
      <c r="H36" s="98">
        <f>11635.951-75.9</f>
        <v>11560.050999999999</v>
      </c>
      <c r="I36" s="329"/>
      <c r="J36" s="329"/>
      <c r="K36" s="35"/>
    </row>
    <row r="37" spans="1:11" ht="33.75" x14ac:dyDescent="0.2">
      <c r="A37" s="46" t="s">
        <v>108</v>
      </c>
      <c r="B37" s="74" t="s">
        <v>94</v>
      </c>
      <c r="C37" s="59" t="s">
        <v>96</v>
      </c>
      <c r="D37" s="59" t="s">
        <v>98</v>
      </c>
      <c r="E37" s="59" t="s">
        <v>109</v>
      </c>
      <c r="F37" s="226"/>
      <c r="G37" s="98">
        <f>G38</f>
        <v>17939.8171</v>
      </c>
      <c r="H37" s="98">
        <f>H38</f>
        <v>14939.8171</v>
      </c>
      <c r="I37" s="329"/>
      <c r="J37" s="329"/>
      <c r="K37" s="35"/>
    </row>
    <row r="38" spans="1:11" ht="39" customHeight="1" x14ac:dyDescent="0.2">
      <c r="A38" s="49" t="s">
        <v>446</v>
      </c>
      <c r="B38" s="74" t="s">
        <v>94</v>
      </c>
      <c r="C38" s="59" t="s">
        <v>96</v>
      </c>
      <c r="D38" s="59" t="s">
        <v>98</v>
      </c>
      <c r="E38" s="59" t="s">
        <v>110</v>
      </c>
      <c r="F38" s="226"/>
      <c r="G38" s="98">
        <f t="shared" ref="G38" si="9">G39+G43</f>
        <v>17939.8171</v>
      </c>
      <c r="H38" s="98">
        <f t="shared" ref="H38" si="10">H39+H43</f>
        <v>14939.8171</v>
      </c>
      <c r="I38" s="329"/>
      <c r="J38" s="329"/>
      <c r="K38" s="35"/>
    </row>
    <row r="39" spans="1:11" ht="67.5" x14ac:dyDescent="0.2">
      <c r="A39" s="46" t="s">
        <v>111</v>
      </c>
      <c r="B39" s="74" t="s">
        <v>94</v>
      </c>
      <c r="C39" s="59" t="s">
        <v>96</v>
      </c>
      <c r="D39" s="59" t="s">
        <v>98</v>
      </c>
      <c r="E39" s="59" t="s">
        <v>110</v>
      </c>
      <c r="F39" s="226" t="s">
        <v>112</v>
      </c>
      <c r="G39" s="98">
        <f t="shared" ref="G39:H39" si="11">G40</f>
        <v>2505</v>
      </c>
      <c r="H39" s="98">
        <f t="shared" si="11"/>
        <v>2505</v>
      </c>
      <c r="I39" s="329"/>
      <c r="J39" s="329"/>
      <c r="K39" s="35"/>
    </row>
    <row r="40" spans="1:11" ht="22.5" x14ac:dyDescent="0.2">
      <c r="A40" s="46" t="s">
        <v>113</v>
      </c>
      <c r="B40" s="74" t="s">
        <v>94</v>
      </c>
      <c r="C40" s="59" t="s">
        <v>96</v>
      </c>
      <c r="D40" s="59" t="s">
        <v>98</v>
      </c>
      <c r="E40" s="59" t="s">
        <v>110</v>
      </c>
      <c r="F40" s="226">
        <v>110</v>
      </c>
      <c r="G40" s="98">
        <f t="shared" ref="G40" si="12">G41+G42</f>
        <v>2505</v>
      </c>
      <c r="H40" s="98">
        <f t="shared" ref="H40" si="13">H41+H42</f>
        <v>2505</v>
      </c>
      <c r="I40" s="329"/>
      <c r="J40" s="329"/>
      <c r="K40" s="35"/>
    </row>
    <row r="41" spans="1:11" x14ac:dyDescent="0.2">
      <c r="A41" s="46" t="s">
        <v>114</v>
      </c>
      <c r="B41" s="74" t="s">
        <v>94</v>
      </c>
      <c r="C41" s="59" t="s">
        <v>96</v>
      </c>
      <c r="D41" s="59" t="s">
        <v>98</v>
      </c>
      <c r="E41" s="59" t="s">
        <v>110</v>
      </c>
      <c r="F41" s="226">
        <v>111</v>
      </c>
      <c r="G41" s="98">
        <v>1924</v>
      </c>
      <c r="H41" s="98">
        <v>1924</v>
      </c>
      <c r="I41" s="329"/>
      <c r="J41" s="329"/>
      <c r="K41" s="35"/>
    </row>
    <row r="42" spans="1:11" ht="45" x14ac:dyDescent="0.2">
      <c r="A42" s="132" t="s">
        <v>115</v>
      </c>
      <c r="B42" s="74" t="s">
        <v>94</v>
      </c>
      <c r="C42" s="59" t="s">
        <v>96</v>
      </c>
      <c r="D42" s="59" t="s">
        <v>98</v>
      </c>
      <c r="E42" s="59" t="s">
        <v>110</v>
      </c>
      <c r="F42" s="226">
        <v>119</v>
      </c>
      <c r="G42" s="98">
        <v>581</v>
      </c>
      <c r="H42" s="98">
        <v>581</v>
      </c>
      <c r="I42" s="329"/>
      <c r="J42" s="329"/>
      <c r="K42" s="35"/>
    </row>
    <row r="43" spans="1:11" ht="33.75" x14ac:dyDescent="0.2">
      <c r="A43" s="46" t="s">
        <v>102</v>
      </c>
      <c r="B43" s="74" t="s">
        <v>94</v>
      </c>
      <c r="C43" s="226" t="s">
        <v>96</v>
      </c>
      <c r="D43" s="59" t="s">
        <v>98</v>
      </c>
      <c r="E43" s="59" t="s">
        <v>110</v>
      </c>
      <c r="F43" s="226" t="s">
        <v>103</v>
      </c>
      <c r="G43" s="98">
        <f t="shared" ref="G43:H44" si="14">G44</f>
        <v>15434.8171</v>
      </c>
      <c r="H43" s="98">
        <f t="shared" si="14"/>
        <v>12434.8171</v>
      </c>
      <c r="I43" s="329"/>
      <c r="J43" s="329"/>
      <c r="K43" s="35"/>
    </row>
    <row r="44" spans="1:11" x14ac:dyDescent="0.2">
      <c r="A44" s="46" t="s">
        <v>104</v>
      </c>
      <c r="B44" s="74" t="s">
        <v>94</v>
      </c>
      <c r="C44" s="226" t="s">
        <v>96</v>
      </c>
      <c r="D44" s="59" t="s">
        <v>98</v>
      </c>
      <c r="E44" s="59" t="s">
        <v>110</v>
      </c>
      <c r="F44" s="226" t="s">
        <v>105</v>
      </c>
      <c r="G44" s="98">
        <f t="shared" si="14"/>
        <v>15434.8171</v>
      </c>
      <c r="H44" s="98">
        <f t="shared" si="14"/>
        <v>12434.8171</v>
      </c>
      <c r="I44" s="329"/>
      <c r="J44" s="329"/>
      <c r="K44" s="35"/>
    </row>
    <row r="45" spans="1:11" ht="56.25" x14ac:dyDescent="0.2">
      <c r="A45" s="46" t="s">
        <v>106</v>
      </c>
      <c r="B45" s="74" t="s">
        <v>94</v>
      </c>
      <c r="C45" s="226" t="s">
        <v>96</v>
      </c>
      <c r="D45" s="59" t="s">
        <v>98</v>
      </c>
      <c r="E45" s="59" t="s">
        <v>110</v>
      </c>
      <c r="F45" s="226" t="s">
        <v>107</v>
      </c>
      <c r="G45" s="98">
        <f>15527.2171-92.4</f>
        <v>15434.8171</v>
      </c>
      <c r="H45" s="98">
        <f>12527.2171-92.4</f>
        <v>12434.8171</v>
      </c>
      <c r="I45" s="329"/>
      <c r="J45" s="329"/>
      <c r="K45" s="35"/>
    </row>
    <row r="46" spans="1:11" ht="22.5" x14ac:dyDescent="0.2">
      <c r="A46" s="46" t="s">
        <v>116</v>
      </c>
      <c r="B46" s="74" t="s">
        <v>94</v>
      </c>
      <c r="C46" s="59" t="s">
        <v>96</v>
      </c>
      <c r="D46" s="59" t="s">
        <v>98</v>
      </c>
      <c r="E46" s="59" t="s">
        <v>117</v>
      </c>
      <c r="F46" s="226"/>
      <c r="G46" s="98">
        <f t="shared" ref="G46:H46" si="15">G47</f>
        <v>392</v>
      </c>
      <c r="H46" s="98">
        <f t="shared" si="15"/>
        <v>392</v>
      </c>
      <c r="I46" s="329"/>
      <c r="J46" s="329"/>
      <c r="K46" s="35"/>
    </row>
    <row r="47" spans="1:11" ht="33.75" x14ac:dyDescent="0.2">
      <c r="A47" s="46" t="s">
        <v>118</v>
      </c>
      <c r="B47" s="74" t="s">
        <v>94</v>
      </c>
      <c r="C47" s="59" t="s">
        <v>96</v>
      </c>
      <c r="D47" s="59" t="s">
        <v>98</v>
      </c>
      <c r="E47" s="59" t="s">
        <v>119</v>
      </c>
      <c r="F47" s="226"/>
      <c r="G47" s="98">
        <f>G48</f>
        <v>392</v>
      </c>
      <c r="H47" s="98">
        <f>H48</f>
        <v>392</v>
      </c>
      <c r="I47" s="329"/>
      <c r="J47" s="329"/>
      <c r="K47" s="35"/>
    </row>
    <row r="48" spans="1:11" ht="22.5" x14ac:dyDescent="0.2">
      <c r="A48" s="46" t="s">
        <v>412</v>
      </c>
      <c r="B48" s="74" t="s">
        <v>94</v>
      </c>
      <c r="C48" s="59" t="s">
        <v>96</v>
      </c>
      <c r="D48" s="59" t="s">
        <v>98</v>
      </c>
      <c r="E48" s="59" t="s">
        <v>119</v>
      </c>
      <c r="F48" s="226" t="s">
        <v>120</v>
      </c>
      <c r="G48" s="98">
        <f t="shared" ref="G48:H49" si="16">G49</f>
        <v>392</v>
      </c>
      <c r="H48" s="98">
        <f t="shared" si="16"/>
        <v>392</v>
      </c>
      <c r="I48" s="329"/>
      <c r="J48" s="329"/>
      <c r="K48" s="35"/>
    </row>
    <row r="49" spans="1:11" ht="33.75" x14ac:dyDescent="0.2">
      <c r="A49" s="46" t="s">
        <v>121</v>
      </c>
      <c r="B49" s="74" t="s">
        <v>94</v>
      </c>
      <c r="C49" s="59" t="s">
        <v>96</v>
      </c>
      <c r="D49" s="59" t="s">
        <v>98</v>
      </c>
      <c r="E49" s="59" t="s">
        <v>119</v>
      </c>
      <c r="F49" s="226" t="s">
        <v>122</v>
      </c>
      <c r="G49" s="98">
        <f t="shared" si="16"/>
        <v>392</v>
      </c>
      <c r="H49" s="98">
        <f t="shared" si="16"/>
        <v>392</v>
      </c>
      <c r="I49" s="329"/>
      <c r="J49" s="329"/>
      <c r="K49" s="35"/>
    </row>
    <row r="50" spans="1:11" x14ac:dyDescent="0.2">
      <c r="A50" s="296" t="s">
        <v>432</v>
      </c>
      <c r="B50" s="74" t="s">
        <v>94</v>
      </c>
      <c r="C50" s="136" t="s">
        <v>96</v>
      </c>
      <c r="D50" s="59" t="s">
        <v>98</v>
      </c>
      <c r="E50" s="59" t="s">
        <v>119</v>
      </c>
      <c r="F50" s="226" t="s">
        <v>124</v>
      </c>
      <c r="G50" s="98">
        <v>392</v>
      </c>
      <c r="H50" s="98">
        <v>392</v>
      </c>
      <c r="I50" s="329"/>
      <c r="J50" s="329"/>
      <c r="K50" s="35"/>
    </row>
    <row r="51" spans="1:11" ht="56.25" x14ac:dyDescent="0.2">
      <c r="A51" s="132" t="s">
        <v>459</v>
      </c>
      <c r="B51" s="73" t="s">
        <v>94</v>
      </c>
      <c r="C51" s="73" t="s">
        <v>96</v>
      </c>
      <c r="D51" s="73" t="s">
        <v>98</v>
      </c>
      <c r="E51" s="92" t="s">
        <v>460</v>
      </c>
      <c r="F51" s="71"/>
      <c r="G51" s="249">
        <f t="shared" ref="G51" si="17">G52+G56</f>
        <v>184.8</v>
      </c>
      <c r="H51" s="249">
        <f t="shared" ref="H51" si="18">H52+H56</f>
        <v>184.8</v>
      </c>
      <c r="I51" s="333"/>
      <c r="J51" s="333"/>
      <c r="K51" s="35"/>
    </row>
    <row r="52" spans="1:11" ht="22.5" x14ac:dyDescent="0.2">
      <c r="A52" s="296" t="s">
        <v>126</v>
      </c>
      <c r="B52" s="74" t="s">
        <v>94</v>
      </c>
      <c r="C52" s="59" t="s">
        <v>96</v>
      </c>
      <c r="D52" s="59" t="s">
        <v>98</v>
      </c>
      <c r="E52" s="59" t="s">
        <v>461</v>
      </c>
      <c r="F52" s="226"/>
      <c r="G52" s="98">
        <f t="shared" ref="G52:H54" si="19">G53</f>
        <v>16.5</v>
      </c>
      <c r="H52" s="98">
        <f t="shared" si="19"/>
        <v>16.5</v>
      </c>
      <c r="I52" s="329"/>
      <c r="J52" s="329"/>
      <c r="K52" s="35"/>
    </row>
    <row r="53" spans="1:11" ht="67.5" x14ac:dyDescent="0.2">
      <c r="A53" s="46" t="s">
        <v>111</v>
      </c>
      <c r="B53" s="74" t="s">
        <v>94</v>
      </c>
      <c r="C53" s="59" t="s">
        <v>96</v>
      </c>
      <c r="D53" s="59" t="s">
        <v>98</v>
      </c>
      <c r="E53" s="59" t="s">
        <v>461</v>
      </c>
      <c r="F53" s="226">
        <v>100</v>
      </c>
      <c r="G53" s="98">
        <f t="shared" si="19"/>
        <v>16.5</v>
      </c>
      <c r="H53" s="98">
        <f t="shared" si="19"/>
        <v>16.5</v>
      </c>
      <c r="I53" s="329"/>
      <c r="J53" s="329"/>
      <c r="K53" s="35"/>
    </row>
    <row r="54" spans="1:11" ht="22.5" x14ac:dyDescent="0.2">
      <c r="A54" s="46" t="s">
        <v>113</v>
      </c>
      <c r="B54" s="74" t="s">
        <v>94</v>
      </c>
      <c r="C54" s="59" t="s">
        <v>96</v>
      </c>
      <c r="D54" s="59" t="s">
        <v>98</v>
      </c>
      <c r="E54" s="59" t="s">
        <v>461</v>
      </c>
      <c r="F54" s="226">
        <v>110</v>
      </c>
      <c r="G54" s="98">
        <f t="shared" si="19"/>
        <v>16.5</v>
      </c>
      <c r="H54" s="98">
        <f t="shared" si="19"/>
        <v>16.5</v>
      </c>
      <c r="I54" s="329"/>
      <c r="J54" s="329"/>
      <c r="K54" s="35"/>
    </row>
    <row r="55" spans="1:11" ht="22.5" x14ac:dyDescent="0.2">
      <c r="A55" s="296" t="s">
        <v>405</v>
      </c>
      <c r="B55" s="74" t="s">
        <v>94</v>
      </c>
      <c r="C55" s="59" t="s">
        <v>96</v>
      </c>
      <c r="D55" s="59" t="s">
        <v>98</v>
      </c>
      <c r="E55" s="59" t="s">
        <v>461</v>
      </c>
      <c r="F55" s="226">
        <v>112</v>
      </c>
      <c r="G55" s="98">
        <v>16.5</v>
      </c>
      <c r="H55" s="98">
        <v>16.5</v>
      </c>
      <c r="I55" s="329"/>
      <c r="J55" s="329"/>
      <c r="K55" s="35"/>
    </row>
    <row r="56" spans="1:11" ht="22.5" x14ac:dyDescent="0.2">
      <c r="A56" s="296" t="s">
        <v>126</v>
      </c>
      <c r="B56" s="74" t="s">
        <v>94</v>
      </c>
      <c r="C56" s="59" t="s">
        <v>96</v>
      </c>
      <c r="D56" s="59" t="s">
        <v>98</v>
      </c>
      <c r="E56" s="59" t="s">
        <v>461</v>
      </c>
      <c r="F56" s="226"/>
      <c r="G56" s="98">
        <f t="shared" ref="G56:H58" si="20">G57</f>
        <v>168.3</v>
      </c>
      <c r="H56" s="98">
        <f t="shared" si="20"/>
        <v>168.3</v>
      </c>
      <c r="I56" s="329"/>
      <c r="J56" s="329"/>
      <c r="K56" s="35"/>
    </row>
    <row r="57" spans="1:11" ht="33.75" x14ac:dyDescent="0.2">
      <c r="A57" s="46" t="s">
        <v>102</v>
      </c>
      <c r="B57" s="74" t="s">
        <v>94</v>
      </c>
      <c r="C57" s="59" t="s">
        <v>96</v>
      </c>
      <c r="D57" s="59" t="s">
        <v>98</v>
      </c>
      <c r="E57" s="59" t="s">
        <v>461</v>
      </c>
      <c r="F57" s="226">
        <v>600</v>
      </c>
      <c r="G57" s="98">
        <f t="shared" si="20"/>
        <v>168.3</v>
      </c>
      <c r="H57" s="98">
        <f t="shared" si="20"/>
        <v>168.3</v>
      </c>
      <c r="I57" s="329"/>
      <c r="J57" s="329"/>
      <c r="K57" s="35"/>
    </row>
    <row r="58" spans="1:11" x14ac:dyDescent="0.2">
      <c r="A58" s="46" t="s">
        <v>104</v>
      </c>
      <c r="B58" s="74" t="s">
        <v>94</v>
      </c>
      <c r="C58" s="59" t="s">
        <v>96</v>
      </c>
      <c r="D58" s="59" t="s">
        <v>98</v>
      </c>
      <c r="E58" s="59" t="s">
        <v>461</v>
      </c>
      <c r="F58" s="226">
        <v>610</v>
      </c>
      <c r="G58" s="98">
        <f t="shared" si="20"/>
        <v>168.3</v>
      </c>
      <c r="H58" s="98">
        <f t="shared" si="20"/>
        <v>168.3</v>
      </c>
      <c r="I58" s="329"/>
      <c r="J58" s="329"/>
      <c r="K58" s="35"/>
    </row>
    <row r="59" spans="1:11" ht="56.25" x14ac:dyDescent="0.2">
      <c r="A59" s="46" t="s">
        <v>106</v>
      </c>
      <c r="B59" s="74" t="s">
        <v>94</v>
      </c>
      <c r="C59" s="59" t="s">
        <v>96</v>
      </c>
      <c r="D59" s="59" t="s">
        <v>98</v>
      </c>
      <c r="E59" s="59" t="s">
        <v>461</v>
      </c>
      <c r="F59" s="226">
        <v>611</v>
      </c>
      <c r="G59" s="98">
        <v>168.3</v>
      </c>
      <c r="H59" s="98">
        <v>168.3</v>
      </c>
      <c r="I59" s="329"/>
      <c r="J59" s="329"/>
      <c r="K59" s="35"/>
    </row>
    <row r="60" spans="1:11" ht="21" x14ac:dyDescent="0.2">
      <c r="A60" s="44" t="s">
        <v>127</v>
      </c>
      <c r="B60" s="75" t="s">
        <v>94</v>
      </c>
      <c r="C60" s="67" t="s">
        <v>96</v>
      </c>
      <c r="D60" s="69" t="s">
        <v>128</v>
      </c>
      <c r="E60" s="69"/>
      <c r="F60" s="67"/>
      <c r="G60" s="97">
        <f>G65+G61</f>
        <v>16818.069</v>
      </c>
      <c r="H60" s="97">
        <f>H65+H61</f>
        <v>17247.499</v>
      </c>
      <c r="I60" s="332"/>
      <c r="J60" s="332"/>
      <c r="K60" s="35"/>
    </row>
    <row r="61" spans="1:11" ht="45" x14ac:dyDescent="0.2">
      <c r="A61" s="46" t="s">
        <v>753</v>
      </c>
      <c r="B61" s="74" t="s">
        <v>94</v>
      </c>
      <c r="C61" s="226" t="s">
        <v>96</v>
      </c>
      <c r="D61" s="59" t="s">
        <v>128</v>
      </c>
      <c r="E61" s="59" t="s">
        <v>935</v>
      </c>
      <c r="F61" s="226"/>
      <c r="G61" s="98">
        <f>G62</f>
        <v>1076.3</v>
      </c>
      <c r="H61" s="98">
        <f>H62</f>
        <v>1700.3</v>
      </c>
      <c r="I61" s="329"/>
      <c r="J61" s="329"/>
      <c r="K61" s="35"/>
    </row>
    <row r="62" spans="1:11" ht="33.75" x14ac:dyDescent="0.2">
      <c r="A62" s="46" t="s">
        <v>102</v>
      </c>
      <c r="B62" s="74" t="s">
        <v>94</v>
      </c>
      <c r="C62" s="226" t="s">
        <v>96</v>
      </c>
      <c r="D62" s="59" t="s">
        <v>128</v>
      </c>
      <c r="E62" s="59" t="s">
        <v>935</v>
      </c>
      <c r="F62" s="226">
        <v>600</v>
      </c>
      <c r="G62" s="98">
        <f t="shared" ref="G62:H63" si="21">G63</f>
        <v>1076.3</v>
      </c>
      <c r="H62" s="98">
        <f t="shared" si="21"/>
        <v>1700.3</v>
      </c>
      <c r="I62" s="329"/>
      <c r="J62" s="329"/>
      <c r="K62" s="35"/>
    </row>
    <row r="63" spans="1:11" x14ac:dyDescent="0.2">
      <c r="A63" s="46" t="s">
        <v>104</v>
      </c>
      <c r="B63" s="74" t="s">
        <v>94</v>
      </c>
      <c r="C63" s="226" t="s">
        <v>96</v>
      </c>
      <c r="D63" s="59" t="s">
        <v>128</v>
      </c>
      <c r="E63" s="59" t="s">
        <v>935</v>
      </c>
      <c r="F63" s="226">
        <v>610</v>
      </c>
      <c r="G63" s="98">
        <f t="shared" si="21"/>
        <v>1076.3</v>
      </c>
      <c r="H63" s="98">
        <f t="shared" si="21"/>
        <v>1700.3</v>
      </c>
      <c r="I63" s="329"/>
      <c r="J63" s="329"/>
      <c r="K63" s="35"/>
    </row>
    <row r="64" spans="1:11" ht="56.25" x14ac:dyDescent="0.2">
      <c r="A64" s="46" t="s">
        <v>106</v>
      </c>
      <c r="B64" s="74" t="s">
        <v>94</v>
      </c>
      <c r="C64" s="226" t="s">
        <v>96</v>
      </c>
      <c r="D64" s="59" t="s">
        <v>128</v>
      </c>
      <c r="E64" s="59" t="s">
        <v>935</v>
      </c>
      <c r="F64" s="226">
        <v>611</v>
      </c>
      <c r="G64" s="98">
        <v>1076.3</v>
      </c>
      <c r="H64" s="98">
        <v>1700.3</v>
      </c>
      <c r="I64" s="329"/>
      <c r="J64" s="329"/>
      <c r="K64" s="35"/>
    </row>
    <row r="65" spans="1:11" ht="22.5" x14ac:dyDescent="0.2">
      <c r="A65" s="46" t="s">
        <v>116</v>
      </c>
      <c r="B65" s="74" t="s">
        <v>94</v>
      </c>
      <c r="C65" s="59" t="s">
        <v>96</v>
      </c>
      <c r="D65" s="59" t="s">
        <v>128</v>
      </c>
      <c r="E65" s="59" t="s">
        <v>117</v>
      </c>
      <c r="F65" s="226"/>
      <c r="G65" s="98">
        <f>G66+G71</f>
        <v>15741.768999999998</v>
      </c>
      <c r="H65" s="98">
        <f>H66+H71</f>
        <v>15547.198999999999</v>
      </c>
      <c r="I65" s="329"/>
      <c r="J65" s="329"/>
      <c r="K65" s="35"/>
    </row>
    <row r="66" spans="1:11" ht="33.75" x14ac:dyDescent="0.2">
      <c r="A66" s="93" t="s">
        <v>129</v>
      </c>
      <c r="B66" s="77" t="s">
        <v>94</v>
      </c>
      <c r="C66" s="71" t="s">
        <v>96</v>
      </c>
      <c r="D66" s="73" t="s">
        <v>128</v>
      </c>
      <c r="E66" s="73" t="s">
        <v>130</v>
      </c>
      <c r="F66" s="71"/>
      <c r="G66" s="249">
        <f t="shared" ref="G66:H67" si="22">G67</f>
        <v>904.9</v>
      </c>
      <c r="H66" s="249">
        <f t="shared" si="22"/>
        <v>904.9</v>
      </c>
      <c r="I66" s="333"/>
      <c r="J66" s="333"/>
      <c r="K66" s="35"/>
    </row>
    <row r="67" spans="1:11" ht="67.5" x14ac:dyDescent="0.2">
      <c r="A67" s="46" t="s">
        <v>111</v>
      </c>
      <c r="B67" s="74" t="s">
        <v>94</v>
      </c>
      <c r="C67" s="226" t="s">
        <v>96</v>
      </c>
      <c r="D67" s="59" t="s">
        <v>128</v>
      </c>
      <c r="E67" s="59" t="s">
        <v>131</v>
      </c>
      <c r="F67" s="226">
        <v>100</v>
      </c>
      <c r="G67" s="98">
        <f t="shared" si="22"/>
        <v>904.9</v>
      </c>
      <c r="H67" s="98">
        <f t="shared" si="22"/>
        <v>904.9</v>
      </c>
      <c r="I67" s="329"/>
      <c r="J67" s="329"/>
      <c r="K67" s="35"/>
    </row>
    <row r="68" spans="1:11" ht="22.5" x14ac:dyDescent="0.2">
      <c r="A68" s="46" t="s">
        <v>132</v>
      </c>
      <c r="B68" s="74" t="s">
        <v>94</v>
      </c>
      <c r="C68" s="226" t="s">
        <v>96</v>
      </c>
      <c r="D68" s="59" t="s">
        <v>128</v>
      </c>
      <c r="E68" s="59" t="s">
        <v>131</v>
      </c>
      <c r="F68" s="226">
        <v>120</v>
      </c>
      <c r="G68" s="98">
        <f t="shared" ref="G68" si="23">G69+G70</f>
        <v>904.9</v>
      </c>
      <c r="H68" s="98">
        <f t="shared" ref="H68" si="24">H69+H70</f>
        <v>904.9</v>
      </c>
      <c r="I68" s="329"/>
      <c r="J68" s="329"/>
      <c r="K68" s="35"/>
    </row>
    <row r="69" spans="1:11" ht="22.5" x14ac:dyDescent="0.2">
      <c r="A69" s="132" t="s">
        <v>133</v>
      </c>
      <c r="B69" s="74" t="s">
        <v>94</v>
      </c>
      <c r="C69" s="226" t="s">
        <v>96</v>
      </c>
      <c r="D69" s="59" t="s">
        <v>128</v>
      </c>
      <c r="E69" s="59" t="s">
        <v>131</v>
      </c>
      <c r="F69" s="226">
        <v>121</v>
      </c>
      <c r="G69" s="98">
        <v>695</v>
      </c>
      <c r="H69" s="98">
        <v>695</v>
      </c>
      <c r="I69" s="329"/>
      <c r="J69" s="329"/>
      <c r="K69" s="35"/>
    </row>
    <row r="70" spans="1:11" ht="45" x14ac:dyDescent="0.2">
      <c r="A70" s="132" t="s">
        <v>134</v>
      </c>
      <c r="B70" s="74" t="s">
        <v>94</v>
      </c>
      <c r="C70" s="226" t="s">
        <v>96</v>
      </c>
      <c r="D70" s="59" t="s">
        <v>128</v>
      </c>
      <c r="E70" s="59" t="s">
        <v>131</v>
      </c>
      <c r="F70" s="226">
        <v>129</v>
      </c>
      <c r="G70" s="98">
        <v>209.9</v>
      </c>
      <c r="H70" s="98">
        <v>209.9</v>
      </c>
      <c r="I70" s="329"/>
      <c r="J70" s="329"/>
      <c r="K70" s="35"/>
    </row>
    <row r="71" spans="1:11" ht="45" x14ac:dyDescent="0.2">
      <c r="A71" s="93" t="s">
        <v>118</v>
      </c>
      <c r="B71" s="77" t="s">
        <v>94</v>
      </c>
      <c r="C71" s="71" t="s">
        <v>96</v>
      </c>
      <c r="D71" s="73" t="s">
        <v>128</v>
      </c>
      <c r="E71" s="73" t="s">
        <v>141</v>
      </c>
      <c r="F71" s="71"/>
      <c r="G71" s="249">
        <f t="shared" ref="G71" si="25">G72+G76+G81</f>
        <v>14836.868999999999</v>
      </c>
      <c r="H71" s="249">
        <f t="shared" ref="H71" si="26">H72+H76+H81</f>
        <v>14642.298999999999</v>
      </c>
      <c r="I71" s="333"/>
      <c r="J71" s="333"/>
      <c r="K71" s="35"/>
    </row>
    <row r="72" spans="1:11" ht="67.5" x14ac:dyDescent="0.2">
      <c r="A72" s="46" t="s">
        <v>111</v>
      </c>
      <c r="B72" s="74" t="s">
        <v>94</v>
      </c>
      <c r="C72" s="226" t="s">
        <v>96</v>
      </c>
      <c r="D72" s="59" t="s">
        <v>128</v>
      </c>
      <c r="E72" s="59" t="s">
        <v>142</v>
      </c>
      <c r="F72" s="226">
        <v>100</v>
      </c>
      <c r="G72" s="98">
        <f t="shared" ref="G72:H72" si="27">G73</f>
        <v>14358.4</v>
      </c>
      <c r="H72" s="98">
        <f t="shared" si="27"/>
        <v>14163.83</v>
      </c>
      <c r="I72" s="329"/>
      <c r="J72" s="329"/>
      <c r="K72" s="35"/>
    </row>
    <row r="73" spans="1:11" ht="22.5" x14ac:dyDescent="0.2">
      <c r="A73" s="46" t="s">
        <v>113</v>
      </c>
      <c r="B73" s="74" t="s">
        <v>94</v>
      </c>
      <c r="C73" s="226" t="s">
        <v>96</v>
      </c>
      <c r="D73" s="59" t="s">
        <v>128</v>
      </c>
      <c r="E73" s="59" t="s">
        <v>142</v>
      </c>
      <c r="F73" s="226">
        <v>110</v>
      </c>
      <c r="G73" s="98">
        <f t="shared" ref="G73" si="28">G74+G75</f>
        <v>14358.4</v>
      </c>
      <c r="H73" s="98">
        <f t="shared" ref="H73" si="29">H74+H75</f>
        <v>14163.83</v>
      </c>
      <c r="I73" s="329"/>
      <c r="J73" s="329"/>
      <c r="K73" s="35"/>
    </row>
    <row r="74" spans="1:11" x14ac:dyDescent="0.2">
      <c r="A74" s="46" t="s">
        <v>114</v>
      </c>
      <c r="B74" s="74" t="s">
        <v>94</v>
      </c>
      <c r="C74" s="226" t="s">
        <v>96</v>
      </c>
      <c r="D74" s="59" t="s">
        <v>128</v>
      </c>
      <c r="E74" s="59" t="s">
        <v>142</v>
      </c>
      <c r="F74" s="226">
        <v>111</v>
      </c>
      <c r="G74" s="98">
        <v>11028</v>
      </c>
      <c r="H74" s="98">
        <v>10878.5</v>
      </c>
      <c r="I74" s="329"/>
      <c r="J74" s="329"/>
      <c r="K74" s="35"/>
    </row>
    <row r="75" spans="1:11" ht="12.75" customHeight="1" x14ac:dyDescent="0.2">
      <c r="A75" s="132" t="s">
        <v>115</v>
      </c>
      <c r="B75" s="74" t="s">
        <v>94</v>
      </c>
      <c r="C75" s="226" t="s">
        <v>96</v>
      </c>
      <c r="D75" s="59" t="s">
        <v>128</v>
      </c>
      <c r="E75" s="59" t="s">
        <v>142</v>
      </c>
      <c r="F75" s="226">
        <v>119</v>
      </c>
      <c r="G75" s="98">
        <v>3330.4</v>
      </c>
      <c r="H75" s="98">
        <v>3285.33</v>
      </c>
      <c r="I75" s="329"/>
      <c r="J75" s="329"/>
      <c r="K75" s="35"/>
    </row>
    <row r="76" spans="1:11" ht="33" customHeight="1" x14ac:dyDescent="0.2">
      <c r="A76" s="46" t="s">
        <v>412</v>
      </c>
      <c r="B76" s="74" t="s">
        <v>94</v>
      </c>
      <c r="C76" s="226" t="s">
        <v>96</v>
      </c>
      <c r="D76" s="59" t="s">
        <v>128</v>
      </c>
      <c r="E76" s="59" t="s">
        <v>143</v>
      </c>
      <c r="F76" s="226" t="s">
        <v>120</v>
      </c>
      <c r="G76" s="98">
        <f t="shared" ref="G76:H76" si="30">SUM(G77)</f>
        <v>429.46899999999999</v>
      </c>
      <c r="H76" s="98">
        <f t="shared" si="30"/>
        <v>429.46899999999999</v>
      </c>
      <c r="I76" s="329"/>
      <c r="J76" s="329"/>
      <c r="K76" s="35"/>
    </row>
    <row r="77" spans="1:11" ht="33.75" x14ac:dyDescent="0.2">
      <c r="A77" s="46" t="s">
        <v>121</v>
      </c>
      <c r="B77" s="74" t="s">
        <v>94</v>
      </c>
      <c r="C77" s="226" t="s">
        <v>96</v>
      </c>
      <c r="D77" s="59" t="s">
        <v>128</v>
      </c>
      <c r="E77" s="59" t="s">
        <v>143</v>
      </c>
      <c r="F77" s="226" t="s">
        <v>122</v>
      </c>
      <c r="G77" s="98">
        <f>G80+G78+G79</f>
        <v>429.46899999999999</v>
      </c>
      <c r="H77" s="98">
        <f>H80+H78+H79</f>
        <v>429.46899999999999</v>
      </c>
      <c r="I77" s="329"/>
      <c r="J77" s="329"/>
      <c r="K77" s="35"/>
    </row>
    <row r="78" spans="1:11" ht="33.75" x14ac:dyDescent="0.2">
      <c r="A78" s="296" t="s">
        <v>135</v>
      </c>
      <c r="B78" s="74" t="s">
        <v>94</v>
      </c>
      <c r="C78" s="226" t="s">
        <v>96</v>
      </c>
      <c r="D78" s="59" t="s">
        <v>128</v>
      </c>
      <c r="E78" s="59" t="s">
        <v>143</v>
      </c>
      <c r="F78" s="226">
        <v>242</v>
      </c>
      <c r="G78" s="98">
        <f>82+70</f>
        <v>152</v>
      </c>
      <c r="H78" s="98">
        <f>82+70</f>
        <v>152</v>
      </c>
      <c r="I78" s="329"/>
      <c r="J78" s="329"/>
      <c r="K78" s="35"/>
    </row>
    <row r="79" spans="1:11" ht="33.75" x14ac:dyDescent="0.2">
      <c r="A79" s="296" t="s">
        <v>745</v>
      </c>
      <c r="B79" s="74" t="s">
        <v>94</v>
      </c>
      <c r="C79" s="226" t="s">
        <v>96</v>
      </c>
      <c r="D79" s="59" t="s">
        <v>128</v>
      </c>
      <c r="E79" s="59" t="s">
        <v>143</v>
      </c>
      <c r="F79" s="226">
        <v>243</v>
      </c>
      <c r="G79" s="98"/>
      <c r="H79" s="98"/>
      <c r="I79" s="329"/>
      <c r="J79" s="329"/>
      <c r="K79" s="35"/>
    </row>
    <row r="80" spans="1:11" x14ac:dyDescent="0.2">
      <c r="A80" s="296" t="s">
        <v>432</v>
      </c>
      <c r="B80" s="74" t="s">
        <v>94</v>
      </c>
      <c r="C80" s="226" t="s">
        <v>96</v>
      </c>
      <c r="D80" s="59" t="s">
        <v>128</v>
      </c>
      <c r="E80" s="59" t="s">
        <v>143</v>
      </c>
      <c r="F80" s="226" t="s">
        <v>124</v>
      </c>
      <c r="G80" s="98">
        <f>326.469-49</f>
        <v>277.46899999999999</v>
      </c>
      <c r="H80" s="98">
        <f>326.469-49</f>
        <v>277.46899999999999</v>
      </c>
      <c r="I80" s="329"/>
      <c r="J80" s="329"/>
      <c r="K80" s="35"/>
    </row>
    <row r="81" spans="1:11" x14ac:dyDescent="0.2">
      <c r="A81" s="298" t="s">
        <v>136</v>
      </c>
      <c r="B81" s="74" t="s">
        <v>94</v>
      </c>
      <c r="C81" s="226" t="s">
        <v>96</v>
      </c>
      <c r="D81" s="59" t="s">
        <v>128</v>
      </c>
      <c r="E81" s="59" t="s">
        <v>143</v>
      </c>
      <c r="F81" s="48" t="s">
        <v>196</v>
      </c>
      <c r="G81" s="250">
        <f t="shared" ref="G81:H81" si="31">G82</f>
        <v>49</v>
      </c>
      <c r="H81" s="250">
        <f t="shared" si="31"/>
        <v>49</v>
      </c>
      <c r="I81" s="334"/>
      <c r="J81" s="334"/>
      <c r="K81" s="35"/>
    </row>
    <row r="82" spans="1:11" x14ac:dyDescent="0.2">
      <c r="A82" s="298" t="s">
        <v>137</v>
      </c>
      <c r="B82" s="74" t="s">
        <v>94</v>
      </c>
      <c r="C82" s="226" t="s">
        <v>96</v>
      </c>
      <c r="D82" s="59" t="s">
        <v>128</v>
      </c>
      <c r="E82" s="59" t="s">
        <v>143</v>
      </c>
      <c r="F82" s="48" t="s">
        <v>138</v>
      </c>
      <c r="G82" s="250">
        <f t="shared" ref="G82" si="32">G83+G85+G84</f>
        <v>49</v>
      </c>
      <c r="H82" s="250">
        <f t="shared" ref="H82" si="33">H83+H85+H84</f>
        <v>49</v>
      </c>
      <c r="I82" s="334"/>
      <c r="J82" s="334"/>
      <c r="K82" s="35"/>
    </row>
    <row r="83" spans="1:11" ht="22.5" x14ac:dyDescent="0.2">
      <c r="A83" s="297" t="s">
        <v>139</v>
      </c>
      <c r="B83" s="74" t="s">
        <v>94</v>
      </c>
      <c r="C83" s="226" t="s">
        <v>96</v>
      </c>
      <c r="D83" s="59" t="s">
        <v>128</v>
      </c>
      <c r="E83" s="59" t="s">
        <v>143</v>
      </c>
      <c r="F83" s="48" t="s">
        <v>140</v>
      </c>
      <c r="G83" s="250"/>
      <c r="H83" s="250"/>
      <c r="I83" s="334"/>
      <c r="J83" s="334"/>
      <c r="K83" s="35"/>
    </row>
    <row r="84" spans="1:11" x14ac:dyDescent="0.2">
      <c r="A84" s="298" t="s">
        <v>197</v>
      </c>
      <c r="B84" s="74" t="s">
        <v>94</v>
      </c>
      <c r="C84" s="226" t="s">
        <v>96</v>
      </c>
      <c r="D84" s="59" t="s">
        <v>128</v>
      </c>
      <c r="E84" s="59" t="s">
        <v>143</v>
      </c>
      <c r="F84" s="48">
        <v>852</v>
      </c>
      <c r="G84" s="250">
        <v>3</v>
      </c>
      <c r="H84" s="250">
        <v>3</v>
      </c>
      <c r="I84" s="334"/>
      <c r="J84" s="334"/>
      <c r="K84" s="35"/>
    </row>
    <row r="85" spans="1:11" ht="12.75" customHeight="1" x14ac:dyDescent="0.2">
      <c r="A85" s="298" t="s">
        <v>404</v>
      </c>
      <c r="B85" s="74" t="s">
        <v>94</v>
      </c>
      <c r="C85" s="226" t="s">
        <v>96</v>
      </c>
      <c r="D85" s="59" t="s">
        <v>128</v>
      </c>
      <c r="E85" s="59" t="s">
        <v>143</v>
      </c>
      <c r="F85" s="48">
        <v>853</v>
      </c>
      <c r="G85" s="250">
        <v>46</v>
      </c>
      <c r="H85" s="250">
        <v>46</v>
      </c>
      <c r="I85" s="334"/>
      <c r="J85" s="334"/>
      <c r="K85" s="35"/>
    </row>
    <row r="86" spans="1:11" ht="12.75" customHeight="1" x14ac:dyDescent="0.2">
      <c r="A86" s="44" t="s">
        <v>357</v>
      </c>
      <c r="B86" s="75" t="s">
        <v>94</v>
      </c>
      <c r="C86" s="67">
        <v>12</v>
      </c>
      <c r="D86" s="69"/>
      <c r="E86" s="69"/>
      <c r="F86" s="67"/>
      <c r="G86" s="251">
        <f t="shared" ref="G86:H91" si="34">G87</f>
        <v>60</v>
      </c>
      <c r="H86" s="251">
        <f t="shared" si="34"/>
        <v>60</v>
      </c>
      <c r="I86" s="335"/>
      <c r="J86" s="335"/>
      <c r="K86" s="35"/>
    </row>
    <row r="87" spans="1:11" ht="22.5" customHeight="1" x14ac:dyDescent="0.2">
      <c r="A87" s="44" t="s">
        <v>358</v>
      </c>
      <c r="B87" s="75" t="s">
        <v>94</v>
      </c>
      <c r="C87" s="67">
        <v>12</v>
      </c>
      <c r="D87" s="69" t="s">
        <v>214</v>
      </c>
      <c r="E87" s="69"/>
      <c r="F87" s="67"/>
      <c r="G87" s="251">
        <f t="shared" si="34"/>
        <v>60</v>
      </c>
      <c r="H87" s="251">
        <f t="shared" si="34"/>
        <v>60</v>
      </c>
      <c r="I87" s="335"/>
      <c r="J87" s="335"/>
      <c r="K87" s="35"/>
    </row>
    <row r="88" spans="1:11" s="107" customFormat="1" ht="22.5" customHeight="1" x14ac:dyDescent="0.2">
      <c r="A88" s="93" t="s">
        <v>463</v>
      </c>
      <c r="B88" s="77" t="s">
        <v>94</v>
      </c>
      <c r="C88" s="71">
        <v>12</v>
      </c>
      <c r="D88" s="73" t="s">
        <v>214</v>
      </c>
      <c r="E88" s="73" t="s">
        <v>468</v>
      </c>
      <c r="F88" s="71"/>
      <c r="G88" s="252">
        <f t="shared" ref="G88" si="35">G90+G94</f>
        <v>60</v>
      </c>
      <c r="H88" s="252">
        <f t="shared" ref="H88" si="36">H90+H94</f>
        <v>60</v>
      </c>
      <c r="I88" s="336"/>
      <c r="J88" s="336"/>
    </row>
    <row r="89" spans="1:11" ht="23.25" customHeight="1" x14ac:dyDescent="0.2">
      <c r="A89" s="46" t="s">
        <v>679</v>
      </c>
      <c r="B89" s="75" t="s">
        <v>94</v>
      </c>
      <c r="C89" s="67">
        <v>12</v>
      </c>
      <c r="D89" s="69" t="s">
        <v>214</v>
      </c>
      <c r="E89" s="73" t="s">
        <v>468</v>
      </c>
      <c r="F89" s="67"/>
      <c r="G89" s="251">
        <f t="shared" ref="G89" si="37">G88</f>
        <v>60</v>
      </c>
      <c r="H89" s="251">
        <f t="shared" ref="H89" si="38">H88</f>
        <v>60</v>
      </c>
      <c r="I89" s="335"/>
      <c r="J89" s="335"/>
      <c r="K89" s="35"/>
    </row>
    <row r="90" spans="1:11" ht="22.5" x14ac:dyDescent="0.2">
      <c r="A90" s="46" t="s">
        <v>412</v>
      </c>
      <c r="B90" s="74" t="s">
        <v>94</v>
      </c>
      <c r="C90" s="226">
        <v>12</v>
      </c>
      <c r="D90" s="59" t="s">
        <v>214</v>
      </c>
      <c r="E90" s="73" t="s">
        <v>468</v>
      </c>
      <c r="F90" s="226">
        <v>200</v>
      </c>
      <c r="G90" s="253">
        <f t="shared" si="34"/>
        <v>30</v>
      </c>
      <c r="H90" s="253">
        <f t="shared" si="34"/>
        <v>30</v>
      </c>
      <c r="I90" s="337"/>
      <c r="J90" s="337"/>
      <c r="K90" s="35"/>
    </row>
    <row r="91" spans="1:11" ht="33.75" x14ac:dyDescent="0.2">
      <c r="A91" s="46" t="s">
        <v>121</v>
      </c>
      <c r="B91" s="74" t="s">
        <v>94</v>
      </c>
      <c r="C91" s="226">
        <v>12</v>
      </c>
      <c r="D91" s="59" t="s">
        <v>214</v>
      </c>
      <c r="E91" s="73" t="s">
        <v>468</v>
      </c>
      <c r="F91" s="226">
        <v>240</v>
      </c>
      <c r="G91" s="253">
        <f t="shared" si="34"/>
        <v>30</v>
      </c>
      <c r="H91" s="253">
        <f t="shared" si="34"/>
        <v>30</v>
      </c>
      <c r="I91" s="337"/>
      <c r="J91" s="337"/>
      <c r="K91" s="35"/>
    </row>
    <row r="92" spans="1:11" x14ac:dyDescent="0.2">
      <c r="A92" s="296" t="s">
        <v>432</v>
      </c>
      <c r="B92" s="74" t="s">
        <v>94</v>
      </c>
      <c r="C92" s="226">
        <v>12</v>
      </c>
      <c r="D92" s="59" t="s">
        <v>214</v>
      </c>
      <c r="E92" s="73" t="s">
        <v>468</v>
      </c>
      <c r="F92" s="226">
        <v>244</v>
      </c>
      <c r="G92" s="253">
        <v>30</v>
      </c>
      <c r="H92" s="253">
        <v>30</v>
      </c>
      <c r="I92" s="337"/>
      <c r="J92" s="337"/>
      <c r="K92" s="35"/>
    </row>
    <row r="93" spans="1:11" ht="22.5" x14ac:dyDescent="0.2">
      <c r="A93" s="296" t="s">
        <v>680</v>
      </c>
      <c r="B93" s="74" t="s">
        <v>94</v>
      </c>
      <c r="C93" s="226">
        <v>12</v>
      </c>
      <c r="D93" s="59" t="s">
        <v>214</v>
      </c>
      <c r="E93" s="73" t="s">
        <v>469</v>
      </c>
      <c r="F93" s="226"/>
      <c r="G93" s="253">
        <f t="shared" ref="G93:H93" si="39">G94</f>
        <v>30</v>
      </c>
      <c r="H93" s="253">
        <f t="shared" si="39"/>
        <v>30</v>
      </c>
      <c r="I93" s="337"/>
      <c r="J93" s="337"/>
      <c r="K93" s="35"/>
    </row>
    <row r="94" spans="1:11" ht="22.5" x14ac:dyDescent="0.2">
      <c r="A94" s="46" t="s">
        <v>412</v>
      </c>
      <c r="B94" s="74" t="s">
        <v>94</v>
      </c>
      <c r="C94" s="226">
        <v>12</v>
      </c>
      <c r="D94" s="59" t="s">
        <v>214</v>
      </c>
      <c r="E94" s="73" t="s">
        <v>469</v>
      </c>
      <c r="F94" s="226" t="s">
        <v>120</v>
      </c>
      <c r="G94" s="98">
        <f t="shared" ref="G94:H94" si="40">SUM(G95)</f>
        <v>30</v>
      </c>
      <c r="H94" s="98">
        <f t="shared" si="40"/>
        <v>30</v>
      </c>
      <c r="I94" s="329"/>
      <c r="J94" s="329"/>
      <c r="K94" s="35"/>
    </row>
    <row r="95" spans="1:11" ht="33.75" x14ac:dyDescent="0.2">
      <c r="A95" s="46" t="s">
        <v>121</v>
      </c>
      <c r="B95" s="74" t="s">
        <v>94</v>
      </c>
      <c r="C95" s="226">
        <v>12</v>
      </c>
      <c r="D95" s="59" t="s">
        <v>214</v>
      </c>
      <c r="E95" s="73" t="s">
        <v>469</v>
      </c>
      <c r="F95" s="226" t="s">
        <v>122</v>
      </c>
      <c r="G95" s="98">
        <f t="shared" ref="G95" si="41">G97+G96</f>
        <v>30</v>
      </c>
      <c r="H95" s="98">
        <f t="shared" ref="H95" si="42">H97+H96</f>
        <v>30</v>
      </c>
      <c r="I95" s="329"/>
      <c r="J95" s="329"/>
      <c r="K95" s="35"/>
    </row>
    <row r="96" spans="1:11" ht="33.75" x14ac:dyDescent="0.2">
      <c r="A96" s="296" t="s">
        <v>135</v>
      </c>
      <c r="B96" s="74" t="s">
        <v>94</v>
      </c>
      <c r="C96" s="226">
        <v>12</v>
      </c>
      <c r="D96" s="59" t="s">
        <v>214</v>
      </c>
      <c r="E96" s="73" t="s">
        <v>469</v>
      </c>
      <c r="F96" s="226">
        <v>242</v>
      </c>
      <c r="G96" s="98"/>
      <c r="H96" s="98"/>
      <c r="I96" s="329"/>
      <c r="J96" s="329"/>
      <c r="K96" s="35"/>
    </row>
    <row r="97" spans="1:11" x14ac:dyDescent="0.2">
      <c r="A97" s="296" t="s">
        <v>432</v>
      </c>
      <c r="B97" s="74" t="s">
        <v>94</v>
      </c>
      <c r="C97" s="226">
        <v>12</v>
      </c>
      <c r="D97" s="59" t="s">
        <v>214</v>
      </c>
      <c r="E97" s="73" t="s">
        <v>469</v>
      </c>
      <c r="F97" s="226" t="s">
        <v>124</v>
      </c>
      <c r="G97" s="98">
        <v>30</v>
      </c>
      <c r="H97" s="98">
        <v>30</v>
      </c>
      <c r="I97" s="329"/>
      <c r="J97" s="329"/>
      <c r="K97" s="35"/>
    </row>
    <row r="98" spans="1:11" ht="42" x14ac:dyDescent="0.2">
      <c r="A98" s="44" t="s">
        <v>144</v>
      </c>
      <c r="B98" s="69" t="s">
        <v>145</v>
      </c>
      <c r="C98" s="67" t="s">
        <v>146</v>
      </c>
      <c r="D98" s="69" t="s">
        <v>146</v>
      </c>
      <c r="E98" s="69" t="s">
        <v>147</v>
      </c>
      <c r="F98" s="67" t="s">
        <v>148</v>
      </c>
      <c r="G98" s="97">
        <f t="shared" ref="G98:H98" si="43">G99</f>
        <v>267331.5</v>
      </c>
      <c r="H98" s="97">
        <f t="shared" si="43"/>
        <v>285053.5</v>
      </c>
      <c r="I98" s="332"/>
      <c r="J98" s="332"/>
      <c r="K98" s="35"/>
    </row>
    <row r="99" spans="1:11" ht="13.5" customHeight="1" x14ac:dyDescent="0.2">
      <c r="A99" s="44" t="s">
        <v>149</v>
      </c>
      <c r="B99" s="64" t="s">
        <v>145</v>
      </c>
      <c r="C99" s="66" t="s">
        <v>150</v>
      </c>
      <c r="D99" s="64" t="s">
        <v>146</v>
      </c>
      <c r="E99" s="64" t="s">
        <v>147</v>
      </c>
      <c r="F99" s="66" t="s">
        <v>148</v>
      </c>
      <c r="G99" s="248">
        <f>G100+G148+G161</f>
        <v>267331.5</v>
      </c>
      <c r="H99" s="248">
        <f>H100+H148+H161</f>
        <v>285053.5</v>
      </c>
      <c r="I99" s="338"/>
      <c r="J99" s="338"/>
      <c r="K99" s="35"/>
    </row>
    <row r="100" spans="1:11" ht="32.25" customHeight="1" x14ac:dyDescent="0.2">
      <c r="A100" s="44" t="s">
        <v>151</v>
      </c>
      <c r="B100" s="64" t="s">
        <v>145</v>
      </c>
      <c r="C100" s="66" t="s">
        <v>150</v>
      </c>
      <c r="D100" s="64" t="s">
        <v>152</v>
      </c>
      <c r="E100" s="64"/>
      <c r="F100" s="66"/>
      <c r="G100" s="248">
        <f t="shared" ref="G100:H100" si="44">G101</f>
        <v>26409.600000000006</v>
      </c>
      <c r="H100" s="248">
        <f t="shared" si="44"/>
        <v>27707.300000000003</v>
      </c>
      <c r="I100" s="338"/>
      <c r="J100" s="338"/>
      <c r="K100" s="35"/>
    </row>
    <row r="101" spans="1:11" ht="31.5" x14ac:dyDescent="0.2">
      <c r="A101" s="44" t="s">
        <v>447</v>
      </c>
      <c r="B101" s="64" t="s">
        <v>145</v>
      </c>
      <c r="C101" s="66">
        <v>10</v>
      </c>
      <c r="D101" s="64" t="s">
        <v>152</v>
      </c>
      <c r="E101" s="64" t="s">
        <v>153</v>
      </c>
      <c r="F101" s="66"/>
      <c r="G101" s="248">
        <f t="shared" ref="G101" si="45">G102+G126</f>
        <v>26409.600000000006</v>
      </c>
      <c r="H101" s="248">
        <f t="shared" ref="H101" si="46">H102+H126</f>
        <v>27707.300000000003</v>
      </c>
      <c r="I101" s="338"/>
      <c r="J101" s="338"/>
      <c r="K101" s="35"/>
    </row>
    <row r="102" spans="1:11" ht="45" x14ac:dyDescent="0.2">
      <c r="A102" s="46" t="s">
        <v>154</v>
      </c>
      <c r="B102" s="51" t="s">
        <v>145</v>
      </c>
      <c r="C102" s="51" t="s">
        <v>150</v>
      </c>
      <c r="D102" s="51" t="s">
        <v>152</v>
      </c>
      <c r="E102" s="51" t="s">
        <v>155</v>
      </c>
      <c r="F102" s="53"/>
      <c r="G102" s="254">
        <f t="shared" ref="G102" si="47">G103+G108+G116+G121</f>
        <v>18033.000000000004</v>
      </c>
      <c r="H102" s="254">
        <f t="shared" ref="H102" si="48">H103+H108+H116+H121</f>
        <v>19046.2</v>
      </c>
      <c r="I102" s="339"/>
      <c r="J102" s="339"/>
      <c r="K102" s="35"/>
    </row>
    <row r="103" spans="1:11" s="54" customFormat="1" ht="33.75" x14ac:dyDescent="0.2">
      <c r="A103" s="46" t="s">
        <v>156</v>
      </c>
      <c r="B103" s="51" t="s">
        <v>145</v>
      </c>
      <c r="C103" s="51" t="s">
        <v>150</v>
      </c>
      <c r="D103" s="51" t="s">
        <v>152</v>
      </c>
      <c r="E103" s="51" t="s">
        <v>157</v>
      </c>
      <c r="F103" s="53"/>
      <c r="G103" s="254">
        <f t="shared" ref="G103:H106" si="49">G104</f>
        <v>7605.9</v>
      </c>
      <c r="H103" s="254">
        <f t="shared" si="49"/>
        <v>8033.2</v>
      </c>
      <c r="I103" s="339"/>
      <c r="J103" s="339"/>
    </row>
    <row r="104" spans="1:11" s="54" customFormat="1" ht="11.25" x14ac:dyDescent="0.2">
      <c r="A104" s="297" t="s">
        <v>158</v>
      </c>
      <c r="B104" s="51" t="s">
        <v>145</v>
      </c>
      <c r="C104" s="51" t="s">
        <v>150</v>
      </c>
      <c r="D104" s="51" t="s">
        <v>152</v>
      </c>
      <c r="E104" s="51" t="s">
        <v>159</v>
      </c>
      <c r="F104" s="53"/>
      <c r="G104" s="254">
        <f t="shared" si="49"/>
        <v>7605.9</v>
      </c>
      <c r="H104" s="254">
        <f t="shared" si="49"/>
        <v>8033.2</v>
      </c>
      <c r="I104" s="339"/>
      <c r="J104" s="339"/>
    </row>
    <row r="105" spans="1:11" s="54" customFormat="1" ht="22.5" x14ac:dyDescent="0.2">
      <c r="A105" s="297" t="s">
        <v>160</v>
      </c>
      <c r="B105" s="51" t="s">
        <v>145</v>
      </c>
      <c r="C105" s="51" t="s">
        <v>150</v>
      </c>
      <c r="D105" s="51" t="s">
        <v>152</v>
      </c>
      <c r="E105" s="51" t="s">
        <v>159</v>
      </c>
      <c r="F105" s="51" t="s">
        <v>161</v>
      </c>
      <c r="G105" s="254">
        <f t="shared" si="49"/>
        <v>7605.9</v>
      </c>
      <c r="H105" s="254">
        <f t="shared" si="49"/>
        <v>8033.2</v>
      </c>
      <c r="I105" s="339"/>
      <c r="J105" s="339"/>
    </row>
    <row r="106" spans="1:11" s="54" customFormat="1" ht="22.5" x14ac:dyDescent="0.2">
      <c r="A106" s="297" t="s">
        <v>162</v>
      </c>
      <c r="B106" s="51" t="s">
        <v>145</v>
      </c>
      <c r="C106" s="51" t="s">
        <v>150</v>
      </c>
      <c r="D106" s="51" t="s">
        <v>152</v>
      </c>
      <c r="E106" s="51" t="s">
        <v>159</v>
      </c>
      <c r="F106" s="53">
        <v>310</v>
      </c>
      <c r="G106" s="254">
        <f t="shared" si="49"/>
        <v>7605.9</v>
      </c>
      <c r="H106" s="254">
        <f t="shared" si="49"/>
        <v>8033.2</v>
      </c>
      <c r="I106" s="339"/>
      <c r="J106" s="339"/>
    </row>
    <row r="107" spans="1:11" s="54" customFormat="1" ht="45" x14ac:dyDescent="0.2">
      <c r="A107" s="298" t="s">
        <v>409</v>
      </c>
      <c r="B107" s="51" t="s">
        <v>145</v>
      </c>
      <c r="C107" s="51" t="s">
        <v>150</v>
      </c>
      <c r="D107" s="51" t="s">
        <v>152</v>
      </c>
      <c r="E107" s="51" t="s">
        <v>159</v>
      </c>
      <c r="F107" s="53">
        <v>313</v>
      </c>
      <c r="G107" s="254">
        <v>7605.9</v>
      </c>
      <c r="H107" s="254">
        <v>8033.2</v>
      </c>
      <c r="I107" s="339"/>
      <c r="J107" s="339"/>
    </row>
    <row r="108" spans="1:11" s="54" customFormat="1" ht="33.75" x14ac:dyDescent="0.2">
      <c r="A108" s="46" t="s">
        <v>165</v>
      </c>
      <c r="B108" s="47" t="s">
        <v>145</v>
      </c>
      <c r="C108" s="48">
        <v>10</v>
      </c>
      <c r="D108" s="47" t="s">
        <v>152</v>
      </c>
      <c r="E108" s="47" t="s">
        <v>166</v>
      </c>
      <c r="F108" s="48" t="s">
        <v>148</v>
      </c>
      <c r="G108" s="250">
        <f t="shared" ref="G108:H108" si="50">G109</f>
        <v>10153.5</v>
      </c>
      <c r="H108" s="250">
        <f t="shared" si="50"/>
        <v>10724</v>
      </c>
      <c r="I108" s="334"/>
      <c r="J108" s="334"/>
    </row>
    <row r="109" spans="1:11" s="54" customFormat="1" ht="33.75" x14ac:dyDescent="0.2">
      <c r="A109" s="46" t="s">
        <v>66</v>
      </c>
      <c r="B109" s="47" t="s">
        <v>145</v>
      </c>
      <c r="C109" s="48" t="s">
        <v>150</v>
      </c>
      <c r="D109" s="47" t="s">
        <v>152</v>
      </c>
      <c r="E109" s="47" t="s">
        <v>167</v>
      </c>
      <c r="F109" s="48"/>
      <c r="G109" s="250">
        <f t="shared" ref="G109" si="51">G110+G113</f>
        <v>10153.5</v>
      </c>
      <c r="H109" s="250">
        <f t="shared" ref="H109" si="52">H110+H113</f>
        <v>10724</v>
      </c>
      <c r="I109" s="334"/>
      <c r="J109" s="334"/>
    </row>
    <row r="110" spans="1:11" ht="22.5" x14ac:dyDescent="0.2">
      <c r="A110" s="46" t="s">
        <v>412</v>
      </c>
      <c r="B110" s="47" t="s">
        <v>145</v>
      </c>
      <c r="C110" s="48" t="s">
        <v>150</v>
      </c>
      <c r="D110" s="47" t="s">
        <v>152</v>
      </c>
      <c r="E110" s="47" t="s">
        <v>167</v>
      </c>
      <c r="F110" s="48" t="s">
        <v>120</v>
      </c>
      <c r="G110" s="250">
        <f t="shared" ref="G110:H110" si="53">SUM(G111)</f>
        <v>0</v>
      </c>
      <c r="H110" s="250">
        <f t="shared" si="53"/>
        <v>0</v>
      </c>
      <c r="I110" s="334"/>
      <c r="J110" s="334"/>
      <c r="K110" s="35"/>
    </row>
    <row r="111" spans="1:11" s="54" customFormat="1" ht="33.75" x14ac:dyDescent="0.2">
      <c r="A111" s="46" t="s">
        <v>121</v>
      </c>
      <c r="B111" s="47" t="s">
        <v>145</v>
      </c>
      <c r="C111" s="48" t="s">
        <v>150</v>
      </c>
      <c r="D111" s="47" t="s">
        <v>152</v>
      </c>
      <c r="E111" s="47" t="s">
        <v>167</v>
      </c>
      <c r="F111" s="48" t="s">
        <v>122</v>
      </c>
      <c r="G111" s="250">
        <f t="shared" ref="G111:H111" si="54">G112</f>
        <v>0</v>
      </c>
      <c r="H111" s="250">
        <f t="shared" si="54"/>
        <v>0</v>
      </c>
      <c r="I111" s="334"/>
      <c r="J111" s="334"/>
    </row>
    <row r="112" spans="1:11" s="54" customFormat="1" ht="11.25" x14ac:dyDescent="0.2">
      <c r="A112" s="296" t="s">
        <v>432</v>
      </c>
      <c r="B112" s="47" t="s">
        <v>145</v>
      </c>
      <c r="C112" s="48" t="s">
        <v>150</v>
      </c>
      <c r="D112" s="47" t="s">
        <v>152</v>
      </c>
      <c r="E112" s="47" t="s">
        <v>167</v>
      </c>
      <c r="F112" s="48" t="s">
        <v>124</v>
      </c>
      <c r="G112" s="250"/>
      <c r="H112" s="250"/>
      <c r="I112" s="334"/>
      <c r="J112" s="334"/>
    </row>
    <row r="113" spans="1:11" s="54" customFormat="1" ht="22.5" x14ac:dyDescent="0.2">
      <c r="A113" s="297" t="s">
        <v>160</v>
      </c>
      <c r="B113" s="47" t="s">
        <v>145</v>
      </c>
      <c r="C113" s="48" t="s">
        <v>150</v>
      </c>
      <c r="D113" s="47" t="s">
        <v>152</v>
      </c>
      <c r="E113" s="47" t="s">
        <v>167</v>
      </c>
      <c r="F113" s="48">
        <v>300</v>
      </c>
      <c r="G113" s="250">
        <f t="shared" ref="G113:H114" si="55">G114</f>
        <v>10153.5</v>
      </c>
      <c r="H113" s="250">
        <f t="shared" si="55"/>
        <v>10724</v>
      </c>
      <c r="I113" s="334"/>
      <c r="J113" s="334"/>
    </row>
    <row r="114" spans="1:11" ht="22.5" x14ac:dyDescent="0.2">
      <c r="A114" s="297" t="s">
        <v>162</v>
      </c>
      <c r="B114" s="47" t="s">
        <v>145</v>
      </c>
      <c r="C114" s="48" t="s">
        <v>150</v>
      </c>
      <c r="D114" s="47" t="s">
        <v>152</v>
      </c>
      <c r="E114" s="47" t="s">
        <v>167</v>
      </c>
      <c r="F114" s="48">
        <v>310</v>
      </c>
      <c r="G114" s="250">
        <f t="shared" si="55"/>
        <v>10153.5</v>
      </c>
      <c r="H114" s="250">
        <f t="shared" si="55"/>
        <v>10724</v>
      </c>
      <c r="I114" s="334"/>
      <c r="J114" s="334"/>
      <c r="K114" s="35"/>
    </row>
    <row r="115" spans="1:11" ht="33.75" x14ac:dyDescent="0.2">
      <c r="A115" s="298" t="s">
        <v>163</v>
      </c>
      <c r="B115" s="47" t="s">
        <v>145</v>
      </c>
      <c r="C115" s="48">
        <v>10</v>
      </c>
      <c r="D115" s="47" t="s">
        <v>152</v>
      </c>
      <c r="E115" s="47" t="s">
        <v>167</v>
      </c>
      <c r="F115" s="48">
        <v>313</v>
      </c>
      <c r="G115" s="250">
        <v>10153.5</v>
      </c>
      <c r="H115" s="250">
        <v>10724</v>
      </c>
      <c r="I115" s="334"/>
      <c r="J115" s="334"/>
      <c r="K115" s="35"/>
    </row>
    <row r="116" spans="1:11" ht="33.75" x14ac:dyDescent="0.2">
      <c r="A116" s="297" t="s">
        <v>168</v>
      </c>
      <c r="B116" s="51" t="s">
        <v>145</v>
      </c>
      <c r="C116" s="51" t="s">
        <v>150</v>
      </c>
      <c r="D116" s="51" t="s">
        <v>152</v>
      </c>
      <c r="E116" s="51" t="s">
        <v>169</v>
      </c>
      <c r="F116" s="51"/>
      <c r="G116" s="254">
        <f t="shared" ref="G116" si="56">G118</f>
        <v>175.2</v>
      </c>
      <c r="H116" s="254">
        <f t="shared" ref="H116" si="57">H118</f>
        <v>185.1</v>
      </c>
      <c r="I116" s="339"/>
      <c r="J116" s="339"/>
      <c r="K116" s="35"/>
    </row>
    <row r="117" spans="1:11" ht="45" x14ac:dyDescent="0.2">
      <c r="A117" s="297" t="s">
        <v>420</v>
      </c>
      <c r="B117" s="51" t="s">
        <v>145</v>
      </c>
      <c r="C117" s="51" t="s">
        <v>150</v>
      </c>
      <c r="D117" s="51" t="s">
        <v>152</v>
      </c>
      <c r="E117" s="51" t="s">
        <v>170</v>
      </c>
      <c r="F117" s="51"/>
      <c r="G117" s="254">
        <f t="shared" ref="G117:H119" si="58">G118</f>
        <v>175.2</v>
      </c>
      <c r="H117" s="254">
        <f t="shared" si="58"/>
        <v>185.1</v>
      </c>
      <c r="I117" s="339"/>
      <c r="J117" s="339"/>
      <c r="K117" s="35"/>
    </row>
    <row r="118" spans="1:11" ht="22.5" x14ac:dyDescent="0.2">
      <c r="A118" s="297" t="s">
        <v>160</v>
      </c>
      <c r="B118" s="51" t="s">
        <v>145</v>
      </c>
      <c r="C118" s="51" t="s">
        <v>150</v>
      </c>
      <c r="D118" s="51" t="s">
        <v>152</v>
      </c>
      <c r="E118" s="51" t="s">
        <v>170</v>
      </c>
      <c r="F118" s="51" t="s">
        <v>161</v>
      </c>
      <c r="G118" s="254">
        <f t="shared" si="58"/>
        <v>175.2</v>
      </c>
      <c r="H118" s="254">
        <f t="shared" si="58"/>
        <v>185.1</v>
      </c>
      <c r="I118" s="339"/>
      <c r="J118" s="339"/>
      <c r="K118" s="35"/>
    </row>
    <row r="119" spans="1:11" ht="22.5" x14ac:dyDescent="0.2">
      <c r="A119" s="297" t="s">
        <v>162</v>
      </c>
      <c r="B119" s="51" t="s">
        <v>145</v>
      </c>
      <c r="C119" s="51" t="s">
        <v>150</v>
      </c>
      <c r="D119" s="51" t="s">
        <v>152</v>
      </c>
      <c r="E119" s="51" t="s">
        <v>170</v>
      </c>
      <c r="F119" s="53">
        <v>310</v>
      </c>
      <c r="G119" s="254">
        <f t="shared" si="58"/>
        <v>175.2</v>
      </c>
      <c r="H119" s="254">
        <f t="shared" si="58"/>
        <v>185.1</v>
      </c>
      <c r="I119" s="339"/>
      <c r="J119" s="339"/>
      <c r="K119" s="35"/>
    </row>
    <row r="120" spans="1:11" ht="33.75" x14ac:dyDescent="0.2">
      <c r="A120" s="298" t="s">
        <v>163</v>
      </c>
      <c r="B120" s="51" t="s">
        <v>145</v>
      </c>
      <c r="C120" s="51" t="s">
        <v>150</v>
      </c>
      <c r="D120" s="51" t="s">
        <v>152</v>
      </c>
      <c r="E120" s="51" t="s">
        <v>170</v>
      </c>
      <c r="F120" s="53">
        <v>313</v>
      </c>
      <c r="G120" s="254">
        <v>175.2</v>
      </c>
      <c r="H120" s="254">
        <v>185.1</v>
      </c>
      <c r="I120" s="339"/>
      <c r="J120" s="339"/>
      <c r="K120" s="35"/>
    </row>
    <row r="121" spans="1:11" ht="33.75" x14ac:dyDescent="0.2">
      <c r="A121" s="298" t="s">
        <v>467</v>
      </c>
      <c r="B121" s="51" t="s">
        <v>145</v>
      </c>
      <c r="C121" s="51" t="s">
        <v>150</v>
      </c>
      <c r="D121" s="51" t="s">
        <v>152</v>
      </c>
      <c r="E121" s="47" t="s">
        <v>462</v>
      </c>
      <c r="F121" s="53"/>
      <c r="G121" s="254">
        <f t="shared" ref="G121:H122" si="59">G122</f>
        <v>98.4</v>
      </c>
      <c r="H121" s="254">
        <f t="shared" si="59"/>
        <v>103.9</v>
      </c>
      <c r="I121" s="339"/>
      <c r="J121" s="339"/>
      <c r="K121" s="35"/>
    </row>
    <row r="122" spans="1:11" ht="45" x14ac:dyDescent="0.2">
      <c r="A122" s="298" t="s">
        <v>458</v>
      </c>
      <c r="B122" s="51" t="s">
        <v>145</v>
      </c>
      <c r="C122" s="51" t="s">
        <v>150</v>
      </c>
      <c r="D122" s="51" t="s">
        <v>152</v>
      </c>
      <c r="E122" s="47" t="s">
        <v>466</v>
      </c>
      <c r="F122" s="53"/>
      <c r="G122" s="254">
        <f t="shared" si="59"/>
        <v>98.4</v>
      </c>
      <c r="H122" s="254">
        <f t="shared" si="59"/>
        <v>103.9</v>
      </c>
      <c r="I122" s="339"/>
      <c r="J122" s="339"/>
      <c r="K122" s="35"/>
    </row>
    <row r="123" spans="1:11" s="54" customFormat="1" ht="22.5" x14ac:dyDescent="0.2">
      <c r="A123" s="297" t="s">
        <v>160</v>
      </c>
      <c r="B123" s="51" t="s">
        <v>145</v>
      </c>
      <c r="C123" s="51" t="s">
        <v>150</v>
      </c>
      <c r="D123" s="51" t="s">
        <v>152</v>
      </c>
      <c r="E123" s="47" t="s">
        <v>466</v>
      </c>
      <c r="F123" s="51" t="s">
        <v>161</v>
      </c>
      <c r="G123" s="254">
        <f t="shared" ref="G123" si="60">G125</f>
        <v>98.4</v>
      </c>
      <c r="H123" s="254">
        <f t="shared" ref="H123" si="61">H125</f>
        <v>103.9</v>
      </c>
      <c r="I123" s="339"/>
      <c r="J123" s="339"/>
    </row>
    <row r="124" spans="1:11" s="54" customFormat="1" ht="22.5" x14ac:dyDescent="0.2">
      <c r="A124" s="297" t="s">
        <v>162</v>
      </c>
      <c r="B124" s="51" t="s">
        <v>145</v>
      </c>
      <c r="C124" s="51" t="s">
        <v>150</v>
      </c>
      <c r="D124" s="51" t="s">
        <v>152</v>
      </c>
      <c r="E124" s="47" t="s">
        <v>466</v>
      </c>
      <c r="F124" s="53">
        <v>310</v>
      </c>
      <c r="G124" s="254">
        <f t="shared" ref="G124:H124" si="62">G125</f>
        <v>98.4</v>
      </c>
      <c r="H124" s="254">
        <f t="shared" si="62"/>
        <v>103.9</v>
      </c>
      <c r="I124" s="339"/>
      <c r="J124" s="339"/>
    </row>
    <row r="125" spans="1:11" ht="33.75" x14ac:dyDescent="0.2">
      <c r="A125" s="298" t="s">
        <v>163</v>
      </c>
      <c r="B125" s="51" t="s">
        <v>145</v>
      </c>
      <c r="C125" s="51" t="s">
        <v>150</v>
      </c>
      <c r="D125" s="51" t="s">
        <v>152</v>
      </c>
      <c r="E125" s="47" t="s">
        <v>466</v>
      </c>
      <c r="F125" s="53">
        <v>313</v>
      </c>
      <c r="G125" s="254">
        <v>98.4</v>
      </c>
      <c r="H125" s="254">
        <v>103.9</v>
      </c>
      <c r="I125" s="339"/>
      <c r="J125" s="339"/>
      <c r="K125" s="35"/>
    </row>
    <row r="126" spans="1:11" ht="45" x14ac:dyDescent="0.2">
      <c r="A126" s="46" t="s">
        <v>171</v>
      </c>
      <c r="B126" s="47" t="s">
        <v>145</v>
      </c>
      <c r="C126" s="48">
        <v>10</v>
      </c>
      <c r="D126" s="47" t="s">
        <v>152</v>
      </c>
      <c r="E126" s="47" t="s">
        <v>172</v>
      </c>
      <c r="F126" s="48"/>
      <c r="G126" s="250">
        <f t="shared" ref="G126" si="63">G127+G135+G140</f>
        <v>8376.6</v>
      </c>
      <c r="H126" s="250">
        <f t="shared" ref="H126" si="64">H127+H135+H140</f>
        <v>8661.1</v>
      </c>
      <c r="I126" s="334"/>
      <c r="J126" s="334"/>
      <c r="K126" s="35"/>
    </row>
    <row r="127" spans="1:11" s="54" customFormat="1" ht="33.75" x14ac:dyDescent="0.2">
      <c r="A127" s="297" t="s">
        <v>173</v>
      </c>
      <c r="B127" s="51" t="s">
        <v>145</v>
      </c>
      <c r="C127" s="51" t="s">
        <v>150</v>
      </c>
      <c r="D127" s="51" t="s">
        <v>152</v>
      </c>
      <c r="E127" s="51" t="s">
        <v>174</v>
      </c>
      <c r="F127" s="51"/>
      <c r="G127" s="254">
        <f t="shared" ref="G127:H127" si="65">G128</f>
        <v>5025.5</v>
      </c>
      <c r="H127" s="254">
        <f t="shared" si="65"/>
        <v>5307.9000000000005</v>
      </c>
      <c r="I127" s="339"/>
      <c r="J127" s="339"/>
    </row>
    <row r="128" spans="1:11" s="54" customFormat="1" ht="33.75" x14ac:dyDescent="0.2">
      <c r="A128" s="297" t="s">
        <v>71</v>
      </c>
      <c r="B128" s="51" t="s">
        <v>145</v>
      </c>
      <c r="C128" s="51" t="s">
        <v>150</v>
      </c>
      <c r="D128" s="51" t="s">
        <v>152</v>
      </c>
      <c r="E128" s="51" t="s">
        <v>175</v>
      </c>
      <c r="F128" s="51"/>
      <c r="G128" s="254">
        <f t="shared" ref="G128" si="66">G129+G132</f>
        <v>5025.5</v>
      </c>
      <c r="H128" s="254">
        <f t="shared" ref="H128" si="67">H129+H132</f>
        <v>5307.9000000000005</v>
      </c>
      <c r="I128" s="339"/>
      <c r="J128" s="339"/>
    </row>
    <row r="129" spans="1:11" s="54" customFormat="1" ht="22.5" x14ac:dyDescent="0.2">
      <c r="A129" s="46" t="s">
        <v>412</v>
      </c>
      <c r="B129" s="47" t="s">
        <v>145</v>
      </c>
      <c r="C129" s="48" t="s">
        <v>150</v>
      </c>
      <c r="D129" s="47" t="s">
        <v>152</v>
      </c>
      <c r="E129" s="51" t="s">
        <v>175</v>
      </c>
      <c r="F129" s="48" t="s">
        <v>120</v>
      </c>
      <c r="G129" s="250">
        <f t="shared" ref="G129:H129" si="68">SUM(G130)</f>
        <v>93.6</v>
      </c>
      <c r="H129" s="250">
        <f t="shared" si="68"/>
        <v>93.6</v>
      </c>
      <c r="I129" s="334"/>
      <c r="J129" s="334"/>
    </row>
    <row r="130" spans="1:11" s="54" customFormat="1" ht="33.75" x14ac:dyDescent="0.2">
      <c r="A130" s="46" t="s">
        <v>121</v>
      </c>
      <c r="B130" s="47" t="s">
        <v>145</v>
      </c>
      <c r="C130" s="48" t="s">
        <v>150</v>
      </c>
      <c r="D130" s="47" t="s">
        <v>152</v>
      </c>
      <c r="E130" s="51" t="s">
        <v>175</v>
      </c>
      <c r="F130" s="48" t="s">
        <v>122</v>
      </c>
      <c r="G130" s="250">
        <f t="shared" ref="G130:H130" si="69">G131</f>
        <v>93.6</v>
      </c>
      <c r="H130" s="250">
        <f t="shared" si="69"/>
        <v>93.6</v>
      </c>
      <c r="I130" s="334"/>
      <c r="J130" s="334"/>
    </row>
    <row r="131" spans="1:11" s="54" customFormat="1" ht="11.25" x14ac:dyDescent="0.2">
      <c r="A131" s="296" t="s">
        <v>432</v>
      </c>
      <c r="B131" s="47" t="s">
        <v>145</v>
      </c>
      <c r="C131" s="48" t="s">
        <v>150</v>
      </c>
      <c r="D131" s="47" t="s">
        <v>152</v>
      </c>
      <c r="E131" s="51" t="s">
        <v>175</v>
      </c>
      <c r="F131" s="48" t="s">
        <v>124</v>
      </c>
      <c r="G131" s="250">
        <v>93.6</v>
      </c>
      <c r="H131" s="250">
        <v>93.6</v>
      </c>
      <c r="I131" s="334"/>
      <c r="J131" s="334"/>
    </row>
    <row r="132" spans="1:11" ht="22.5" x14ac:dyDescent="0.2">
      <c r="A132" s="297" t="s">
        <v>160</v>
      </c>
      <c r="B132" s="51" t="s">
        <v>145</v>
      </c>
      <c r="C132" s="51" t="s">
        <v>150</v>
      </c>
      <c r="D132" s="51" t="s">
        <v>152</v>
      </c>
      <c r="E132" s="51" t="s">
        <v>175</v>
      </c>
      <c r="F132" s="51" t="s">
        <v>161</v>
      </c>
      <c r="G132" s="254">
        <f t="shared" ref="G132:H133" si="70">G133</f>
        <v>4931.8999999999996</v>
      </c>
      <c r="H132" s="254">
        <f t="shared" si="70"/>
        <v>5214.3</v>
      </c>
      <c r="I132" s="339"/>
      <c r="J132" s="339"/>
      <c r="K132" s="35"/>
    </row>
    <row r="133" spans="1:11" s="54" customFormat="1" ht="22.5" x14ac:dyDescent="0.2">
      <c r="A133" s="297" t="s">
        <v>162</v>
      </c>
      <c r="B133" s="51" t="s">
        <v>145</v>
      </c>
      <c r="C133" s="51" t="s">
        <v>150</v>
      </c>
      <c r="D133" s="51" t="s">
        <v>152</v>
      </c>
      <c r="E133" s="51" t="s">
        <v>175</v>
      </c>
      <c r="F133" s="53">
        <v>310</v>
      </c>
      <c r="G133" s="254">
        <f t="shared" si="70"/>
        <v>4931.8999999999996</v>
      </c>
      <c r="H133" s="254">
        <f t="shared" si="70"/>
        <v>5214.3</v>
      </c>
      <c r="I133" s="339"/>
      <c r="J133" s="339"/>
    </row>
    <row r="134" spans="1:11" s="54" customFormat="1" ht="33.75" x14ac:dyDescent="0.2">
      <c r="A134" s="298" t="s">
        <v>163</v>
      </c>
      <c r="B134" s="51" t="s">
        <v>145</v>
      </c>
      <c r="C134" s="51" t="s">
        <v>150</v>
      </c>
      <c r="D134" s="51" t="s">
        <v>152</v>
      </c>
      <c r="E134" s="51" t="s">
        <v>175</v>
      </c>
      <c r="F134" s="53">
        <v>313</v>
      </c>
      <c r="G134" s="254">
        <v>4931.8999999999996</v>
      </c>
      <c r="H134" s="254">
        <v>5214.3</v>
      </c>
      <c r="I134" s="339"/>
      <c r="J134" s="339"/>
    </row>
    <row r="135" spans="1:11" ht="45" x14ac:dyDescent="0.2">
      <c r="A135" s="297" t="s">
        <v>176</v>
      </c>
      <c r="B135" s="51" t="s">
        <v>145</v>
      </c>
      <c r="C135" s="51" t="s">
        <v>150</v>
      </c>
      <c r="D135" s="51" t="s">
        <v>152</v>
      </c>
      <c r="E135" s="51" t="s">
        <v>177</v>
      </c>
      <c r="F135" s="51"/>
      <c r="G135" s="254">
        <f t="shared" ref="G135:H138" si="71">G136</f>
        <v>37.200000000000003</v>
      </c>
      <c r="H135" s="254">
        <f t="shared" si="71"/>
        <v>39.299999999999997</v>
      </c>
      <c r="I135" s="339"/>
      <c r="J135" s="339"/>
      <c r="K135" s="35"/>
    </row>
    <row r="136" spans="1:11" ht="45" x14ac:dyDescent="0.2">
      <c r="A136" s="297" t="s">
        <v>64</v>
      </c>
      <c r="B136" s="51" t="s">
        <v>145</v>
      </c>
      <c r="C136" s="51" t="s">
        <v>150</v>
      </c>
      <c r="D136" s="51" t="s">
        <v>152</v>
      </c>
      <c r="E136" s="51" t="s">
        <v>178</v>
      </c>
      <c r="F136" s="51"/>
      <c r="G136" s="254">
        <f t="shared" si="71"/>
        <v>37.200000000000003</v>
      </c>
      <c r="H136" s="254">
        <f t="shared" si="71"/>
        <v>39.299999999999997</v>
      </c>
      <c r="I136" s="339"/>
      <c r="J136" s="339"/>
      <c r="K136" s="35"/>
    </row>
    <row r="137" spans="1:11" ht="22.5" x14ac:dyDescent="0.2">
      <c r="A137" s="297" t="s">
        <v>160</v>
      </c>
      <c r="B137" s="51" t="s">
        <v>145</v>
      </c>
      <c r="C137" s="51" t="s">
        <v>150</v>
      </c>
      <c r="D137" s="51" t="s">
        <v>152</v>
      </c>
      <c r="E137" s="51" t="s">
        <v>178</v>
      </c>
      <c r="F137" s="51" t="s">
        <v>161</v>
      </c>
      <c r="G137" s="254">
        <f t="shared" si="71"/>
        <v>37.200000000000003</v>
      </c>
      <c r="H137" s="254">
        <f t="shared" si="71"/>
        <v>39.299999999999997</v>
      </c>
      <c r="I137" s="339"/>
      <c r="J137" s="339"/>
      <c r="K137" s="35"/>
    </row>
    <row r="138" spans="1:11" s="54" customFormat="1" ht="30" customHeight="1" x14ac:dyDescent="0.2">
      <c r="A138" s="297" t="s">
        <v>162</v>
      </c>
      <c r="B138" s="51" t="s">
        <v>145</v>
      </c>
      <c r="C138" s="51" t="s">
        <v>150</v>
      </c>
      <c r="D138" s="51" t="s">
        <v>152</v>
      </c>
      <c r="E138" s="51" t="s">
        <v>178</v>
      </c>
      <c r="F138" s="53">
        <v>310</v>
      </c>
      <c r="G138" s="254">
        <f t="shared" si="71"/>
        <v>37.200000000000003</v>
      </c>
      <c r="H138" s="254">
        <f t="shared" si="71"/>
        <v>39.299999999999997</v>
      </c>
      <c r="I138" s="339"/>
      <c r="J138" s="339"/>
    </row>
    <row r="139" spans="1:11" s="54" customFormat="1" ht="21.75" customHeight="1" x14ac:dyDescent="0.2">
      <c r="A139" s="298" t="s">
        <v>163</v>
      </c>
      <c r="B139" s="51" t="s">
        <v>145</v>
      </c>
      <c r="C139" s="51" t="s">
        <v>150</v>
      </c>
      <c r="D139" s="51" t="s">
        <v>152</v>
      </c>
      <c r="E139" s="51" t="s">
        <v>178</v>
      </c>
      <c r="F139" s="53">
        <v>313</v>
      </c>
      <c r="G139" s="254">
        <v>37.200000000000003</v>
      </c>
      <c r="H139" s="254">
        <v>39.299999999999997</v>
      </c>
      <c r="I139" s="339"/>
      <c r="J139" s="339"/>
    </row>
    <row r="140" spans="1:11" s="54" customFormat="1" ht="33.75" x14ac:dyDescent="0.2">
      <c r="A140" s="46" t="s">
        <v>179</v>
      </c>
      <c r="B140" s="51" t="s">
        <v>145</v>
      </c>
      <c r="C140" s="51" t="s">
        <v>150</v>
      </c>
      <c r="D140" s="51" t="s">
        <v>152</v>
      </c>
      <c r="E140" s="51" t="s">
        <v>180</v>
      </c>
      <c r="F140" s="53"/>
      <c r="G140" s="254">
        <f t="shared" ref="G140:H140" si="72">G141</f>
        <v>3313.9</v>
      </c>
      <c r="H140" s="254">
        <f t="shared" si="72"/>
        <v>3313.9</v>
      </c>
      <c r="I140" s="339"/>
      <c r="J140" s="339"/>
    </row>
    <row r="141" spans="1:11" s="55" customFormat="1" ht="33.75" x14ac:dyDescent="0.2">
      <c r="A141" s="132" t="s">
        <v>63</v>
      </c>
      <c r="B141" s="51" t="s">
        <v>145</v>
      </c>
      <c r="C141" s="51" t="s">
        <v>150</v>
      </c>
      <c r="D141" s="51" t="s">
        <v>152</v>
      </c>
      <c r="E141" s="47" t="s">
        <v>181</v>
      </c>
      <c r="F141" s="48"/>
      <c r="G141" s="250">
        <f t="shared" ref="G141" si="73">G145+G142</f>
        <v>3313.9</v>
      </c>
      <c r="H141" s="250">
        <f t="shared" ref="H141" si="74">H145+H142</f>
        <v>3313.9</v>
      </c>
      <c r="I141" s="334"/>
      <c r="J141" s="334"/>
    </row>
    <row r="142" spans="1:11" s="55" customFormat="1" ht="22.5" x14ac:dyDescent="0.2">
      <c r="A142" s="46" t="s">
        <v>412</v>
      </c>
      <c r="B142" s="47" t="s">
        <v>145</v>
      </c>
      <c r="C142" s="48" t="s">
        <v>150</v>
      </c>
      <c r="D142" s="47" t="s">
        <v>152</v>
      </c>
      <c r="E142" s="47" t="s">
        <v>181</v>
      </c>
      <c r="F142" s="48" t="s">
        <v>120</v>
      </c>
      <c r="G142" s="250">
        <f t="shared" ref="G142:H142" si="75">SUM(G143)</f>
        <v>61.5</v>
      </c>
      <c r="H142" s="250">
        <f t="shared" si="75"/>
        <v>61.5</v>
      </c>
      <c r="I142" s="334"/>
      <c r="J142" s="334"/>
    </row>
    <row r="143" spans="1:11" s="54" customFormat="1" ht="33.75" x14ac:dyDescent="0.2">
      <c r="A143" s="46" t="s">
        <v>121</v>
      </c>
      <c r="B143" s="47" t="s">
        <v>145</v>
      </c>
      <c r="C143" s="48" t="s">
        <v>150</v>
      </c>
      <c r="D143" s="47" t="s">
        <v>152</v>
      </c>
      <c r="E143" s="47" t="s">
        <v>181</v>
      </c>
      <c r="F143" s="48" t="s">
        <v>122</v>
      </c>
      <c r="G143" s="250">
        <f t="shared" ref="G143:H143" si="76">G144</f>
        <v>61.5</v>
      </c>
      <c r="H143" s="250">
        <f t="shared" si="76"/>
        <v>61.5</v>
      </c>
      <c r="I143" s="334"/>
      <c r="J143" s="334"/>
    </row>
    <row r="144" spans="1:11" s="54" customFormat="1" ht="11.25" x14ac:dyDescent="0.2">
      <c r="A144" s="296" t="s">
        <v>432</v>
      </c>
      <c r="B144" s="47" t="s">
        <v>145</v>
      </c>
      <c r="C144" s="48" t="s">
        <v>150</v>
      </c>
      <c r="D144" s="47" t="s">
        <v>152</v>
      </c>
      <c r="E144" s="47" t="s">
        <v>181</v>
      </c>
      <c r="F144" s="48" t="s">
        <v>124</v>
      </c>
      <c r="G144" s="250">
        <v>61.5</v>
      </c>
      <c r="H144" s="250">
        <v>61.5</v>
      </c>
      <c r="I144" s="334"/>
      <c r="J144" s="334"/>
    </row>
    <row r="145" spans="1:10" s="54" customFormat="1" ht="22.5" x14ac:dyDescent="0.2">
      <c r="A145" s="297" t="s">
        <v>160</v>
      </c>
      <c r="B145" s="51" t="s">
        <v>145</v>
      </c>
      <c r="C145" s="51" t="s">
        <v>150</v>
      </c>
      <c r="D145" s="51" t="s">
        <v>152</v>
      </c>
      <c r="E145" s="47" t="s">
        <v>181</v>
      </c>
      <c r="F145" s="51" t="s">
        <v>161</v>
      </c>
      <c r="G145" s="254">
        <f t="shared" ref="G145:H146" si="77">G146</f>
        <v>3252.4</v>
      </c>
      <c r="H145" s="254">
        <f t="shared" si="77"/>
        <v>3252.4</v>
      </c>
      <c r="I145" s="339"/>
      <c r="J145" s="339"/>
    </row>
    <row r="146" spans="1:10" s="54" customFormat="1" ht="45" x14ac:dyDescent="0.2">
      <c r="A146" s="46" t="s">
        <v>409</v>
      </c>
      <c r="B146" s="51" t="s">
        <v>145</v>
      </c>
      <c r="C146" s="51" t="s">
        <v>150</v>
      </c>
      <c r="D146" s="51" t="s">
        <v>152</v>
      </c>
      <c r="E146" s="47" t="s">
        <v>181</v>
      </c>
      <c r="F146" s="53">
        <v>320</v>
      </c>
      <c r="G146" s="254">
        <f t="shared" si="77"/>
        <v>3252.4</v>
      </c>
      <c r="H146" s="254">
        <f t="shared" si="77"/>
        <v>3252.4</v>
      </c>
      <c r="I146" s="339"/>
      <c r="J146" s="339"/>
    </row>
    <row r="147" spans="1:10" s="54" customFormat="1" ht="32.25" customHeight="1" x14ac:dyDescent="0.2">
      <c r="A147" s="298" t="s">
        <v>516</v>
      </c>
      <c r="B147" s="51" t="s">
        <v>145</v>
      </c>
      <c r="C147" s="51" t="s">
        <v>150</v>
      </c>
      <c r="D147" s="51" t="s">
        <v>152</v>
      </c>
      <c r="E147" s="47" t="s">
        <v>181</v>
      </c>
      <c r="F147" s="53">
        <v>321</v>
      </c>
      <c r="G147" s="254">
        <v>3252.4</v>
      </c>
      <c r="H147" s="254">
        <v>3252.4</v>
      </c>
      <c r="I147" s="339"/>
      <c r="J147" s="339"/>
    </row>
    <row r="148" spans="1:10" s="54" customFormat="1" ht="11.25" x14ac:dyDescent="0.2">
      <c r="A148" s="299" t="s">
        <v>230</v>
      </c>
      <c r="B148" s="89" t="s">
        <v>145</v>
      </c>
      <c r="C148" s="89" t="s">
        <v>150</v>
      </c>
      <c r="D148" s="89" t="s">
        <v>128</v>
      </c>
      <c r="E148" s="64"/>
      <c r="F148" s="90"/>
      <c r="G148" s="290">
        <f>G153+G157+G149</f>
        <v>237034</v>
      </c>
      <c r="H148" s="290">
        <f>H153+H157+H149</f>
        <v>254108.1</v>
      </c>
      <c r="I148" s="340"/>
      <c r="J148" s="340"/>
    </row>
    <row r="149" spans="1:10" s="54" customFormat="1" ht="33.75" x14ac:dyDescent="0.2">
      <c r="A149" s="298" t="s">
        <v>708</v>
      </c>
      <c r="B149" s="51" t="s">
        <v>145</v>
      </c>
      <c r="C149" s="51" t="s">
        <v>150</v>
      </c>
      <c r="D149" s="51" t="s">
        <v>128</v>
      </c>
      <c r="E149" s="51" t="s">
        <v>731</v>
      </c>
      <c r="F149" s="53"/>
      <c r="G149" s="254">
        <f t="shared" ref="G149:H149" si="78">G150</f>
        <v>166696.6</v>
      </c>
      <c r="H149" s="254">
        <f t="shared" si="78"/>
        <v>179606.7</v>
      </c>
      <c r="I149" s="339"/>
      <c r="J149" s="339"/>
    </row>
    <row r="150" spans="1:10" s="54" customFormat="1" ht="22.5" x14ac:dyDescent="0.2">
      <c r="A150" s="297" t="s">
        <v>160</v>
      </c>
      <c r="B150" s="51" t="s">
        <v>145</v>
      </c>
      <c r="C150" s="51" t="s">
        <v>150</v>
      </c>
      <c r="D150" s="51" t="s">
        <v>128</v>
      </c>
      <c r="E150" s="51" t="s">
        <v>731</v>
      </c>
      <c r="F150" s="51" t="s">
        <v>161</v>
      </c>
      <c r="G150" s="254">
        <f t="shared" ref="G150" si="79">G152</f>
        <v>166696.6</v>
      </c>
      <c r="H150" s="254">
        <f t="shared" ref="H150" si="80">H152</f>
        <v>179606.7</v>
      </c>
      <c r="I150" s="339"/>
      <c r="J150" s="339"/>
    </row>
    <row r="151" spans="1:10" s="54" customFormat="1" ht="22.5" x14ac:dyDescent="0.2">
      <c r="A151" s="297" t="s">
        <v>162</v>
      </c>
      <c r="B151" s="51" t="s">
        <v>145</v>
      </c>
      <c r="C151" s="51" t="s">
        <v>150</v>
      </c>
      <c r="D151" s="51" t="s">
        <v>128</v>
      </c>
      <c r="E151" s="51" t="s">
        <v>731</v>
      </c>
      <c r="F151" s="53">
        <v>310</v>
      </c>
      <c r="G151" s="254">
        <f t="shared" ref="G151:H151" si="81">G152</f>
        <v>166696.6</v>
      </c>
      <c r="H151" s="254">
        <f t="shared" si="81"/>
        <v>179606.7</v>
      </c>
      <c r="I151" s="339"/>
      <c r="J151" s="339"/>
    </row>
    <row r="152" spans="1:10" s="54" customFormat="1" ht="33.75" x14ac:dyDescent="0.2">
      <c r="A152" s="298" t="s">
        <v>163</v>
      </c>
      <c r="B152" s="51" t="s">
        <v>145</v>
      </c>
      <c r="C152" s="51" t="s">
        <v>150</v>
      </c>
      <c r="D152" s="51" t="s">
        <v>128</v>
      </c>
      <c r="E152" s="51" t="s">
        <v>731</v>
      </c>
      <c r="F152" s="53">
        <v>313</v>
      </c>
      <c r="G152" s="254">
        <v>166696.6</v>
      </c>
      <c r="H152" s="254">
        <v>179606.7</v>
      </c>
      <c r="I152" s="339"/>
      <c r="J152" s="339"/>
    </row>
    <row r="153" spans="1:10" s="54" customFormat="1" ht="45" x14ac:dyDescent="0.2">
      <c r="A153" s="298" t="s">
        <v>706</v>
      </c>
      <c r="B153" s="51" t="s">
        <v>145</v>
      </c>
      <c r="C153" s="51" t="s">
        <v>150</v>
      </c>
      <c r="D153" s="51" t="s">
        <v>128</v>
      </c>
      <c r="E153" s="51" t="s">
        <v>730</v>
      </c>
      <c r="F153" s="53"/>
      <c r="G153" s="254">
        <f t="shared" ref="G153:H153" si="82">G154</f>
        <v>36092.800000000003</v>
      </c>
      <c r="H153" s="254">
        <f t="shared" si="82"/>
        <v>38117.300000000003</v>
      </c>
      <c r="I153" s="339"/>
      <c r="J153" s="339"/>
    </row>
    <row r="154" spans="1:10" s="54" customFormat="1" ht="22.5" x14ac:dyDescent="0.2">
      <c r="A154" s="297" t="s">
        <v>160</v>
      </c>
      <c r="B154" s="51" t="s">
        <v>145</v>
      </c>
      <c r="C154" s="51" t="s">
        <v>150</v>
      </c>
      <c r="D154" s="51" t="s">
        <v>128</v>
      </c>
      <c r="E154" s="51" t="s">
        <v>730</v>
      </c>
      <c r="F154" s="51" t="s">
        <v>161</v>
      </c>
      <c r="G154" s="254">
        <f t="shared" ref="G154" si="83">G156</f>
        <v>36092.800000000003</v>
      </c>
      <c r="H154" s="254">
        <f t="shared" ref="H154" si="84">H156</f>
        <v>38117.300000000003</v>
      </c>
      <c r="I154" s="339"/>
      <c r="J154" s="339"/>
    </row>
    <row r="155" spans="1:10" s="54" customFormat="1" ht="22.5" x14ac:dyDescent="0.2">
      <c r="A155" s="297" t="s">
        <v>162</v>
      </c>
      <c r="B155" s="51" t="s">
        <v>145</v>
      </c>
      <c r="C155" s="51" t="s">
        <v>150</v>
      </c>
      <c r="D155" s="51" t="s">
        <v>128</v>
      </c>
      <c r="E155" s="51" t="s">
        <v>730</v>
      </c>
      <c r="F155" s="53">
        <v>310</v>
      </c>
      <c r="G155" s="254">
        <f t="shared" ref="G155:H155" si="85">G156</f>
        <v>36092.800000000003</v>
      </c>
      <c r="H155" s="254">
        <f t="shared" si="85"/>
        <v>38117.300000000003</v>
      </c>
      <c r="I155" s="339"/>
      <c r="J155" s="339"/>
    </row>
    <row r="156" spans="1:10" s="54" customFormat="1" ht="33.75" x14ac:dyDescent="0.2">
      <c r="A156" s="298" t="s">
        <v>163</v>
      </c>
      <c r="B156" s="51" t="s">
        <v>145</v>
      </c>
      <c r="C156" s="51" t="s">
        <v>150</v>
      </c>
      <c r="D156" s="51" t="s">
        <v>128</v>
      </c>
      <c r="E156" s="51" t="s">
        <v>730</v>
      </c>
      <c r="F156" s="53">
        <v>313</v>
      </c>
      <c r="G156" s="254">
        <v>36092.800000000003</v>
      </c>
      <c r="H156" s="254">
        <v>38117.300000000003</v>
      </c>
      <c r="I156" s="339"/>
      <c r="J156" s="339"/>
    </row>
    <row r="157" spans="1:10" s="54" customFormat="1" ht="67.5" x14ac:dyDescent="0.2">
      <c r="A157" s="298" t="s">
        <v>457</v>
      </c>
      <c r="B157" s="51" t="s">
        <v>145</v>
      </c>
      <c r="C157" s="51" t="s">
        <v>150</v>
      </c>
      <c r="D157" s="51" t="s">
        <v>128</v>
      </c>
      <c r="E157" s="51" t="s">
        <v>532</v>
      </c>
      <c r="F157" s="53"/>
      <c r="G157" s="254">
        <f t="shared" ref="G157:H157" si="86">G158</f>
        <v>34244.6</v>
      </c>
      <c r="H157" s="254">
        <f t="shared" si="86"/>
        <v>36384.1</v>
      </c>
      <c r="I157" s="339"/>
      <c r="J157" s="339"/>
    </row>
    <row r="158" spans="1:10" s="54" customFormat="1" ht="22.5" x14ac:dyDescent="0.2">
      <c r="A158" s="297" t="s">
        <v>160</v>
      </c>
      <c r="B158" s="51" t="s">
        <v>145</v>
      </c>
      <c r="C158" s="51" t="s">
        <v>150</v>
      </c>
      <c r="D158" s="51" t="s">
        <v>128</v>
      </c>
      <c r="E158" s="51" t="s">
        <v>532</v>
      </c>
      <c r="F158" s="51" t="s">
        <v>161</v>
      </c>
      <c r="G158" s="254">
        <f t="shared" ref="G158" si="87">G160</f>
        <v>34244.6</v>
      </c>
      <c r="H158" s="254">
        <f t="shared" ref="H158" si="88">H160</f>
        <v>36384.1</v>
      </c>
      <c r="I158" s="339"/>
      <c r="J158" s="339"/>
    </row>
    <row r="159" spans="1:10" s="54" customFormat="1" ht="22.5" x14ac:dyDescent="0.2">
      <c r="A159" s="297" t="s">
        <v>162</v>
      </c>
      <c r="B159" s="51" t="s">
        <v>145</v>
      </c>
      <c r="C159" s="51" t="s">
        <v>150</v>
      </c>
      <c r="D159" s="51" t="s">
        <v>128</v>
      </c>
      <c r="E159" s="51" t="s">
        <v>532</v>
      </c>
      <c r="F159" s="53">
        <v>310</v>
      </c>
      <c r="G159" s="254">
        <f t="shared" ref="G159:H159" si="89">G160</f>
        <v>34244.6</v>
      </c>
      <c r="H159" s="254">
        <f t="shared" si="89"/>
        <v>36384.1</v>
      </c>
      <c r="I159" s="339"/>
      <c r="J159" s="339"/>
    </row>
    <row r="160" spans="1:10" s="54" customFormat="1" ht="33.75" x14ac:dyDescent="0.2">
      <c r="A160" s="298" t="s">
        <v>163</v>
      </c>
      <c r="B160" s="51" t="s">
        <v>145</v>
      </c>
      <c r="C160" s="51" t="s">
        <v>150</v>
      </c>
      <c r="D160" s="51" t="s">
        <v>128</v>
      </c>
      <c r="E160" s="51" t="s">
        <v>532</v>
      </c>
      <c r="F160" s="53">
        <v>313</v>
      </c>
      <c r="G160" s="254">
        <v>34244.6</v>
      </c>
      <c r="H160" s="254">
        <v>36384.1</v>
      </c>
      <c r="I160" s="339"/>
      <c r="J160" s="339"/>
    </row>
    <row r="161" spans="1:11" s="54" customFormat="1" ht="21" x14ac:dyDescent="0.2">
      <c r="A161" s="44" t="s">
        <v>182</v>
      </c>
      <c r="B161" s="64" t="s">
        <v>145</v>
      </c>
      <c r="C161" s="66" t="s">
        <v>150</v>
      </c>
      <c r="D161" s="64" t="s">
        <v>183</v>
      </c>
      <c r="E161" s="64" t="s">
        <v>147</v>
      </c>
      <c r="F161" s="66" t="s">
        <v>148</v>
      </c>
      <c r="G161" s="248">
        <f t="shared" ref="G161" si="90">G162+G170</f>
        <v>3887.9</v>
      </c>
      <c r="H161" s="248">
        <f t="shared" ref="H161" si="91">H162+H170</f>
        <v>3238.1</v>
      </c>
      <c r="I161" s="338"/>
      <c r="J161" s="338"/>
    </row>
    <row r="162" spans="1:11" s="54" customFormat="1" ht="33.75" x14ac:dyDescent="0.2">
      <c r="A162" s="46" t="s">
        <v>437</v>
      </c>
      <c r="B162" s="47" t="s">
        <v>145</v>
      </c>
      <c r="C162" s="48">
        <v>10</v>
      </c>
      <c r="D162" s="47" t="s">
        <v>183</v>
      </c>
      <c r="E162" s="47" t="s">
        <v>153</v>
      </c>
      <c r="F162" s="48"/>
      <c r="G162" s="250">
        <f t="shared" ref="G162:H166" si="92">G163</f>
        <v>1042</v>
      </c>
      <c r="H162" s="250">
        <f t="shared" si="92"/>
        <v>1100.5</v>
      </c>
      <c r="I162" s="334"/>
      <c r="J162" s="334"/>
    </row>
    <row r="163" spans="1:11" s="54" customFormat="1" ht="45" x14ac:dyDescent="0.2">
      <c r="A163" s="46" t="s">
        <v>154</v>
      </c>
      <c r="B163" s="47" t="s">
        <v>145</v>
      </c>
      <c r="C163" s="48" t="s">
        <v>150</v>
      </c>
      <c r="D163" s="47" t="s">
        <v>183</v>
      </c>
      <c r="E163" s="47" t="s">
        <v>155</v>
      </c>
      <c r="F163" s="48"/>
      <c r="G163" s="250">
        <f t="shared" si="92"/>
        <v>1042</v>
      </c>
      <c r="H163" s="250">
        <f t="shared" si="92"/>
        <v>1100.5</v>
      </c>
      <c r="I163" s="334"/>
      <c r="J163" s="334"/>
    </row>
    <row r="164" spans="1:11" s="54" customFormat="1" ht="67.5" x14ac:dyDescent="0.2">
      <c r="A164" s="46" t="s">
        <v>184</v>
      </c>
      <c r="B164" s="47" t="s">
        <v>145</v>
      </c>
      <c r="C164" s="48" t="s">
        <v>150</v>
      </c>
      <c r="D164" s="47" t="s">
        <v>183</v>
      </c>
      <c r="E164" s="47" t="s">
        <v>185</v>
      </c>
      <c r="F164" s="48" t="s">
        <v>148</v>
      </c>
      <c r="G164" s="250">
        <f t="shared" si="92"/>
        <v>1042</v>
      </c>
      <c r="H164" s="250">
        <f t="shared" si="92"/>
        <v>1100.5</v>
      </c>
      <c r="I164" s="334"/>
      <c r="J164" s="334"/>
    </row>
    <row r="165" spans="1:11" s="54" customFormat="1" ht="33.75" x14ac:dyDescent="0.2">
      <c r="A165" s="46" t="s">
        <v>417</v>
      </c>
      <c r="B165" s="47" t="s">
        <v>145</v>
      </c>
      <c r="C165" s="48" t="s">
        <v>150</v>
      </c>
      <c r="D165" s="47" t="s">
        <v>183</v>
      </c>
      <c r="E165" s="47" t="s">
        <v>186</v>
      </c>
      <c r="F165" s="48" t="s">
        <v>148</v>
      </c>
      <c r="G165" s="250">
        <f t="shared" si="92"/>
        <v>1042</v>
      </c>
      <c r="H165" s="250">
        <f t="shared" si="92"/>
        <v>1100.5</v>
      </c>
      <c r="I165" s="334"/>
      <c r="J165" s="334"/>
    </row>
    <row r="166" spans="1:11" s="54" customFormat="1" ht="22.5" x14ac:dyDescent="0.2">
      <c r="A166" s="46" t="s">
        <v>412</v>
      </c>
      <c r="B166" s="47" t="s">
        <v>145</v>
      </c>
      <c r="C166" s="48" t="s">
        <v>150</v>
      </c>
      <c r="D166" s="47" t="s">
        <v>183</v>
      </c>
      <c r="E166" s="47" t="s">
        <v>186</v>
      </c>
      <c r="F166" s="48" t="s">
        <v>120</v>
      </c>
      <c r="G166" s="250">
        <f t="shared" si="92"/>
        <v>1042</v>
      </c>
      <c r="H166" s="250">
        <f t="shared" si="92"/>
        <v>1100.5</v>
      </c>
      <c r="I166" s="334"/>
      <c r="J166" s="334"/>
    </row>
    <row r="167" spans="1:11" ht="33.75" x14ac:dyDescent="0.2">
      <c r="A167" s="46" t="s">
        <v>121</v>
      </c>
      <c r="B167" s="47" t="s">
        <v>145</v>
      </c>
      <c r="C167" s="48" t="s">
        <v>150</v>
      </c>
      <c r="D167" s="47" t="s">
        <v>183</v>
      </c>
      <c r="E167" s="47" t="s">
        <v>186</v>
      </c>
      <c r="F167" s="48" t="s">
        <v>122</v>
      </c>
      <c r="G167" s="250">
        <f t="shared" ref="G167" si="93">G169+G168</f>
        <v>1042</v>
      </c>
      <c r="H167" s="250">
        <f t="shared" ref="H167" si="94">H169+H168</f>
        <v>1100.5</v>
      </c>
      <c r="I167" s="334"/>
      <c r="J167" s="334"/>
      <c r="K167" s="35"/>
    </row>
    <row r="168" spans="1:11" ht="33.75" x14ac:dyDescent="0.2">
      <c r="A168" s="296" t="s">
        <v>135</v>
      </c>
      <c r="B168" s="47" t="s">
        <v>145</v>
      </c>
      <c r="C168" s="48" t="s">
        <v>150</v>
      </c>
      <c r="D168" s="47" t="s">
        <v>183</v>
      </c>
      <c r="E168" s="47" t="s">
        <v>186</v>
      </c>
      <c r="F168" s="48">
        <v>242</v>
      </c>
      <c r="G168" s="250">
        <v>34</v>
      </c>
      <c r="H168" s="250">
        <v>92.5</v>
      </c>
      <c r="I168" s="334"/>
      <c r="J168" s="334"/>
      <c r="K168" s="35"/>
    </row>
    <row r="169" spans="1:11" x14ac:dyDescent="0.2">
      <c r="A169" s="296" t="s">
        <v>432</v>
      </c>
      <c r="B169" s="47" t="s">
        <v>145</v>
      </c>
      <c r="C169" s="48" t="s">
        <v>150</v>
      </c>
      <c r="D169" s="47" t="s">
        <v>183</v>
      </c>
      <c r="E169" s="47" t="s">
        <v>186</v>
      </c>
      <c r="F169" s="48" t="s">
        <v>124</v>
      </c>
      <c r="G169" s="250">
        <v>1008</v>
      </c>
      <c r="H169" s="250">
        <v>1008</v>
      </c>
      <c r="I169" s="334"/>
      <c r="J169" s="334"/>
      <c r="K169" s="35"/>
    </row>
    <row r="170" spans="1:11" ht="22.5" x14ac:dyDescent="0.2">
      <c r="A170" s="46" t="s">
        <v>187</v>
      </c>
      <c r="B170" s="47" t="s">
        <v>145</v>
      </c>
      <c r="C170" s="48" t="s">
        <v>150</v>
      </c>
      <c r="D170" s="47" t="s">
        <v>183</v>
      </c>
      <c r="E170" s="47" t="s">
        <v>188</v>
      </c>
      <c r="F170" s="48"/>
      <c r="G170" s="250">
        <f>G171+G187</f>
        <v>2845.9</v>
      </c>
      <c r="H170" s="250">
        <f>H171+H187</f>
        <v>2137.6</v>
      </c>
      <c r="I170" s="334"/>
      <c r="J170" s="334"/>
      <c r="K170" s="35"/>
    </row>
    <row r="171" spans="1:11" ht="33.75" x14ac:dyDescent="0.2">
      <c r="A171" s="46" t="s">
        <v>189</v>
      </c>
      <c r="B171" s="47" t="s">
        <v>145</v>
      </c>
      <c r="C171" s="48" t="s">
        <v>150</v>
      </c>
      <c r="D171" s="47" t="s">
        <v>183</v>
      </c>
      <c r="E171" s="47" t="s">
        <v>190</v>
      </c>
      <c r="F171" s="48" t="s">
        <v>148</v>
      </c>
      <c r="G171" s="250">
        <f>G172+G177+G181</f>
        <v>2805.9</v>
      </c>
      <c r="H171" s="250">
        <f>H172+H177+H181</f>
        <v>2097.6</v>
      </c>
      <c r="I171" s="334"/>
      <c r="J171" s="334"/>
      <c r="K171" s="35"/>
    </row>
    <row r="172" spans="1:11" ht="33.75" x14ac:dyDescent="0.2">
      <c r="A172" s="132" t="s">
        <v>191</v>
      </c>
      <c r="B172" s="47" t="s">
        <v>145</v>
      </c>
      <c r="C172" s="48">
        <v>10</v>
      </c>
      <c r="D172" s="47" t="s">
        <v>183</v>
      </c>
      <c r="E172" s="47" t="s">
        <v>192</v>
      </c>
      <c r="F172" s="48" t="s">
        <v>148</v>
      </c>
      <c r="G172" s="250">
        <f t="shared" ref="G172:H173" si="95">G173</f>
        <v>2468.6</v>
      </c>
      <c r="H172" s="250">
        <f t="shared" si="95"/>
        <v>1760.3</v>
      </c>
      <c r="I172" s="334"/>
      <c r="J172" s="334"/>
      <c r="K172" s="35"/>
    </row>
    <row r="173" spans="1:11" ht="67.5" x14ac:dyDescent="0.2">
      <c r="A173" s="46" t="s">
        <v>111</v>
      </c>
      <c r="B173" s="47" t="s">
        <v>145</v>
      </c>
      <c r="C173" s="48">
        <v>10</v>
      </c>
      <c r="D173" s="47" t="s">
        <v>183</v>
      </c>
      <c r="E173" s="47" t="s">
        <v>192</v>
      </c>
      <c r="F173" s="48" t="s">
        <v>112</v>
      </c>
      <c r="G173" s="250">
        <f t="shared" si="95"/>
        <v>2468.6</v>
      </c>
      <c r="H173" s="250">
        <f t="shared" si="95"/>
        <v>1760.3</v>
      </c>
      <c r="I173" s="334"/>
      <c r="J173" s="334"/>
      <c r="K173" s="35"/>
    </row>
    <row r="174" spans="1:11" ht="20.25" customHeight="1" x14ac:dyDescent="0.2">
      <c r="A174" s="46" t="s">
        <v>132</v>
      </c>
      <c r="B174" s="47" t="s">
        <v>145</v>
      </c>
      <c r="C174" s="48">
        <v>10</v>
      </c>
      <c r="D174" s="47" t="s">
        <v>183</v>
      </c>
      <c r="E174" s="47" t="s">
        <v>192</v>
      </c>
      <c r="F174" s="48" t="s">
        <v>193</v>
      </c>
      <c r="G174" s="250">
        <f t="shared" ref="G174" si="96">G175+G176</f>
        <v>2468.6</v>
      </c>
      <c r="H174" s="250">
        <f t="shared" ref="H174" si="97">H175+H176</f>
        <v>1760.3</v>
      </c>
      <c r="I174" s="334"/>
      <c r="J174" s="334"/>
      <c r="K174" s="35"/>
    </row>
    <row r="175" spans="1:11" ht="22.5" x14ac:dyDescent="0.2">
      <c r="A175" s="132" t="s">
        <v>133</v>
      </c>
      <c r="B175" s="47" t="s">
        <v>145</v>
      </c>
      <c r="C175" s="48">
        <v>10</v>
      </c>
      <c r="D175" s="47" t="s">
        <v>183</v>
      </c>
      <c r="E175" s="47" t="s">
        <v>192</v>
      </c>
      <c r="F175" s="48" t="s">
        <v>194</v>
      </c>
      <c r="G175" s="250">
        <v>1896</v>
      </c>
      <c r="H175" s="250">
        <v>1352</v>
      </c>
      <c r="I175" s="334"/>
      <c r="J175" s="334"/>
      <c r="K175" s="35"/>
    </row>
    <row r="176" spans="1:11" ht="45" x14ac:dyDescent="0.2">
      <c r="A176" s="132" t="s">
        <v>134</v>
      </c>
      <c r="B176" s="47" t="s">
        <v>145</v>
      </c>
      <c r="C176" s="48">
        <v>10</v>
      </c>
      <c r="D176" s="47" t="s">
        <v>183</v>
      </c>
      <c r="E176" s="47" t="s">
        <v>192</v>
      </c>
      <c r="F176" s="48">
        <v>129</v>
      </c>
      <c r="G176" s="250">
        <v>572.6</v>
      </c>
      <c r="H176" s="250">
        <v>408.3</v>
      </c>
      <c r="I176" s="334"/>
      <c r="J176" s="334"/>
      <c r="K176" s="35"/>
    </row>
    <row r="177" spans="1:11" ht="22.5" x14ac:dyDescent="0.2">
      <c r="A177" s="46" t="s">
        <v>412</v>
      </c>
      <c r="B177" s="47" t="s">
        <v>145</v>
      </c>
      <c r="C177" s="48">
        <v>10</v>
      </c>
      <c r="D177" s="47" t="s">
        <v>183</v>
      </c>
      <c r="E177" s="47" t="s">
        <v>195</v>
      </c>
      <c r="F177" s="48" t="s">
        <v>120</v>
      </c>
      <c r="G177" s="250">
        <f t="shared" ref="G177:H177" si="98">G178</f>
        <v>321.3</v>
      </c>
      <c r="H177" s="250">
        <f t="shared" si="98"/>
        <v>321.3</v>
      </c>
      <c r="I177" s="334"/>
      <c r="J177" s="334"/>
      <c r="K177" s="35"/>
    </row>
    <row r="178" spans="1:11" ht="33.75" x14ac:dyDescent="0.2">
      <c r="A178" s="46" t="s">
        <v>121</v>
      </c>
      <c r="B178" s="47" t="s">
        <v>145</v>
      </c>
      <c r="C178" s="48">
        <v>10</v>
      </c>
      <c r="D178" s="47" t="s">
        <v>183</v>
      </c>
      <c r="E178" s="47" t="s">
        <v>195</v>
      </c>
      <c r="F178" s="48" t="s">
        <v>122</v>
      </c>
      <c r="G178" s="250">
        <f t="shared" ref="G178" si="99">G180+G179</f>
        <v>321.3</v>
      </c>
      <c r="H178" s="250">
        <f t="shared" ref="H178" si="100">H180+H179</f>
        <v>321.3</v>
      </c>
      <c r="I178" s="334"/>
      <c r="J178" s="334"/>
      <c r="K178" s="35"/>
    </row>
    <row r="179" spans="1:11" ht="33.75" x14ac:dyDescent="0.2">
      <c r="A179" s="296" t="s">
        <v>135</v>
      </c>
      <c r="B179" s="47" t="s">
        <v>145</v>
      </c>
      <c r="C179" s="48">
        <v>10</v>
      </c>
      <c r="D179" s="47" t="s">
        <v>183</v>
      </c>
      <c r="E179" s="47" t="s">
        <v>195</v>
      </c>
      <c r="F179" s="48">
        <v>242</v>
      </c>
      <c r="G179" s="250">
        <v>135.5</v>
      </c>
      <c r="H179" s="250">
        <v>135.5</v>
      </c>
      <c r="I179" s="334"/>
      <c r="J179" s="334"/>
      <c r="K179" s="35"/>
    </row>
    <row r="180" spans="1:11" x14ac:dyDescent="0.2">
      <c r="A180" s="296" t="s">
        <v>432</v>
      </c>
      <c r="B180" s="47" t="s">
        <v>145</v>
      </c>
      <c r="C180" s="48">
        <v>10</v>
      </c>
      <c r="D180" s="47" t="s">
        <v>183</v>
      </c>
      <c r="E180" s="47" t="s">
        <v>195</v>
      </c>
      <c r="F180" s="48" t="s">
        <v>124</v>
      </c>
      <c r="G180" s="250">
        <v>185.8</v>
      </c>
      <c r="H180" s="250">
        <v>185.8</v>
      </c>
      <c r="I180" s="334"/>
      <c r="J180" s="334"/>
      <c r="K180" s="35"/>
    </row>
    <row r="181" spans="1:11" ht="38.25" customHeight="1" x14ac:dyDescent="0.2">
      <c r="A181" s="298" t="s">
        <v>136</v>
      </c>
      <c r="B181" s="47" t="s">
        <v>145</v>
      </c>
      <c r="C181" s="48">
        <v>10</v>
      </c>
      <c r="D181" s="47" t="s">
        <v>183</v>
      </c>
      <c r="E181" s="47" t="s">
        <v>195</v>
      </c>
      <c r="F181" s="48" t="s">
        <v>196</v>
      </c>
      <c r="G181" s="250">
        <f t="shared" ref="G181" si="101">G184</f>
        <v>16</v>
      </c>
      <c r="H181" s="250">
        <f t="shared" ref="H181" si="102">H184</f>
        <v>16</v>
      </c>
      <c r="I181" s="334"/>
      <c r="J181" s="334"/>
      <c r="K181" s="35"/>
    </row>
    <row r="182" spans="1:11" x14ac:dyDescent="0.2">
      <c r="A182" s="298" t="s">
        <v>746</v>
      </c>
      <c r="B182" s="47" t="s">
        <v>145</v>
      </c>
      <c r="C182" s="48">
        <v>10</v>
      </c>
      <c r="D182" s="47" t="s">
        <v>183</v>
      </c>
      <c r="E182" s="47" t="s">
        <v>195</v>
      </c>
      <c r="F182" s="48">
        <v>830</v>
      </c>
      <c r="G182" s="250"/>
      <c r="H182" s="250"/>
      <c r="I182" s="334"/>
      <c r="J182" s="334"/>
      <c r="K182" s="35"/>
    </row>
    <row r="183" spans="1:11" ht="33.75" x14ac:dyDescent="0.2">
      <c r="A183" s="298" t="s">
        <v>747</v>
      </c>
      <c r="B183" s="47" t="s">
        <v>145</v>
      </c>
      <c r="C183" s="48">
        <v>10</v>
      </c>
      <c r="D183" s="47" t="s">
        <v>183</v>
      </c>
      <c r="E183" s="47" t="s">
        <v>195</v>
      </c>
      <c r="F183" s="48">
        <v>831</v>
      </c>
      <c r="G183" s="250"/>
      <c r="H183" s="250"/>
      <c r="I183" s="334"/>
      <c r="J183" s="334"/>
      <c r="K183" s="35"/>
    </row>
    <row r="184" spans="1:11" x14ac:dyDescent="0.2">
      <c r="A184" s="298" t="s">
        <v>137</v>
      </c>
      <c r="B184" s="47" t="s">
        <v>145</v>
      </c>
      <c r="C184" s="48">
        <v>10</v>
      </c>
      <c r="D184" s="47" t="s">
        <v>183</v>
      </c>
      <c r="E184" s="47" t="s">
        <v>195</v>
      </c>
      <c r="F184" s="48" t="s">
        <v>138</v>
      </c>
      <c r="G184" s="250">
        <f t="shared" ref="G184" si="103">G185+G186</f>
        <v>16</v>
      </c>
      <c r="H184" s="250">
        <f t="shared" ref="H184" si="104">H185+H186</f>
        <v>16</v>
      </c>
      <c r="I184" s="334"/>
      <c r="J184" s="334"/>
      <c r="K184" s="35"/>
    </row>
    <row r="185" spans="1:11" ht="22.5" x14ac:dyDescent="0.2">
      <c r="A185" s="297" t="s">
        <v>139</v>
      </c>
      <c r="B185" s="47" t="s">
        <v>145</v>
      </c>
      <c r="C185" s="48">
        <v>10</v>
      </c>
      <c r="D185" s="47" t="s">
        <v>183</v>
      </c>
      <c r="E185" s="47" t="s">
        <v>195</v>
      </c>
      <c r="F185" s="48" t="s">
        <v>140</v>
      </c>
      <c r="G185" s="250">
        <v>4</v>
      </c>
      <c r="H185" s="250">
        <v>4</v>
      </c>
      <c r="I185" s="334"/>
      <c r="J185" s="334"/>
      <c r="K185" s="35"/>
    </row>
    <row r="186" spans="1:11" x14ac:dyDescent="0.2">
      <c r="A186" s="298" t="s">
        <v>404</v>
      </c>
      <c r="B186" s="47" t="s">
        <v>145</v>
      </c>
      <c r="C186" s="48">
        <v>10</v>
      </c>
      <c r="D186" s="47" t="s">
        <v>183</v>
      </c>
      <c r="E186" s="47" t="s">
        <v>195</v>
      </c>
      <c r="F186" s="48">
        <v>853</v>
      </c>
      <c r="G186" s="250">
        <v>12</v>
      </c>
      <c r="H186" s="250">
        <v>12</v>
      </c>
      <c r="I186" s="334"/>
      <c r="J186" s="334"/>
      <c r="K186" s="35"/>
    </row>
    <row r="187" spans="1:11" ht="55.5" customHeight="1" x14ac:dyDescent="0.2">
      <c r="A187" s="46" t="s">
        <v>198</v>
      </c>
      <c r="B187" s="47" t="s">
        <v>145</v>
      </c>
      <c r="C187" s="48">
        <v>10</v>
      </c>
      <c r="D187" s="47" t="s">
        <v>183</v>
      </c>
      <c r="E187" s="47" t="s">
        <v>199</v>
      </c>
      <c r="F187" s="48"/>
      <c r="G187" s="250">
        <f>G188</f>
        <v>40</v>
      </c>
      <c r="H187" s="250">
        <f>H188</f>
        <v>40</v>
      </c>
      <c r="I187" s="334"/>
      <c r="J187" s="334"/>
      <c r="K187" s="35"/>
    </row>
    <row r="188" spans="1:11" ht="22.5" x14ac:dyDescent="0.2">
      <c r="A188" s="46" t="s">
        <v>412</v>
      </c>
      <c r="B188" s="47" t="s">
        <v>145</v>
      </c>
      <c r="C188" s="48">
        <v>10</v>
      </c>
      <c r="D188" s="47" t="s">
        <v>183</v>
      </c>
      <c r="E188" s="47" t="s">
        <v>199</v>
      </c>
      <c r="F188" s="48" t="s">
        <v>120</v>
      </c>
      <c r="G188" s="250">
        <f t="shared" ref="G188:H189" si="105">G189</f>
        <v>40</v>
      </c>
      <c r="H188" s="250">
        <f t="shared" si="105"/>
        <v>40</v>
      </c>
      <c r="I188" s="334"/>
      <c r="J188" s="334"/>
      <c r="K188" s="35"/>
    </row>
    <row r="189" spans="1:11" ht="33.75" x14ac:dyDescent="0.2">
      <c r="A189" s="46" t="s">
        <v>121</v>
      </c>
      <c r="B189" s="47" t="s">
        <v>145</v>
      </c>
      <c r="C189" s="48">
        <v>10</v>
      </c>
      <c r="D189" s="47" t="s">
        <v>183</v>
      </c>
      <c r="E189" s="47" t="s">
        <v>199</v>
      </c>
      <c r="F189" s="48" t="s">
        <v>122</v>
      </c>
      <c r="G189" s="250">
        <f t="shared" si="105"/>
        <v>40</v>
      </c>
      <c r="H189" s="250">
        <f t="shared" si="105"/>
        <v>40</v>
      </c>
      <c r="I189" s="334"/>
      <c r="J189" s="334"/>
      <c r="K189" s="35"/>
    </row>
    <row r="190" spans="1:11" x14ac:dyDescent="0.2">
      <c r="A190" s="296" t="s">
        <v>432</v>
      </c>
      <c r="B190" s="47" t="s">
        <v>145</v>
      </c>
      <c r="C190" s="48">
        <v>10</v>
      </c>
      <c r="D190" s="47" t="s">
        <v>183</v>
      </c>
      <c r="E190" s="47" t="s">
        <v>199</v>
      </c>
      <c r="F190" s="48" t="s">
        <v>124</v>
      </c>
      <c r="G190" s="250">
        <v>40</v>
      </c>
      <c r="H190" s="250">
        <v>40</v>
      </c>
      <c r="I190" s="334"/>
      <c r="J190" s="334"/>
      <c r="K190" s="35"/>
    </row>
    <row r="191" spans="1:11" ht="52.5" x14ac:dyDescent="0.2">
      <c r="A191" s="44" t="s">
        <v>200</v>
      </c>
      <c r="B191" s="64" t="s">
        <v>201</v>
      </c>
      <c r="C191" s="66" t="s">
        <v>146</v>
      </c>
      <c r="D191" s="64" t="s">
        <v>146</v>
      </c>
      <c r="E191" s="64" t="s">
        <v>147</v>
      </c>
      <c r="F191" s="66" t="s">
        <v>148</v>
      </c>
      <c r="G191" s="248">
        <f>G192+G346</f>
        <v>429850.1862</v>
      </c>
      <c r="H191" s="248">
        <f>H192+H346</f>
        <v>429745.74220000004</v>
      </c>
      <c r="I191" s="338"/>
      <c r="J191" s="338"/>
      <c r="K191" s="35"/>
    </row>
    <row r="192" spans="1:11" s="60" customFormat="1" x14ac:dyDescent="0.2">
      <c r="A192" s="44" t="s">
        <v>202</v>
      </c>
      <c r="B192" s="64" t="s">
        <v>201</v>
      </c>
      <c r="C192" s="66" t="s">
        <v>203</v>
      </c>
      <c r="D192" s="64" t="s">
        <v>146</v>
      </c>
      <c r="E192" s="64" t="s">
        <v>147</v>
      </c>
      <c r="F192" s="66" t="s">
        <v>148</v>
      </c>
      <c r="G192" s="248">
        <f>G193+G249+G301+G311+G318</f>
        <v>426328.48619999998</v>
      </c>
      <c r="H192" s="248">
        <f>H193+H249+H301+H311+H318</f>
        <v>426026.24220000004</v>
      </c>
      <c r="I192" s="338"/>
      <c r="J192" s="338"/>
    </row>
    <row r="193" spans="1:11" x14ac:dyDescent="0.2">
      <c r="A193" s="44" t="s">
        <v>204</v>
      </c>
      <c r="B193" s="64" t="s">
        <v>201</v>
      </c>
      <c r="C193" s="66" t="s">
        <v>203</v>
      </c>
      <c r="D193" s="64" t="s">
        <v>98</v>
      </c>
      <c r="E193" s="64" t="s">
        <v>147</v>
      </c>
      <c r="F193" s="66" t="s">
        <v>148</v>
      </c>
      <c r="G193" s="322">
        <f t="shared" ref="G193:H193" si="106">G194</f>
        <v>126334.0772</v>
      </c>
      <c r="H193" s="322">
        <f t="shared" si="106"/>
        <v>120929.2772</v>
      </c>
      <c r="I193" s="330"/>
      <c r="J193" s="330"/>
      <c r="K193" s="35"/>
    </row>
    <row r="194" spans="1:11" ht="42" x14ac:dyDescent="0.2">
      <c r="A194" s="44" t="s">
        <v>438</v>
      </c>
      <c r="B194" s="64" t="s">
        <v>201</v>
      </c>
      <c r="C194" s="66" t="s">
        <v>203</v>
      </c>
      <c r="D194" s="64" t="s">
        <v>98</v>
      </c>
      <c r="E194" s="64" t="s">
        <v>205</v>
      </c>
      <c r="F194" s="66"/>
      <c r="G194" s="248">
        <f>G195+G241</f>
        <v>126334.0772</v>
      </c>
      <c r="H194" s="248">
        <f>H195+H241</f>
        <v>120929.2772</v>
      </c>
      <c r="I194" s="338"/>
      <c r="J194" s="338"/>
      <c r="K194" s="35"/>
    </row>
    <row r="195" spans="1:11" ht="22.5" x14ac:dyDescent="0.2">
      <c r="A195" s="46" t="s">
        <v>206</v>
      </c>
      <c r="B195" s="47" t="s">
        <v>201</v>
      </c>
      <c r="C195" s="48" t="s">
        <v>203</v>
      </c>
      <c r="D195" s="47" t="s">
        <v>98</v>
      </c>
      <c r="E195" s="59" t="s">
        <v>207</v>
      </c>
      <c r="F195" s="226" t="s">
        <v>148</v>
      </c>
      <c r="G195" s="98">
        <f>G196+G220</f>
        <v>125991.7772</v>
      </c>
      <c r="H195" s="98">
        <f>H196+H220</f>
        <v>120586.97719999999</v>
      </c>
      <c r="I195" s="329"/>
      <c r="J195" s="329"/>
      <c r="K195" s="35"/>
    </row>
    <row r="196" spans="1:11" ht="67.5" x14ac:dyDescent="0.2">
      <c r="A196" s="296" t="s">
        <v>443</v>
      </c>
      <c r="B196" s="47" t="s">
        <v>201</v>
      </c>
      <c r="C196" s="48" t="s">
        <v>203</v>
      </c>
      <c r="D196" s="47" t="s">
        <v>98</v>
      </c>
      <c r="E196" s="47" t="s">
        <v>208</v>
      </c>
      <c r="F196" s="48"/>
      <c r="G196" s="250">
        <f>G197+G200+G210</f>
        <v>6011.1772000000001</v>
      </c>
      <c r="H196" s="250">
        <f>H197+H200+H210</f>
        <v>4011.1771999999996</v>
      </c>
      <c r="I196" s="334"/>
      <c r="J196" s="334"/>
      <c r="K196" s="35"/>
    </row>
    <row r="197" spans="1:11" ht="51" customHeight="1" x14ac:dyDescent="0.2">
      <c r="A197" s="46" t="s">
        <v>102</v>
      </c>
      <c r="B197" s="47" t="s">
        <v>201</v>
      </c>
      <c r="C197" s="48" t="s">
        <v>203</v>
      </c>
      <c r="D197" s="47" t="s">
        <v>98</v>
      </c>
      <c r="E197" s="47" t="s">
        <v>208</v>
      </c>
      <c r="F197" s="48" t="s">
        <v>103</v>
      </c>
      <c r="G197" s="250">
        <f t="shared" ref="G197:H198" si="107">G198</f>
        <v>4278.9102000000003</v>
      </c>
      <c r="H197" s="250">
        <f t="shared" si="107"/>
        <v>2278.9101999999998</v>
      </c>
      <c r="I197" s="334"/>
      <c r="J197" s="334"/>
      <c r="K197" s="35"/>
    </row>
    <row r="198" spans="1:11" x14ac:dyDescent="0.2">
      <c r="A198" s="46" t="s">
        <v>104</v>
      </c>
      <c r="B198" s="47" t="s">
        <v>201</v>
      </c>
      <c r="C198" s="48" t="s">
        <v>203</v>
      </c>
      <c r="D198" s="47" t="s">
        <v>98</v>
      </c>
      <c r="E198" s="47" t="s">
        <v>208</v>
      </c>
      <c r="F198" s="48" t="s">
        <v>105</v>
      </c>
      <c r="G198" s="250">
        <f t="shared" si="107"/>
        <v>4278.9102000000003</v>
      </c>
      <c r="H198" s="250">
        <f t="shared" si="107"/>
        <v>2278.9101999999998</v>
      </c>
      <c r="I198" s="334"/>
      <c r="J198" s="334"/>
      <c r="K198" s="35"/>
    </row>
    <row r="199" spans="1:11" ht="56.25" x14ac:dyDescent="0.2">
      <c r="A199" s="46" t="s">
        <v>106</v>
      </c>
      <c r="B199" s="47" t="s">
        <v>201</v>
      </c>
      <c r="C199" s="48" t="s">
        <v>203</v>
      </c>
      <c r="D199" s="47" t="s">
        <v>98</v>
      </c>
      <c r="E199" s="47" t="s">
        <v>208</v>
      </c>
      <c r="F199" s="48" t="s">
        <v>107</v>
      </c>
      <c r="G199" s="250">
        <v>4278.9102000000003</v>
      </c>
      <c r="H199" s="250">
        <v>2278.9101999999998</v>
      </c>
      <c r="I199" s="334"/>
      <c r="J199" s="334"/>
      <c r="K199" s="35"/>
    </row>
    <row r="200" spans="1:11" ht="46.5" customHeight="1" x14ac:dyDescent="0.2">
      <c r="A200" s="49" t="s">
        <v>754</v>
      </c>
      <c r="B200" s="47" t="s">
        <v>201</v>
      </c>
      <c r="C200" s="48" t="s">
        <v>203</v>
      </c>
      <c r="D200" s="47" t="s">
        <v>98</v>
      </c>
      <c r="E200" s="47" t="s">
        <v>792</v>
      </c>
      <c r="F200" s="48"/>
      <c r="G200" s="321">
        <f>G201+G206</f>
        <v>871.45299999999997</v>
      </c>
      <c r="H200" s="321">
        <f>H201+H206</f>
        <v>871.45299999999997</v>
      </c>
      <c r="I200" s="341"/>
      <c r="J200" s="341"/>
      <c r="K200" s="35"/>
    </row>
    <row r="201" spans="1:11" ht="22.5" x14ac:dyDescent="0.2">
      <c r="A201" s="46" t="s">
        <v>412</v>
      </c>
      <c r="B201" s="47" t="s">
        <v>201</v>
      </c>
      <c r="C201" s="48" t="s">
        <v>203</v>
      </c>
      <c r="D201" s="47" t="s">
        <v>98</v>
      </c>
      <c r="E201" s="47" t="s">
        <v>792</v>
      </c>
      <c r="F201" s="48" t="s">
        <v>120</v>
      </c>
      <c r="G201" s="250">
        <f t="shared" ref="G201:H201" si="108">G202</f>
        <v>834.65300000000002</v>
      </c>
      <c r="H201" s="250">
        <f t="shared" si="108"/>
        <v>834.65300000000002</v>
      </c>
      <c r="I201" s="334"/>
      <c r="J201" s="334"/>
      <c r="K201" s="35"/>
    </row>
    <row r="202" spans="1:11" ht="33.75" x14ac:dyDescent="0.2">
      <c r="A202" s="46" t="s">
        <v>121</v>
      </c>
      <c r="B202" s="47" t="s">
        <v>201</v>
      </c>
      <c r="C202" s="48" t="s">
        <v>203</v>
      </c>
      <c r="D202" s="47" t="s">
        <v>98</v>
      </c>
      <c r="E202" s="47" t="s">
        <v>792</v>
      </c>
      <c r="F202" s="48" t="s">
        <v>122</v>
      </c>
      <c r="G202" s="250">
        <f t="shared" ref="G202" si="109">G203+G204+G205</f>
        <v>834.65300000000002</v>
      </c>
      <c r="H202" s="250">
        <f t="shared" ref="H202" si="110">H203+H204+H205</f>
        <v>834.65300000000002</v>
      </c>
      <c r="I202" s="334"/>
      <c r="J202" s="334"/>
      <c r="K202" s="35"/>
    </row>
    <row r="203" spans="1:11" ht="33.75" x14ac:dyDescent="0.2">
      <c r="A203" s="296" t="s">
        <v>135</v>
      </c>
      <c r="B203" s="47" t="s">
        <v>201</v>
      </c>
      <c r="C203" s="48" t="s">
        <v>203</v>
      </c>
      <c r="D203" s="47" t="s">
        <v>98</v>
      </c>
      <c r="E203" s="47" t="s">
        <v>792</v>
      </c>
      <c r="F203" s="48">
        <v>242</v>
      </c>
      <c r="G203" s="250"/>
      <c r="H203" s="250"/>
      <c r="I203" s="334"/>
      <c r="J203" s="334"/>
      <c r="K203" s="35"/>
    </row>
    <row r="204" spans="1:11" x14ac:dyDescent="0.2">
      <c r="A204" s="296" t="s">
        <v>432</v>
      </c>
      <c r="B204" s="47" t="s">
        <v>201</v>
      </c>
      <c r="C204" s="48" t="s">
        <v>203</v>
      </c>
      <c r="D204" s="47" t="s">
        <v>98</v>
      </c>
      <c r="E204" s="47" t="s">
        <v>792</v>
      </c>
      <c r="F204" s="48" t="s">
        <v>124</v>
      </c>
      <c r="G204" s="250">
        <v>797.553</v>
      </c>
      <c r="H204" s="250">
        <v>797.553</v>
      </c>
      <c r="I204" s="334"/>
      <c r="J204" s="334"/>
      <c r="K204" s="35"/>
    </row>
    <row r="205" spans="1:11" x14ac:dyDescent="0.2">
      <c r="A205" s="296" t="s">
        <v>881</v>
      </c>
      <c r="B205" s="47" t="s">
        <v>201</v>
      </c>
      <c r="C205" s="48" t="s">
        <v>203</v>
      </c>
      <c r="D205" s="47" t="s">
        <v>98</v>
      </c>
      <c r="E205" s="47" t="s">
        <v>792</v>
      </c>
      <c r="F205" s="48">
        <v>247</v>
      </c>
      <c r="G205" s="250">
        <v>37.1</v>
      </c>
      <c r="H205" s="250">
        <v>37.1</v>
      </c>
      <c r="I205" s="334"/>
      <c r="J205" s="334"/>
      <c r="K205" s="35"/>
    </row>
    <row r="206" spans="1:11" ht="22.5" customHeight="1" x14ac:dyDescent="0.2">
      <c r="A206" s="298" t="s">
        <v>136</v>
      </c>
      <c r="B206" s="47" t="s">
        <v>201</v>
      </c>
      <c r="C206" s="48" t="s">
        <v>203</v>
      </c>
      <c r="D206" s="47" t="s">
        <v>98</v>
      </c>
      <c r="E206" s="47" t="s">
        <v>792</v>
      </c>
      <c r="F206" s="48" t="s">
        <v>196</v>
      </c>
      <c r="G206" s="250">
        <f t="shared" ref="G206:H206" si="111">G207</f>
        <v>36.799999999999997</v>
      </c>
      <c r="H206" s="250">
        <f t="shared" si="111"/>
        <v>36.799999999999997</v>
      </c>
      <c r="I206" s="334"/>
      <c r="J206" s="334"/>
      <c r="K206" s="35"/>
    </row>
    <row r="207" spans="1:11" x14ac:dyDescent="0.2">
      <c r="A207" s="298" t="s">
        <v>137</v>
      </c>
      <c r="B207" s="47" t="s">
        <v>201</v>
      </c>
      <c r="C207" s="48" t="s">
        <v>203</v>
      </c>
      <c r="D207" s="47" t="s">
        <v>98</v>
      </c>
      <c r="E207" s="47" t="s">
        <v>792</v>
      </c>
      <c r="F207" s="48" t="s">
        <v>138</v>
      </c>
      <c r="G207" s="250">
        <f t="shared" ref="G207" si="112">G208+G209</f>
        <v>36.799999999999997</v>
      </c>
      <c r="H207" s="250">
        <f t="shared" ref="H207" si="113">H208+H209</f>
        <v>36.799999999999997</v>
      </c>
      <c r="I207" s="334"/>
      <c r="J207" s="334"/>
      <c r="K207" s="35"/>
    </row>
    <row r="208" spans="1:11" ht="22.5" x14ac:dyDescent="0.2">
      <c r="A208" s="297" t="s">
        <v>139</v>
      </c>
      <c r="B208" s="47" t="s">
        <v>201</v>
      </c>
      <c r="C208" s="48" t="s">
        <v>203</v>
      </c>
      <c r="D208" s="47" t="s">
        <v>98</v>
      </c>
      <c r="E208" s="47" t="s">
        <v>792</v>
      </c>
      <c r="F208" s="48" t="s">
        <v>140</v>
      </c>
      <c r="G208" s="250">
        <v>3.8</v>
      </c>
      <c r="H208" s="250">
        <v>3.8</v>
      </c>
      <c r="I208" s="334"/>
      <c r="J208" s="334"/>
      <c r="K208" s="35"/>
    </row>
    <row r="209" spans="1:11" ht="12.75" customHeight="1" x14ac:dyDescent="0.2">
      <c r="A209" s="298" t="s">
        <v>404</v>
      </c>
      <c r="B209" s="47" t="s">
        <v>201</v>
      </c>
      <c r="C209" s="48" t="s">
        <v>203</v>
      </c>
      <c r="D209" s="47" t="s">
        <v>98</v>
      </c>
      <c r="E209" s="47" t="s">
        <v>792</v>
      </c>
      <c r="F209" s="48">
        <v>853</v>
      </c>
      <c r="G209" s="250">
        <v>33</v>
      </c>
      <c r="H209" s="250">
        <v>33</v>
      </c>
      <c r="I209" s="334"/>
      <c r="J209" s="334"/>
      <c r="K209" s="35"/>
    </row>
    <row r="210" spans="1:11" ht="63" customHeight="1" x14ac:dyDescent="0.2">
      <c r="A210" s="49" t="s">
        <v>755</v>
      </c>
      <c r="B210" s="47" t="s">
        <v>201</v>
      </c>
      <c r="C210" s="48" t="s">
        <v>203</v>
      </c>
      <c r="D210" s="47" t="s">
        <v>98</v>
      </c>
      <c r="E210" s="47" t="s">
        <v>793</v>
      </c>
      <c r="F210" s="48"/>
      <c r="G210" s="321">
        <f>G211+G216</f>
        <v>860.81399999999996</v>
      </c>
      <c r="H210" s="321">
        <f>H211+H216</f>
        <v>860.81399999999996</v>
      </c>
      <c r="I210" s="341"/>
      <c r="J210" s="341"/>
      <c r="K210" s="35"/>
    </row>
    <row r="211" spans="1:11" ht="22.5" x14ac:dyDescent="0.2">
      <c r="A211" s="46" t="s">
        <v>412</v>
      </c>
      <c r="B211" s="47" t="s">
        <v>201</v>
      </c>
      <c r="C211" s="48" t="s">
        <v>203</v>
      </c>
      <c r="D211" s="47" t="s">
        <v>98</v>
      </c>
      <c r="E211" s="47" t="s">
        <v>793</v>
      </c>
      <c r="F211" s="48" t="s">
        <v>120</v>
      </c>
      <c r="G211" s="250">
        <f t="shared" ref="G211:H211" si="114">G212</f>
        <v>815.71399999999994</v>
      </c>
      <c r="H211" s="250">
        <f t="shared" si="114"/>
        <v>815.71399999999994</v>
      </c>
      <c r="I211" s="334"/>
      <c r="J211" s="334"/>
      <c r="K211" s="35"/>
    </row>
    <row r="212" spans="1:11" ht="33.75" x14ac:dyDescent="0.2">
      <c r="A212" s="46" t="s">
        <v>121</v>
      </c>
      <c r="B212" s="47" t="s">
        <v>201</v>
      </c>
      <c r="C212" s="48" t="s">
        <v>203</v>
      </c>
      <c r="D212" s="47" t="s">
        <v>98</v>
      </c>
      <c r="E212" s="47" t="s">
        <v>793</v>
      </c>
      <c r="F212" s="48" t="s">
        <v>122</v>
      </c>
      <c r="G212" s="250">
        <f>G213+G214+G215</f>
        <v>815.71399999999994</v>
      </c>
      <c r="H212" s="250">
        <f>H213+H214+H215</f>
        <v>815.71399999999994</v>
      </c>
      <c r="I212" s="334"/>
      <c r="J212" s="334"/>
      <c r="K212" s="35"/>
    </row>
    <row r="213" spans="1:11" ht="33.75" x14ac:dyDescent="0.2">
      <c r="A213" s="296" t="s">
        <v>135</v>
      </c>
      <c r="B213" s="47" t="s">
        <v>201</v>
      </c>
      <c r="C213" s="48" t="s">
        <v>203</v>
      </c>
      <c r="D213" s="47" t="s">
        <v>98</v>
      </c>
      <c r="E213" s="47" t="s">
        <v>793</v>
      </c>
      <c r="F213" s="48">
        <v>242</v>
      </c>
      <c r="G213" s="250"/>
      <c r="H213" s="250"/>
      <c r="I213" s="334"/>
      <c r="J213" s="334"/>
      <c r="K213" s="35"/>
    </row>
    <row r="214" spans="1:11" x14ac:dyDescent="0.2">
      <c r="A214" s="296" t="s">
        <v>432</v>
      </c>
      <c r="B214" s="47" t="s">
        <v>201</v>
      </c>
      <c r="C214" s="48" t="s">
        <v>203</v>
      </c>
      <c r="D214" s="47" t="s">
        <v>98</v>
      </c>
      <c r="E214" s="47" t="s">
        <v>793</v>
      </c>
      <c r="F214" s="48" t="s">
        <v>124</v>
      </c>
      <c r="G214" s="250">
        <v>766.31399999999996</v>
      </c>
      <c r="H214" s="250">
        <v>766.31399999999996</v>
      </c>
      <c r="I214" s="334"/>
      <c r="J214" s="334"/>
      <c r="K214" s="35"/>
    </row>
    <row r="215" spans="1:11" ht="47.25" customHeight="1" x14ac:dyDescent="0.2">
      <c r="A215" s="296" t="s">
        <v>881</v>
      </c>
      <c r="B215" s="47" t="s">
        <v>201</v>
      </c>
      <c r="C215" s="48" t="s">
        <v>203</v>
      </c>
      <c r="D215" s="47" t="s">
        <v>98</v>
      </c>
      <c r="E215" s="47" t="s">
        <v>793</v>
      </c>
      <c r="F215" s="48">
        <v>247</v>
      </c>
      <c r="G215" s="250">
        <v>49.4</v>
      </c>
      <c r="H215" s="250">
        <v>49.4</v>
      </c>
      <c r="I215" s="334"/>
      <c r="J215" s="334"/>
      <c r="K215" s="35"/>
    </row>
    <row r="216" spans="1:11" x14ac:dyDescent="0.2">
      <c r="A216" s="298" t="s">
        <v>136</v>
      </c>
      <c r="B216" s="47" t="s">
        <v>201</v>
      </c>
      <c r="C216" s="48" t="s">
        <v>203</v>
      </c>
      <c r="D216" s="47" t="s">
        <v>98</v>
      </c>
      <c r="E216" s="47" t="s">
        <v>793</v>
      </c>
      <c r="F216" s="48" t="s">
        <v>196</v>
      </c>
      <c r="G216" s="250">
        <f t="shared" ref="G216:H216" si="115">G217</f>
        <v>45.1</v>
      </c>
      <c r="H216" s="250">
        <f t="shared" si="115"/>
        <v>45.1</v>
      </c>
      <c r="I216" s="334"/>
      <c r="J216" s="334"/>
      <c r="K216" s="35"/>
    </row>
    <row r="217" spans="1:11" x14ac:dyDescent="0.2">
      <c r="A217" s="298" t="s">
        <v>137</v>
      </c>
      <c r="B217" s="47" t="s">
        <v>201</v>
      </c>
      <c r="C217" s="48" t="s">
        <v>203</v>
      </c>
      <c r="D217" s="47" t="s">
        <v>98</v>
      </c>
      <c r="E217" s="47" t="s">
        <v>793</v>
      </c>
      <c r="F217" s="48" t="s">
        <v>138</v>
      </c>
      <c r="G217" s="250">
        <f t="shared" ref="G217" si="116">G218+G219</f>
        <v>45.1</v>
      </c>
      <c r="H217" s="250">
        <f t="shared" ref="H217" si="117">H218+H219</f>
        <v>45.1</v>
      </c>
      <c r="I217" s="334"/>
      <c r="J217" s="334"/>
      <c r="K217" s="35"/>
    </row>
    <row r="218" spans="1:11" ht="22.5" x14ac:dyDescent="0.2">
      <c r="A218" s="297" t="s">
        <v>139</v>
      </c>
      <c r="B218" s="47" t="s">
        <v>201</v>
      </c>
      <c r="C218" s="48" t="s">
        <v>203</v>
      </c>
      <c r="D218" s="47" t="s">
        <v>98</v>
      </c>
      <c r="E218" s="47" t="s">
        <v>793</v>
      </c>
      <c r="F218" s="48" t="s">
        <v>140</v>
      </c>
      <c r="G218" s="250">
        <v>4.5</v>
      </c>
      <c r="H218" s="250">
        <v>4.5</v>
      </c>
      <c r="I218" s="334"/>
      <c r="J218" s="334"/>
      <c r="K218" s="35"/>
    </row>
    <row r="219" spans="1:11" x14ac:dyDescent="0.2">
      <c r="A219" s="298" t="s">
        <v>404</v>
      </c>
      <c r="B219" s="47" t="s">
        <v>201</v>
      </c>
      <c r="C219" s="48" t="s">
        <v>203</v>
      </c>
      <c r="D219" s="47" t="s">
        <v>98</v>
      </c>
      <c r="E219" s="47" t="s">
        <v>793</v>
      </c>
      <c r="F219" s="48">
        <v>853</v>
      </c>
      <c r="G219" s="250">
        <v>40.6</v>
      </c>
      <c r="H219" s="250">
        <v>40.6</v>
      </c>
      <c r="I219" s="334"/>
      <c r="J219" s="334"/>
      <c r="K219" s="35"/>
    </row>
    <row r="220" spans="1:11" ht="22.5" x14ac:dyDescent="0.2">
      <c r="A220" s="298" t="s">
        <v>415</v>
      </c>
      <c r="B220" s="47" t="s">
        <v>201</v>
      </c>
      <c r="C220" s="48" t="s">
        <v>203</v>
      </c>
      <c r="D220" s="47" t="s">
        <v>98</v>
      </c>
      <c r="E220" s="47" t="s">
        <v>209</v>
      </c>
      <c r="F220" s="48"/>
      <c r="G220" s="250">
        <f t="shared" ref="G220:H220" si="118">G221</f>
        <v>119980.59999999999</v>
      </c>
      <c r="H220" s="250">
        <f t="shared" si="118"/>
        <v>116575.79999999999</v>
      </c>
      <c r="I220" s="334"/>
      <c r="J220" s="334"/>
      <c r="K220" s="35"/>
    </row>
    <row r="221" spans="1:11" ht="67.5" x14ac:dyDescent="0.2">
      <c r="A221" s="49" t="s">
        <v>443</v>
      </c>
      <c r="B221" s="47" t="s">
        <v>201</v>
      </c>
      <c r="C221" s="48" t="s">
        <v>203</v>
      </c>
      <c r="D221" s="47" t="s">
        <v>98</v>
      </c>
      <c r="E221" s="47" t="s">
        <v>209</v>
      </c>
      <c r="F221" s="226" t="s">
        <v>148</v>
      </c>
      <c r="G221" s="98">
        <f t="shared" ref="G221" si="119">G222+G225+G233</f>
        <v>119980.59999999999</v>
      </c>
      <c r="H221" s="98">
        <f t="shared" ref="H221" si="120">H222+H225+H233</f>
        <v>116575.79999999999</v>
      </c>
      <c r="I221" s="329"/>
      <c r="J221" s="329"/>
      <c r="K221" s="35"/>
    </row>
    <row r="222" spans="1:11" ht="33.75" x14ac:dyDescent="0.2">
      <c r="A222" s="46" t="s">
        <v>102</v>
      </c>
      <c r="B222" s="47" t="s">
        <v>201</v>
      </c>
      <c r="C222" s="48" t="s">
        <v>203</v>
      </c>
      <c r="D222" s="47" t="s">
        <v>98</v>
      </c>
      <c r="E222" s="47" t="s">
        <v>209</v>
      </c>
      <c r="F222" s="48" t="s">
        <v>103</v>
      </c>
      <c r="G222" s="250">
        <f t="shared" ref="G222:H223" si="121">G223</f>
        <v>103590.5</v>
      </c>
      <c r="H222" s="250">
        <f t="shared" si="121"/>
        <v>102008.9</v>
      </c>
      <c r="I222" s="334"/>
      <c r="J222" s="334"/>
      <c r="K222" s="35"/>
    </row>
    <row r="223" spans="1:11" ht="39.75" customHeight="1" x14ac:dyDescent="0.2">
      <c r="A223" s="46" t="s">
        <v>104</v>
      </c>
      <c r="B223" s="47" t="s">
        <v>201</v>
      </c>
      <c r="C223" s="48" t="s">
        <v>203</v>
      </c>
      <c r="D223" s="47" t="s">
        <v>98</v>
      </c>
      <c r="E223" s="47" t="s">
        <v>209</v>
      </c>
      <c r="F223" s="48" t="s">
        <v>105</v>
      </c>
      <c r="G223" s="250">
        <f t="shared" si="121"/>
        <v>103590.5</v>
      </c>
      <c r="H223" s="250">
        <f t="shared" si="121"/>
        <v>102008.9</v>
      </c>
      <c r="I223" s="334"/>
      <c r="J223" s="334"/>
      <c r="K223" s="35"/>
    </row>
    <row r="224" spans="1:11" ht="56.25" x14ac:dyDescent="0.2">
      <c r="A224" s="46" t="s">
        <v>106</v>
      </c>
      <c r="B224" s="47" t="s">
        <v>201</v>
      </c>
      <c r="C224" s="48" t="s">
        <v>203</v>
      </c>
      <c r="D224" s="47" t="s">
        <v>98</v>
      </c>
      <c r="E224" s="47" t="s">
        <v>209</v>
      </c>
      <c r="F224" s="48" t="s">
        <v>107</v>
      </c>
      <c r="G224" s="250">
        <f>106169.9-2579.4</f>
        <v>103590.5</v>
      </c>
      <c r="H224" s="250">
        <f>106169.9-4161</f>
        <v>102008.9</v>
      </c>
      <c r="I224" s="334"/>
      <c r="J224" s="334"/>
      <c r="K224" s="35"/>
    </row>
    <row r="225" spans="1:11" ht="67.5" x14ac:dyDescent="0.2">
      <c r="A225" s="49" t="s">
        <v>756</v>
      </c>
      <c r="B225" s="47" t="s">
        <v>201</v>
      </c>
      <c r="C225" s="48" t="s">
        <v>203</v>
      </c>
      <c r="D225" s="47" t="s">
        <v>98</v>
      </c>
      <c r="E225" s="47" t="s">
        <v>794</v>
      </c>
      <c r="F225" s="48"/>
      <c r="G225" s="321">
        <f t="shared" ref="G225" si="122">G226+G230</f>
        <v>7316.2</v>
      </c>
      <c r="H225" s="321">
        <f t="shared" ref="H225" si="123">H226+H230</f>
        <v>5493</v>
      </c>
      <c r="I225" s="341"/>
      <c r="J225" s="341"/>
      <c r="K225" s="35"/>
    </row>
    <row r="226" spans="1:11" ht="67.5" x14ac:dyDescent="0.2">
      <c r="A226" s="46" t="s">
        <v>111</v>
      </c>
      <c r="B226" s="47" t="s">
        <v>201</v>
      </c>
      <c r="C226" s="48" t="s">
        <v>203</v>
      </c>
      <c r="D226" s="47" t="s">
        <v>98</v>
      </c>
      <c r="E226" s="47" t="s">
        <v>794</v>
      </c>
      <c r="F226" s="48" t="s">
        <v>112</v>
      </c>
      <c r="G226" s="250">
        <f t="shared" ref="G226:H226" si="124">G227</f>
        <v>7291.2</v>
      </c>
      <c r="H226" s="250">
        <f t="shared" si="124"/>
        <v>5468</v>
      </c>
      <c r="I226" s="334"/>
      <c r="J226" s="334"/>
      <c r="K226" s="35"/>
    </row>
    <row r="227" spans="1:11" ht="22.5" x14ac:dyDescent="0.2">
      <c r="A227" s="46" t="s">
        <v>113</v>
      </c>
      <c r="B227" s="47" t="s">
        <v>201</v>
      </c>
      <c r="C227" s="48" t="s">
        <v>203</v>
      </c>
      <c r="D227" s="47" t="s">
        <v>98</v>
      </c>
      <c r="E227" s="47" t="s">
        <v>794</v>
      </c>
      <c r="F227" s="48">
        <v>110</v>
      </c>
      <c r="G227" s="250">
        <f t="shared" ref="G227" si="125">G228+G229</f>
        <v>7291.2</v>
      </c>
      <c r="H227" s="250">
        <f t="shared" ref="H227" si="126">H228+H229</f>
        <v>5468</v>
      </c>
      <c r="I227" s="334"/>
      <c r="J227" s="334"/>
      <c r="K227" s="35"/>
    </row>
    <row r="228" spans="1:11" x14ac:dyDescent="0.2">
      <c r="A228" s="46" t="s">
        <v>114</v>
      </c>
      <c r="B228" s="47" t="s">
        <v>201</v>
      </c>
      <c r="C228" s="48" t="s">
        <v>203</v>
      </c>
      <c r="D228" s="47" t="s">
        <v>98</v>
      </c>
      <c r="E228" s="47" t="s">
        <v>794</v>
      </c>
      <c r="F228" s="48">
        <v>111</v>
      </c>
      <c r="G228" s="250">
        <v>5600</v>
      </c>
      <c r="H228" s="250">
        <v>4200</v>
      </c>
      <c r="I228" s="334"/>
      <c r="J228" s="334"/>
      <c r="K228" s="35"/>
    </row>
    <row r="229" spans="1:11" ht="18" customHeight="1" x14ac:dyDescent="0.2">
      <c r="A229" s="132" t="s">
        <v>115</v>
      </c>
      <c r="B229" s="47" t="s">
        <v>201</v>
      </c>
      <c r="C229" s="48" t="s">
        <v>203</v>
      </c>
      <c r="D229" s="47" t="s">
        <v>98</v>
      </c>
      <c r="E229" s="47" t="s">
        <v>794</v>
      </c>
      <c r="F229" s="48">
        <v>119</v>
      </c>
      <c r="G229" s="250">
        <v>1691.2</v>
      </c>
      <c r="H229" s="250">
        <v>1268</v>
      </c>
      <c r="I229" s="334"/>
      <c r="J229" s="334"/>
      <c r="K229" s="35"/>
    </row>
    <row r="230" spans="1:11" ht="36" customHeight="1" x14ac:dyDescent="0.2">
      <c r="A230" s="46" t="s">
        <v>412</v>
      </c>
      <c r="B230" s="47" t="s">
        <v>201</v>
      </c>
      <c r="C230" s="48" t="s">
        <v>203</v>
      </c>
      <c r="D230" s="47" t="s">
        <v>98</v>
      </c>
      <c r="E230" s="47" t="s">
        <v>794</v>
      </c>
      <c r="F230" s="48" t="s">
        <v>120</v>
      </c>
      <c r="G230" s="250">
        <f t="shared" ref="G230:H230" si="127">G231</f>
        <v>25</v>
      </c>
      <c r="H230" s="250">
        <f t="shared" si="127"/>
        <v>25</v>
      </c>
      <c r="I230" s="334"/>
      <c r="J230" s="334"/>
      <c r="K230" s="35"/>
    </row>
    <row r="231" spans="1:11" ht="33.75" x14ac:dyDescent="0.2">
      <c r="A231" s="46" t="s">
        <v>121</v>
      </c>
      <c r="B231" s="47" t="s">
        <v>201</v>
      </c>
      <c r="C231" s="48" t="s">
        <v>203</v>
      </c>
      <c r="D231" s="47" t="s">
        <v>98</v>
      </c>
      <c r="E231" s="47" t="s">
        <v>794</v>
      </c>
      <c r="F231" s="48" t="s">
        <v>122</v>
      </c>
      <c r="G231" s="250">
        <f t="shared" ref="G231:H231" si="128">+G232</f>
        <v>25</v>
      </c>
      <c r="H231" s="250">
        <f t="shared" si="128"/>
        <v>25</v>
      </c>
      <c r="I231" s="334"/>
      <c r="J231" s="334"/>
      <c r="K231" s="35"/>
    </row>
    <row r="232" spans="1:11" x14ac:dyDescent="0.2">
      <c r="A232" s="296" t="s">
        <v>432</v>
      </c>
      <c r="B232" s="47" t="s">
        <v>201</v>
      </c>
      <c r="C232" s="48" t="s">
        <v>203</v>
      </c>
      <c r="D232" s="47" t="s">
        <v>98</v>
      </c>
      <c r="E232" s="47" t="s">
        <v>794</v>
      </c>
      <c r="F232" s="48" t="s">
        <v>124</v>
      </c>
      <c r="G232" s="250">
        <v>25</v>
      </c>
      <c r="H232" s="250">
        <v>25</v>
      </c>
      <c r="I232" s="334"/>
      <c r="J232" s="334"/>
      <c r="K232" s="35"/>
    </row>
    <row r="233" spans="1:11" ht="78.75" x14ac:dyDescent="0.2">
      <c r="A233" s="49" t="s">
        <v>757</v>
      </c>
      <c r="B233" s="47" t="s">
        <v>201</v>
      </c>
      <c r="C233" s="48" t="s">
        <v>203</v>
      </c>
      <c r="D233" s="47" t="s">
        <v>98</v>
      </c>
      <c r="E233" s="47" t="s">
        <v>795</v>
      </c>
      <c r="F233" s="48"/>
      <c r="G233" s="250">
        <f t="shared" ref="G233" si="129">G234+G238</f>
        <v>9073.9</v>
      </c>
      <c r="H233" s="250">
        <f t="shared" ref="H233" si="130">H234+H238</f>
        <v>9073.9</v>
      </c>
      <c r="I233" s="334"/>
      <c r="J233" s="334"/>
      <c r="K233" s="35"/>
    </row>
    <row r="234" spans="1:11" ht="67.5" x14ac:dyDescent="0.2">
      <c r="A234" s="46" t="s">
        <v>111</v>
      </c>
      <c r="B234" s="47" t="s">
        <v>201</v>
      </c>
      <c r="C234" s="48" t="s">
        <v>203</v>
      </c>
      <c r="D234" s="47" t="s">
        <v>98</v>
      </c>
      <c r="E234" s="47" t="s">
        <v>795</v>
      </c>
      <c r="F234" s="48" t="s">
        <v>112</v>
      </c>
      <c r="G234" s="250">
        <f t="shared" ref="G234:H234" si="131">G235</f>
        <v>9048.9</v>
      </c>
      <c r="H234" s="250">
        <f t="shared" si="131"/>
        <v>9048.9</v>
      </c>
      <c r="I234" s="334"/>
      <c r="J234" s="334"/>
      <c r="K234" s="35"/>
    </row>
    <row r="235" spans="1:11" ht="22.5" x14ac:dyDescent="0.2">
      <c r="A235" s="46" t="s">
        <v>113</v>
      </c>
      <c r="B235" s="47" t="s">
        <v>201</v>
      </c>
      <c r="C235" s="48" t="s">
        <v>203</v>
      </c>
      <c r="D235" s="47" t="s">
        <v>98</v>
      </c>
      <c r="E235" s="47" t="s">
        <v>795</v>
      </c>
      <c r="F235" s="48">
        <v>110</v>
      </c>
      <c r="G235" s="250">
        <f t="shared" ref="G235" si="132">G236+G237</f>
        <v>9048.9</v>
      </c>
      <c r="H235" s="250">
        <f t="shared" ref="H235" si="133">H236+H237</f>
        <v>9048.9</v>
      </c>
      <c r="I235" s="334"/>
      <c r="J235" s="334"/>
      <c r="K235" s="35"/>
    </row>
    <row r="236" spans="1:11" x14ac:dyDescent="0.2">
      <c r="A236" s="46" t="s">
        <v>114</v>
      </c>
      <c r="B236" s="47" t="s">
        <v>201</v>
      </c>
      <c r="C236" s="48" t="s">
        <v>203</v>
      </c>
      <c r="D236" s="47" t="s">
        <v>98</v>
      </c>
      <c r="E236" s="47" t="s">
        <v>795</v>
      </c>
      <c r="F236" s="48">
        <v>111</v>
      </c>
      <c r="G236" s="250">
        <v>6950</v>
      </c>
      <c r="H236" s="250">
        <v>6950</v>
      </c>
      <c r="I236" s="334"/>
      <c r="J236" s="334"/>
      <c r="K236" s="35"/>
    </row>
    <row r="237" spans="1:11" ht="45" x14ac:dyDescent="0.2">
      <c r="A237" s="132" t="s">
        <v>115</v>
      </c>
      <c r="B237" s="47" t="s">
        <v>201</v>
      </c>
      <c r="C237" s="48" t="s">
        <v>203</v>
      </c>
      <c r="D237" s="47" t="s">
        <v>98</v>
      </c>
      <c r="E237" s="47" t="s">
        <v>795</v>
      </c>
      <c r="F237" s="48">
        <v>119</v>
      </c>
      <c r="G237" s="250">
        <v>2098.9</v>
      </c>
      <c r="H237" s="250">
        <v>2098.9</v>
      </c>
      <c r="I237" s="334"/>
      <c r="J237" s="334"/>
      <c r="K237" s="35"/>
    </row>
    <row r="238" spans="1:11" ht="22.5" x14ac:dyDescent="0.2">
      <c r="A238" s="46" t="s">
        <v>412</v>
      </c>
      <c r="B238" s="47" t="s">
        <v>201</v>
      </c>
      <c r="C238" s="48" t="s">
        <v>203</v>
      </c>
      <c r="D238" s="47" t="s">
        <v>98</v>
      </c>
      <c r="E238" s="47" t="s">
        <v>795</v>
      </c>
      <c r="F238" s="48" t="s">
        <v>120</v>
      </c>
      <c r="G238" s="250">
        <f t="shared" ref="G238:H238" si="134">G239</f>
        <v>25</v>
      </c>
      <c r="H238" s="250">
        <f t="shared" si="134"/>
        <v>25</v>
      </c>
      <c r="I238" s="334"/>
      <c r="J238" s="334"/>
      <c r="K238" s="35"/>
    </row>
    <row r="239" spans="1:11" ht="33.75" x14ac:dyDescent="0.2">
      <c r="A239" s="46" t="s">
        <v>121</v>
      </c>
      <c r="B239" s="47" t="s">
        <v>201</v>
      </c>
      <c r="C239" s="48" t="s">
        <v>203</v>
      </c>
      <c r="D239" s="47" t="s">
        <v>98</v>
      </c>
      <c r="E239" s="47" t="s">
        <v>795</v>
      </c>
      <c r="F239" s="48" t="s">
        <v>122</v>
      </c>
      <c r="G239" s="250">
        <f t="shared" ref="G239:H239" si="135">+G240</f>
        <v>25</v>
      </c>
      <c r="H239" s="250">
        <f t="shared" si="135"/>
        <v>25</v>
      </c>
      <c r="I239" s="334"/>
      <c r="J239" s="334"/>
      <c r="K239" s="35"/>
    </row>
    <row r="240" spans="1:11" x14ac:dyDescent="0.2">
      <c r="A240" s="296" t="s">
        <v>432</v>
      </c>
      <c r="B240" s="47" t="s">
        <v>201</v>
      </c>
      <c r="C240" s="48" t="s">
        <v>203</v>
      </c>
      <c r="D240" s="47" t="s">
        <v>98</v>
      </c>
      <c r="E240" s="47" t="s">
        <v>795</v>
      </c>
      <c r="F240" s="48" t="s">
        <v>124</v>
      </c>
      <c r="G240" s="250">
        <v>25</v>
      </c>
      <c r="H240" s="250">
        <v>25</v>
      </c>
      <c r="I240" s="334"/>
      <c r="J240" s="334"/>
      <c r="K240" s="35"/>
    </row>
    <row r="241" spans="1:11" ht="56.25" x14ac:dyDescent="0.2">
      <c r="A241" s="46" t="s">
        <v>210</v>
      </c>
      <c r="B241" s="47" t="s">
        <v>201</v>
      </c>
      <c r="C241" s="48" t="s">
        <v>203</v>
      </c>
      <c r="D241" s="47" t="s">
        <v>98</v>
      </c>
      <c r="E241" s="47" t="s">
        <v>211</v>
      </c>
      <c r="F241" s="48"/>
      <c r="G241" s="250">
        <f t="shared" ref="G241:H241" si="136">G242</f>
        <v>342.3</v>
      </c>
      <c r="H241" s="250">
        <f t="shared" si="136"/>
        <v>342.3</v>
      </c>
      <c r="I241" s="334"/>
      <c r="J241" s="334"/>
      <c r="K241" s="35"/>
    </row>
    <row r="242" spans="1:11" ht="56.25" x14ac:dyDescent="0.2">
      <c r="A242" s="57" t="s">
        <v>421</v>
      </c>
      <c r="B242" s="47" t="s">
        <v>201</v>
      </c>
      <c r="C242" s="48" t="s">
        <v>203</v>
      </c>
      <c r="D242" s="47" t="s">
        <v>98</v>
      </c>
      <c r="E242" s="47" t="s">
        <v>212</v>
      </c>
      <c r="F242" s="48"/>
      <c r="G242" s="250">
        <f t="shared" ref="G242" si="137">G243+G246</f>
        <v>342.3</v>
      </c>
      <c r="H242" s="250">
        <f t="shared" ref="H242" si="138">H243+H246</f>
        <v>342.3</v>
      </c>
      <c r="I242" s="334"/>
      <c r="J242" s="334"/>
      <c r="K242" s="35"/>
    </row>
    <row r="243" spans="1:11" ht="67.5" x14ac:dyDescent="0.2">
      <c r="A243" s="46" t="s">
        <v>111</v>
      </c>
      <c r="B243" s="47" t="s">
        <v>201</v>
      </c>
      <c r="C243" s="48" t="s">
        <v>203</v>
      </c>
      <c r="D243" s="47" t="s">
        <v>98</v>
      </c>
      <c r="E243" s="47" t="s">
        <v>212</v>
      </c>
      <c r="F243" s="48">
        <v>100</v>
      </c>
      <c r="G243" s="250">
        <f t="shared" ref="G243" si="139">G245</f>
        <v>38</v>
      </c>
      <c r="H243" s="250">
        <f t="shared" ref="H243" si="140">H245</f>
        <v>38</v>
      </c>
      <c r="I243" s="334"/>
      <c r="J243" s="334"/>
      <c r="K243" s="35"/>
    </row>
    <row r="244" spans="1:11" ht="22.5" x14ac:dyDescent="0.2">
      <c r="A244" s="46" t="s">
        <v>113</v>
      </c>
      <c r="B244" s="47" t="s">
        <v>201</v>
      </c>
      <c r="C244" s="48" t="s">
        <v>203</v>
      </c>
      <c r="D244" s="47" t="s">
        <v>98</v>
      </c>
      <c r="E244" s="47" t="s">
        <v>212</v>
      </c>
      <c r="F244" s="48">
        <v>110</v>
      </c>
      <c r="G244" s="250">
        <f t="shared" ref="G244:H244" si="141">G245</f>
        <v>38</v>
      </c>
      <c r="H244" s="250">
        <f t="shared" si="141"/>
        <v>38</v>
      </c>
      <c r="I244" s="334"/>
      <c r="J244" s="334"/>
      <c r="K244" s="35"/>
    </row>
    <row r="245" spans="1:11" ht="22.5" x14ac:dyDescent="0.2">
      <c r="A245" s="296" t="s">
        <v>405</v>
      </c>
      <c r="B245" s="47" t="s">
        <v>201</v>
      </c>
      <c r="C245" s="48" t="s">
        <v>203</v>
      </c>
      <c r="D245" s="47" t="s">
        <v>98</v>
      </c>
      <c r="E245" s="47" t="s">
        <v>212</v>
      </c>
      <c r="F245" s="48">
        <v>112</v>
      </c>
      <c r="G245" s="250">
        <v>38</v>
      </c>
      <c r="H245" s="250">
        <v>38</v>
      </c>
      <c r="I245" s="334"/>
      <c r="J245" s="334"/>
      <c r="K245" s="35"/>
    </row>
    <row r="246" spans="1:11" ht="67.5" customHeight="1" x14ac:dyDescent="0.2">
      <c r="A246" s="46" t="s">
        <v>102</v>
      </c>
      <c r="B246" s="47" t="s">
        <v>201</v>
      </c>
      <c r="C246" s="48" t="s">
        <v>203</v>
      </c>
      <c r="D246" s="47" t="s">
        <v>98</v>
      </c>
      <c r="E246" s="47" t="s">
        <v>212</v>
      </c>
      <c r="F246" s="48">
        <v>600</v>
      </c>
      <c r="G246" s="250">
        <f t="shared" ref="G246:H247" si="142">G247</f>
        <v>304.3</v>
      </c>
      <c r="H246" s="250">
        <f t="shared" si="142"/>
        <v>304.3</v>
      </c>
      <c r="I246" s="334"/>
      <c r="J246" s="334"/>
      <c r="K246" s="35"/>
    </row>
    <row r="247" spans="1:11" x14ac:dyDescent="0.2">
      <c r="A247" s="46" t="s">
        <v>104</v>
      </c>
      <c r="B247" s="47" t="s">
        <v>201</v>
      </c>
      <c r="C247" s="48" t="s">
        <v>203</v>
      </c>
      <c r="D247" s="47" t="s">
        <v>98</v>
      </c>
      <c r="E247" s="47" t="s">
        <v>212</v>
      </c>
      <c r="F247" s="48">
        <v>610</v>
      </c>
      <c r="G247" s="250">
        <f t="shared" si="142"/>
        <v>304.3</v>
      </c>
      <c r="H247" s="250">
        <f t="shared" si="142"/>
        <v>304.3</v>
      </c>
      <c r="I247" s="334"/>
      <c r="J247" s="334"/>
      <c r="K247" s="35"/>
    </row>
    <row r="248" spans="1:11" ht="56.25" x14ac:dyDescent="0.2">
      <c r="A248" s="46" t="s">
        <v>106</v>
      </c>
      <c r="B248" s="47" t="s">
        <v>201</v>
      </c>
      <c r="C248" s="48" t="s">
        <v>203</v>
      </c>
      <c r="D248" s="47" t="s">
        <v>98</v>
      </c>
      <c r="E248" s="47" t="s">
        <v>212</v>
      </c>
      <c r="F248" s="48">
        <v>611</v>
      </c>
      <c r="G248" s="250">
        <v>304.3</v>
      </c>
      <c r="H248" s="250">
        <v>304.3</v>
      </c>
      <c r="I248" s="334"/>
      <c r="J248" s="334"/>
      <c r="K248" s="35"/>
    </row>
    <row r="249" spans="1:11" x14ac:dyDescent="0.2">
      <c r="A249" s="44" t="s">
        <v>213</v>
      </c>
      <c r="B249" s="64" t="s">
        <v>201</v>
      </c>
      <c r="C249" s="66" t="s">
        <v>203</v>
      </c>
      <c r="D249" s="64" t="s">
        <v>214</v>
      </c>
      <c r="E249" s="64" t="s">
        <v>147</v>
      </c>
      <c r="F249" s="66" t="s">
        <v>148</v>
      </c>
      <c r="G249" s="248">
        <f>G250+G296</f>
        <v>259953.902</v>
      </c>
      <c r="H249" s="248">
        <f>H250+H296</f>
        <v>267868.63400000002</v>
      </c>
      <c r="I249" s="338"/>
      <c r="J249" s="338"/>
      <c r="K249" s="35"/>
    </row>
    <row r="250" spans="1:11" ht="21" x14ac:dyDescent="0.2">
      <c r="A250" s="44" t="s">
        <v>215</v>
      </c>
      <c r="B250" s="64" t="s">
        <v>201</v>
      </c>
      <c r="C250" s="66" t="s">
        <v>203</v>
      </c>
      <c r="D250" s="64" t="s">
        <v>214</v>
      </c>
      <c r="E250" s="64" t="s">
        <v>216</v>
      </c>
      <c r="F250" s="67" t="s">
        <v>148</v>
      </c>
      <c r="G250" s="97">
        <f>G251+G280+G288+G284+G292</f>
        <v>259033.50200000001</v>
      </c>
      <c r="H250" s="97">
        <f>H251+H280+H288+H284+H292</f>
        <v>266865.734</v>
      </c>
      <c r="I250" s="332"/>
      <c r="J250" s="332"/>
      <c r="K250" s="35"/>
    </row>
    <row r="251" spans="1:11" ht="63" customHeight="1" x14ac:dyDescent="0.2">
      <c r="A251" s="242" t="s">
        <v>758</v>
      </c>
      <c r="B251" s="47" t="s">
        <v>201</v>
      </c>
      <c r="C251" s="48" t="s">
        <v>203</v>
      </c>
      <c r="D251" s="47" t="s">
        <v>214</v>
      </c>
      <c r="E251" s="47" t="s">
        <v>510</v>
      </c>
      <c r="F251" s="67"/>
      <c r="G251" s="97">
        <f t="shared" ref="G251" si="143">G252+G256+G260+G264+G268+G272+G276</f>
        <v>10559.402</v>
      </c>
      <c r="H251" s="97">
        <f t="shared" ref="H251" si="144">H252+H256+H260+H264+H268+H272+H276</f>
        <v>8014.4340000000002</v>
      </c>
      <c r="I251" s="332"/>
      <c r="J251" s="332"/>
      <c r="K251" s="35"/>
    </row>
    <row r="252" spans="1:11" ht="78" customHeight="1" x14ac:dyDescent="0.2">
      <c r="A252" s="242" t="s">
        <v>759</v>
      </c>
      <c r="B252" s="47" t="s">
        <v>201</v>
      </c>
      <c r="C252" s="48" t="s">
        <v>203</v>
      </c>
      <c r="D252" s="47" t="s">
        <v>214</v>
      </c>
      <c r="E252" s="47" t="s">
        <v>785</v>
      </c>
      <c r="F252" s="67"/>
      <c r="G252" s="97">
        <f t="shared" ref="G252:H254" si="145">G253</f>
        <v>1925.6079999999999</v>
      </c>
      <c r="H252" s="97">
        <f t="shared" si="145"/>
        <v>1825.6079999999999</v>
      </c>
      <c r="I252" s="332"/>
      <c r="J252" s="332"/>
      <c r="K252" s="35"/>
    </row>
    <row r="253" spans="1:11" ht="33.75" x14ac:dyDescent="0.2">
      <c r="A253" s="46" t="s">
        <v>102</v>
      </c>
      <c r="B253" s="47" t="s">
        <v>201</v>
      </c>
      <c r="C253" s="48" t="s">
        <v>203</v>
      </c>
      <c r="D253" s="47" t="s">
        <v>214</v>
      </c>
      <c r="E253" s="47" t="s">
        <v>785</v>
      </c>
      <c r="F253" s="48">
        <v>600</v>
      </c>
      <c r="G253" s="250">
        <f t="shared" si="145"/>
        <v>1925.6079999999999</v>
      </c>
      <c r="H253" s="250">
        <f t="shared" si="145"/>
        <v>1825.6079999999999</v>
      </c>
      <c r="I253" s="334"/>
      <c r="J253" s="334"/>
      <c r="K253" s="35"/>
    </row>
    <row r="254" spans="1:11" s="58" customFormat="1" ht="21" customHeight="1" x14ac:dyDescent="0.2">
      <c r="A254" s="46" t="s">
        <v>104</v>
      </c>
      <c r="B254" s="47" t="s">
        <v>201</v>
      </c>
      <c r="C254" s="48" t="s">
        <v>203</v>
      </c>
      <c r="D254" s="47" t="s">
        <v>214</v>
      </c>
      <c r="E254" s="47" t="s">
        <v>785</v>
      </c>
      <c r="F254" s="48">
        <v>610</v>
      </c>
      <c r="G254" s="250">
        <f t="shared" si="145"/>
        <v>1925.6079999999999</v>
      </c>
      <c r="H254" s="250">
        <f t="shared" si="145"/>
        <v>1825.6079999999999</v>
      </c>
      <c r="I254" s="334"/>
      <c r="J254" s="334"/>
    </row>
    <row r="255" spans="1:11" s="58" customFormat="1" ht="56.25" x14ac:dyDescent="0.2">
      <c r="A255" s="46" t="s">
        <v>106</v>
      </c>
      <c r="B255" s="47" t="s">
        <v>201</v>
      </c>
      <c r="C255" s="48" t="s">
        <v>203</v>
      </c>
      <c r="D255" s="47" t="s">
        <v>214</v>
      </c>
      <c r="E255" s="47" t="s">
        <v>785</v>
      </c>
      <c r="F255" s="48">
        <v>611</v>
      </c>
      <c r="G255" s="250">
        <v>1925.6079999999999</v>
      </c>
      <c r="H255" s="250">
        <v>1825.6079999999999</v>
      </c>
      <c r="I255" s="334"/>
      <c r="J255" s="334"/>
    </row>
    <row r="256" spans="1:11" ht="63.75" customHeight="1" x14ac:dyDescent="0.2">
      <c r="A256" s="242" t="s">
        <v>760</v>
      </c>
      <c r="B256" s="47" t="s">
        <v>201</v>
      </c>
      <c r="C256" s="48" t="s">
        <v>203</v>
      </c>
      <c r="D256" s="47" t="s">
        <v>214</v>
      </c>
      <c r="E256" s="47" t="s">
        <v>786</v>
      </c>
      <c r="F256" s="67"/>
      <c r="G256" s="97">
        <f t="shared" ref="G256:H258" si="146">G257</f>
        <v>1788.125</v>
      </c>
      <c r="H256" s="97">
        <f t="shared" si="146"/>
        <v>1288.125</v>
      </c>
      <c r="I256" s="332"/>
      <c r="J256" s="332"/>
      <c r="K256" s="35"/>
    </row>
    <row r="257" spans="1:11" ht="33.75" x14ac:dyDescent="0.2">
      <c r="A257" s="46" t="s">
        <v>102</v>
      </c>
      <c r="B257" s="47" t="s">
        <v>201</v>
      </c>
      <c r="C257" s="48" t="s">
        <v>203</v>
      </c>
      <c r="D257" s="47" t="s">
        <v>214</v>
      </c>
      <c r="E257" s="47" t="s">
        <v>786</v>
      </c>
      <c r="F257" s="48">
        <v>600</v>
      </c>
      <c r="G257" s="250">
        <f t="shared" si="146"/>
        <v>1788.125</v>
      </c>
      <c r="H257" s="250">
        <f t="shared" si="146"/>
        <v>1288.125</v>
      </c>
      <c r="I257" s="334"/>
      <c r="J257" s="334"/>
      <c r="K257" s="35"/>
    </row>
    <row r="258" spans="1:11" s="58" customFormat="1" ht="11.25" x14ac:dyDescent="0.2">
      <c r="A258" s="46" t="s">
        <v>104</v>
      </c>
      <c r="B258" s="47" t="s">
        <v>201</v>
      </c>
      <c r="C258" s="48" t="s">
        <v>203</v>
      </c>
      <c r="D258" s="47" t="s">
        <v>214</v>
      </c>
      <c r="E258" s="47" t="s">
        <v>786</v>
      </c>
      <c r="F258" s="48">
        <v>610</v>
      </c>
      <c r="G258" s="250">
        <f t="shared" si="146"/>
        <v>1788.125</v>
      </c>
      <c r="H258" s="250">
        <f t="shared" si="146"/>
        <v>1288.125</v>
      </c>
      <c r="I258" s="334"/>
      <c r="J258" s="334"/>
    </row>
    <row r="259" spans="1:11" s="58" customFormat="1" ht="56.25" x14ac:dyDescent="0.2">
      <c r="A259" s="46" t="s">
        <v>106</v>
      </c>
      <c r="B259" s="47" t="s">
        <v>201</v>
      </c>
      <c r="C259" s="48" t="s">
        <v>203</v>
      </c>
      <c r="D259" s="47" t="s">
        <v>214</v>
      </c>
      <c r="E259" s="47" t="s">
        <v>786</v>
      </c>
      <c r="F259" s="48">
        <v>611</v>
      </c>
      <c r="G259" s="250">
        <v>1788.125</v>
      </c>
      <c r="H259" s="250">
        <v>1288.125</v>
      </c>
      <c r="I259" s="334"/>
      <c r="J259" s="334"/>
    </row>
    <row r="260" spans="1:11" ht="78.75" x14ac:dyDescent="0.2">
      <c r="A260" s="242" t="s">
        <v>761</v>
      </c>
      <c r="B260" s="47" t="s">
        <v>201</v>
      </c>
      <c r="C260" s="48" t="s">
        <v>203</v>
      </c>
      <c r="D260" s="47" t="s">
        <v>214</v>
      </c>
      <c r="E260" s="47" t="s">
        <v>787</v>
      </c>
      <c r="F260" s="67"/>
      <c r="G260" s="97">
        <f t="shared" ref="G260:H262" si="147">G261</f>
        <v>1252.701</v>
      </c>
      <c r="H260" s="97">
        <f t="shared" si="147"/>
        <v>1082.701</v>
      </c>
      <c r="I260" s="332"/>
      <c r="J260" s="332"/>
      <c r="K260" s="35"/>
    </row>
    <row r="261" spans="1:11" ht="33.75" x14ac:dyDescent="0.2">
      <c r="A261" s="46" t="s">
        <v>102</v>
      </c>
      <c r="B261" s="47" t="s">
        <v>201</v>
      </c>
      <c r="C261" s="48" t="s">
        <v>203</v>
      </c>
      <c r="D261" s="47" t="s">
        <v>214</v>
      </c>
      <c r="E261" s="47" t="s">
        <v>787</v>
      </c>
      <c r="F261" s="48">
        <v>600</v>
      </c>
      <c r="G261" s="250">
        <f t="shared" si="147"/>
        <v>1252.701</v>
      </c>
      <c r="H261" s="250">
        <f t="shared" si="147"/>
        <v>1082.701</v>
      </c>
      <c r="I261" s="334"/>
      <c r="J261" s="334"/>
      <c r="K261" s="35"/>
    </row>
    <row r="262" spans="1:11" s="58" customFormat="1" ht="11.25" x14ac:dyDescent="0.2">
      <c r="A262" s="46" t="s">
        <v>104</v>
      </c>
      <c r="B262" s="47" t="s">
        <v>201</v>
      </c>
      <c r="C262" s="48" t="s">
        <v>203</v>
      </c>
      <c r="D262" s="47" t="s">
        <v>214</v>
      </c>
      <c r="E262" s="47" t="s">
        <v>787</v>
      </c>
      <c r="F262" s="48">
        <v>610</v>
      </c>
      <c r="G262" s="250">
        <f t="shared" si="147"/>
        <v>1252.701</v>
      </c>
      <c r="H262" s="250">
        <f t="shared" si="147"/>
        <v>1082.701</v>
      </c>
      <c r="I262" s="334"/>
      <c r="J262" s="334"/>
    </row>
    <row r="263" spans="1:11" s="291" customFormat="1" ht="56.25" x14ac:dyDescent="0.2">
      <c r="A263" s="46" t="s">
        <v>106</v>
      </c>
      <c r="B263" s="59" t="s">
        <v>201</v>
      </c>
      <c r="C263" s="226" t="s">
        <v>203</v>
      </c>
      <c r="D263" s="59" t="s">
        <v>214</v>
      </c>
      <c r="E263" s="59" t="s">
        <v>787</v>
      </c>
      <c r="F263" s="226">
        <v>611</v>
      </c>
      <c r="G263" s="98">
        <v>1252.701</v>
      </c>
      <c r="H263" s="98">
        <v>1082.701</v>
      </c>
      <c r="I263" s="329"/>
      <c r="J263" s="329"/>
    </row>
    <row r="264" spans="1:11" ht="90" x14ac:dyDescent="0.2">
      <c r="A264" s="242" t="s">
        <v>762</v>
      </c>
      <c r="B264" s="47" t="s">
        <v>201</v>
      </c>
      <c r="C264" s="48" t="s">
        <v>203</v>
      </c>
      <c r="D264" s="47" t="s">
        <v>214</v>
      </c>
      <c r="E264" s="47" t="s">
        <v>788</v>
      </c>
      <c r="F264" s="67"/>
      <c r="G264" s="97">
        <f t="shared" ref="G264:H266" si="148">G265</f>
        <v>2219.9679999999998</v>
      </c>
      <c r="H264" s="97">
        <f t="shared" si="148"/>
        <v>1312</v>
      </c>
      <c r="I264" s="332"/>
      <c r="J264" s="332"/>
      <c r="K264" s="35"/>
    </row>
    <row r="265" spans="1:11" ht="33.75" x14ac:dyDescent="0.2">
      <c r="A265" s="46" t="s">
        <v>102</v>
      </c>
      <c r="B265" s="47" t="s">
        <v>201</v>
      </c>
      <c r="C265" s="48" t="s">
        <v>203</v>
      </c>
      <c r="D265" s="47" t="s">
        <v>214</v>
      </c>
      <c r="E265" s="47" t="s">
        <v>788</v>
      </c>
      <c r="F265" s="48">
        <v>600</v>
      </c>
      <c r="G265" s="250">
        <f t="shared" si="148"/>
        <v>2219.9679999999998</v>
      </c>
      <c r="H265" s="250">
        <f t="shared" si="148"/>
        <v>1312</v>
      </c>
      <c r="I265" s="334"/>
      <c r="J265" s="334"/>
      <c r="K265" s="35"/>
    </row>
    <row r="266" spans="1:11" s="58" customFormat="1" ht="11.25" x14ac:dyDescent="0.2">
      <c r="A266" s="46" t="s">
        <v>104</v>
      </c>
      <c r="B266" s="47" t="s">
        <v>201</v>
      </c>
      <c r="C266" s="48" t="s">
        <v>203</v>
      </c>
      <c r="D266" s="47" t="s">
        <v>214</v>
      </c>
      <c r="E266" s="47" t="s">
        <v>788</v>
      </c>
      <c r="F266" s="48">
        <v>610</v>
      </c>
      <c r="G266" s="250">
        <f t="shared" si="148"/>
        <v>2219.9679999999998</v>
      </c>
      <c r="H266" s="250">
        <f t="shared" si="148"/>
        <v>1312</v>
      </c>
      <c r="I266" s="334"/>
      <c r="J266" s="334"/>
    </row>
    <row r="267" spans="1:11" s="58" customFormat="1" ht="56.25" x14ac:dyDescent="0.2">
      <c r="A267" s="46" t="s">
        <v>106</v>
      </c>
      <c r="B267" s="47" t="s">
        <v>201</v>
      </c>
      <c r="C267" s="48" t="s">
        <v>203</v>
      </c>
      <c r="D267" s="47" t="s">
        <v>214</v>
      </c>
      <c r="E267" s="47" t="s">
        <v>788</v>
      </c>
      <c r="F267" s="48">
        <v>611</v>
      </c>
      <c r="G267" s="250">
        <v>2219.9679999999998</v>
      </c>
      <c r="H267" s="250">
        <v>1312</v>
      </c>
      <c r="I267" s="334"/>
      <c r="J267" s="334"/>
    </row>
    <row r="268" spans="1:11" ht="78.75" x14ac:dyDescent="0.2">
      <c r="A268" s="242" t="s">
        <v>763</v>
      </c>
      <c r="B268" s="47" t="s">
        <v>201</v>
      </c>
      <c r="C268" s="48" t="s">
        <v>203</v>
      </c>
      <c r="D268" s="47" t="s">
        <v>214</v>
      </c>
      <c r="E268" s="47" t="s">
        <v>789</v>
      </c>
      <c r="F268" s="67"/>
      <c r="G268" s="97">
        <f t="shared" ref="G268:H270" si="149">G269</f>
        <v>1038</v>
      </c>
      <c r="H268" s="97">
        <f t="shared" si="149"/>
        <v>1012</v>
      </c>
      <c r="I268" s="332"/>
      <c r="J268" s="332"/>
      <c r="K268" s="35"/>
    </row>
    <row r="269" spans="1:11" ht="33.75" x14ac:dyDescent="0.2">
      <c r="A269" s="46" t="s">
        <v>102</v>
      </c>
      <c r="B269" s="47" t="s">
        <v>201</v>
      </c>
      <c r="C269" s="48" t="s">
        <v>203</v>
      </c>
      <c r="D269" s="47" t="s">
        <v>214</v>
      </c>
      <c r="E269" s="47" t="s">
        <v>789</v>
      </c>
      <c r="F269" s="48">
        <v>600</v>
      </c>
      <c r="G269" s="250">
        <f t="shared" si="149"/>
        <v>1038</v>
      </c>
      <c r="H269" s="250">
        <f t="shared" si="149"/>
        <v>1012</v>
      </c>
      <c r="I269" s="334"/>
      <c r="J269" s="334"/>
      <c r="K269" s="35"/>
    </row>
    <row r="270" spans="1:11" s="58" customFormat="1" ht="11.25" x14ac:dyDescent="0.2">
      <c r="A270" s="46" t="s">
        <v>104</v>
      </c>
      <c r="B270" s="47" t="s">
        <v>201</v>
      </c>
      <c r="C270" s="48" t="s">
        <v>203</v>
      </c>
      <c r="D270" s="47" t="s">
        <v>214</v>
      </c>
      <c r="E270" s="47" t="s">
        <v>789</v>
      </c>
      <c r="F270" s="48">
        <v>610</v>
      </c>
      <c r="G270" s="250">
        <f t="shared" si="149"/>
        <v>1038</v>
      </c>
      <c r="H270" s="250">
        <f t="shared" si="149"/>
        <v>1012</v>
      </c>
      <c r="I270" s="334"/>
      <c r="J270" s="334"/>
    </row>
    <row r="271" spans="1:11" s="58" customFormat="1" ht="56.25" x14ac:dyDescent="0.2">
      <c r="A271" s="46" t="s">
        <v>106</v>
      </c>
      <c r="B271" s="47" t="s">
        <v>201</v>
      </c>
      <c r="C271" s="48" t="s">
        <v>203</v>
      </c>
      <c r="D271" s="47" t="s">
        <v>214</v>
      </c>
      <c r="E271" s="47" t="s">
        <v>789</v>
      </c>
      <c r="F271" s="48">
        <v>611</v>
      </c>
      <c r="G271" s="250">
        <v>1038</v>
      </c>
      <c r="H271" s="250">
        <v>1012</v>
      </c>
      <c r="I271" s="334"/>
      <c r="J271" s="334"/>
    </row>
    <row r="272" spans="1:11" ht="90" x14ac:dyDescent="0.2">
      <c r="A272" s="242" t="s">
        <v>764</v>
      </c>
      <c r="B272" s="47" t="s">
        <v>201</v>
      </c>
      <c r="C272" s="48" t="s">
        <v>203</v>
      </c>
      <c r="D272" s="47" t="s">
        <v>214</v>
      </c>
      <c r="E272" s="47" t="s">
        <v>790</v>
      </c>
      <c r="F272" s="67"/>
      <c r="G272" s="97">
        <f t="shared" ref="G272:H274" si="150">G273</f>
        <v>682</v>
      </c>
      <c r="H272" s="97">
        <f t="shared" si="150"/>
        <v>452</v>
      </c>
      <c r="I272" s="332"/>
      <c r="J272" s="332"/>
      <c r="K272" s="35"/>
    </row>
    <row r="273" spans="1:11" ht="33.75" x14ac:dyDescent="0.2">
      <c r="A273" s="46" t="s">
        <v>102</v>
      </c>
      <c r="B273" s="47" t="s">
        <v>201</v>
      </c>
      <c r="C273" s="48" t="s">
        <v>203</v>
      </c>
      <c r="D273" s="47" t="s">
        <v>214</v>
      </c>
      <c r="E273" s="47" t="s">
        <v>790</v>
      </c>
      <c r="F273" s="48">
        <v>600</v>
      </c>
      <c r="G273" s="250">
        <f t="shared" si="150"/>
        <v>682</v>
      </c>
      <c r="H273" s="250">
        <f t="shared" si="150"/>
        <v>452</v>
      </c>
      <c r="I273" s="334"/>
      <c r="J273" s="334"/>
      <c r="K273" s="35"/>
    </row>
    <row r="274" spans="1:11" s="58" customFormat="1" ht="11.25" x14ac:dyDescent="0.2">
      <c r="A274" s="46" t="s">
        <v>104</v>
      </c>
      <c r="B274" s="47" t="s">
        <v>201</v>
      </c>
      <c r="C274" s="48" t="s">
        <v>203</v>
      </c>
      <c r="D274" s="47" t="s">
        <v>214</v>
      </c>
      <c r="E274" s="47" t="s">
        <v>790</v>
      </c>
      <c r="F274" s="48">
        <v>610</v>
      </c>
      <c r="G274" s="250">
        <f t="shared" si="150"/>
        <v>682</v>
      </c>
      <c r="H274" s="250">
        <f t="shared" si="150"/>
        <v>452</v>
      </c>
      <c r="I274" s="334"/>
      <c r="J274" s="334"/>
    </row>
    <row r="275" spans="1:11" s="58" customFormat="1" ht="56.25" x14ac:dyDescent="0.2">
      <c r="A275" s="46" t="s">
        <v>106</v>
      </c>
      <c r="B275" s="47" t="s">
        <v>201</v>
      </c>
      <c r="C275" s="48" t="s">
        <v>203</v>
      </c>
      <c r="D275" s="47" t="s">
        <v>214</v>
      </c>
      <c r="E275" s="47" t="s">
        <v>790</v>
      </c>
      <c r="F275" s="48">
        <v>611</v>
      </c>
      <c r="G275" s="250">
        <v>682</v>
      </c>
      <c r="H275" s="250">
        <v>452</v>
      </c>
      <c r="I275" s="334"/>
      <c r="J275" s="334"/>
    </row>
    <row r="276" spans="1:11" ht="90" x14ac:dyDescent="0.2">
      <c r="A276" s="242" t="s">
        <v>765</v>
      </c>
      <c r="B276" s="47" t="s">
        <v>201</v>
      </c>
      <c r="C276" s="48" t="s">
        <v>203</v>
      </c>
      <c r="D276" s="47" t="s">
        <v>214</v>
      </c>
      <c r="E276" s="47" t="s">
        <v>791</v>
      </c>
      <c r="F276" s="67"/>
      <c r="G276" s="97">
        <f t="shared" ref="G276:H278" si="151">G277</f>
        <v>1653</v>
      </c>
      <c r="H276" s="97">
        <f t="shared" si="151"/>
        <v>1042</v>
      </c>
      <c r="I276" s="332"/>
      <c r="J276" s="332"/>
      <c r="K276" s="35"/>
    </row>
    <row r="277" spans="1:11" ht="33.75" x14ac:dyDescent="0.2">
      <c r="A277" s="46" t="s">
        <v>102</v>
      </c>
      <c r="B277" s="47" t="s">
        <v>201</v>
      </c>
      <c r="C277" s="48" t="s">
        <v>203</v>
      </c>
      <c r="D277" s="47" t="s">
        <v>214</v>
      </c>
      <c r="E277" s="47" t="s">
        <v>791</v>
      </c>
      <c r="F277" s="48">
        <v>600</v>
      </c>
      <c r="G277" s="250">
        <f t="shared" si="151"/>
        <v>1653</v>
      </c>
      <c r="H277" s="250">
        <f t="shared" si="151"/>
        <v>1042</v>
      </c>
      <c r="I277" s="334"/>
      <c r="J277" s="334"/>
      <c r="K277" s="35"/>
    </row>
    <row r="278" spans="1:11" s="58" customFormat="1" ht="11.25" x14ac:dyDescent="0.2">
      <c r="A278" s="46" t="s">
        <v>104</v>
      </c>
      <c r="B278" s="47" t="s">
        <v>201</v>
      </c>
      <c r="C278" s="48" t="s">
        <v>203</v>
      </c>
      <c r="D278" s="47" t="s">
        <v>214</v>
      </c>
      <c r="E278" s="47" t="s">
        <v>791</v>
      </c>
      <c r="F278" s="48">
        <v>610</v>
      </c>
      <c r="G278" s="250">
        <f t="shared" si="151"/>
        <v>1653</v>
      </c>
      <c r="H278" s="250">
        <f t="shared" si="151"/>
        <v>1042</v>
      </c>
      <c r="I278" s="334"/>
      <c r="J278" s="334"/>
    </row>
    <row r="279" spans="1:11" s="58" customFormat="1" ht="56.25" x14ac:dyDescent="0.2">
      <c r="A279" s="46" t="s">
        <v>106</v>
      </c>
      <c r="B279" s="47" t="s">
        <v>201</v>
      </c>
      <c r="C279" s="48" t="s">
        <v>203</v>
      </c>
      <c r="D279" s="47" t="s">
        <v>214</v>
      </c>
      <c r="E279" s="47" t="s">
        <v>791</v>
      </c>
      <c r="F279" s="48">
        <v>611</v>
      </c>
      <c r="G279" s="250">
        <v>1653</v>
      </c>
      <c r="H279" s="250">
        <v>1042</v>
      </c>
      <c r="I279" s="334"/>
      <c r="J279" s="334"/>
    </row>
    <row r="280" spans="1:11" ht="90" x14ac:dyDescent="0.2">
      <c r="A280" s="46" t="s">
        <v>67</v>
      </c>
      <c r="B280" s="47" t="s">
        <v>201</v>
      </c>
      <c r="C280" s="48" t="s">
        <v>203</v>
      </c>
      <c r="D280" s="47" t="s">
        <v>214</v>
      </c>
      <c r="E280" s="47" t="s">
        <v>511</v>
      </c>
      <c r="F280" s="48" t="s">
        <v>148</v>
      </c>
      <c r="G280" s="250">
        <f t="shared" ref="G280:H282" si="152">G281</f>
        <v>218680.2</v>
      </c>
      <c r="H280" s="250">
        <f t="shared" si="152"/>
        <v>230967</v>
      </c>
      <c r="I280" s="334"/>
      <c r="J280" s="334"/>
      <c r="K280" s="35"/>
    </row>
    <row r="281" spans="1:11" ht="33.75" x14ac:dyDescent="0.2">
      <c r="A281" s="46" t="s">
        <v>102</v>
      </c>
      <c r="B281" s="47" t="s">
        <v>201</v>
      </c>
      <c r="C281" s="48" t="s">
        <v>203</v>
      </c>
      <c r="D281" s="48" t="s">
        <v>214</v>
      </c>
      <c r="E281" s="47" t="s">
        <v>511</v>
      </c>
      <c r="F281" s="48" t="s">
        <v>103</v>
      </c>
      <c r="G281" s="250">
        <f t="shared" si="152"/>
        <v>218680.2</v>
      </c>
      <c r="H281" s="250">
        <f t="shared" si="152"/>
        <v>230967</v>
      </c>
      <c r="I281" s="334"/>
      <c r="J281" s="334"/>
      <c r="K281" s="35"/>
    </row>
    <row r="282" spans="1:11" x14ac:dyDescent="0.2">
      <c r="A282" s="46" t="s">
        <v>104</v>
      </c>
      <c r="B282" s="47" t="s">
        <v>201</v>
      </c>
      <c r="C282" s="48" t="s">
        <v>203</v>
      </c>
      <c r="D282" s="48" t="s">
        <v>214</v>
      </c>
      <c r="E282" s="47" t="s">
        <v>511</v>
      </c>
      <c r="F282" s="48" t="s">
        <v>105</v>
      </c>
      <c r="G282" s="250">
        <f t="shared" si="152"/>
        <v>218680.2</v>
      </c>
      <c r="H282" s="250">
        <f t="shared" si="152"/>
        <v>230967</v>
      </c>
      <c r="I282" s="334"/>
      <c r="J282" s="334"/>
      <c r="K282" s="35"/>
    </row>
    <row r="283" spans="1:11" ht="19.5" customHeight="1" x14ac:dyDescent="0.2">
      <c r="A283" s="46" t="s">
        <v>106</v>
      </c>
      <c r="B283" s="47" t="s">
        <v>201</v>
      </c>
      <c r="C283" s="48" t="s">
        <v>203</v>
      </c>
      <c r="D283" s="48" t="s">
        <v>214</v>
      </c>
      <c r="E283" s="47" t="s">
        <v>511</v>
      </c>
      <c r="F283" s="48" t="s">
        <v>107</v>
      </c>
      <c r="G283" s="250">
        <f>223382-4701.8</f>
        <v>218680.2</v>
      </c>
      <c r="H283" s="250">
        <f>223382+7585</f>
        <v>230967</v>
      </c>
      <c r="I283" s="334"/>
      <c r="J283" s="334"/>
      <c r="K283" s="35"/>
    </row>
    <row r="284" spans="1:11" ht="44.25" customHeight="1" x14ac:dyDescent="0.2">
      <c r="A284" s="46" t="s">
        <v>710</v>
      </c>
      <c r="B284" s="47" t="s">
        <v>201</v>
      </c>
      <c r="C284" s="48" t="s">
        <v>203</v>
      </c>
      <c r="D284" s="47" t="s">
        <v>214</v>
      </c>
      <c r="E284" s="47" t="s">
        <v>882</v>
      </c>
      <c r="F284" s="48"/>
      <c r="G284" s="96">
        <f t="shared" ref="G284:H286" si="153">G285</f>
        <v>19231.3</v>
      </c>
      <c r="H284" s="96">
        <f t="shared" si="153"/>
        <v>17231.3</v>
      </c>
      <c r="I284" s="342"/>
      <c r="J284" s="342"/>
      <c r="K284" s="35"/>
    </row>
    <row r="285" spans="1:11" ht="37.5" customHeight="1" x14ac:dyDescent="0.2">
      <c r="A285" s="46" t="s">
        <v>102</v>
      </c>
      <c r="B285" s="47" t="s">
        <v>201</v>
      </c>
      <c r="C285" s="48" t="s">
        <v>203</v>
      </c>
      <c r="D285" s="47" t="s">
        <v>214</v>
      </c>
      <c r="E285" s="47" t="s">
        <v>882</v>
      </c>
      <c r="F285" s="48" t="s">
        <v>103</v>
      </c>
      <c r="G285" s="96">
        <f t="shared" si="153"/>
        <v>19231.3</v>
      </c>
      <c r="H285" s="96">
        <f t="shared" si="153"/>
        <v>17231.3</v>
      </c>
      <c r="I285" s="342"/>
      <c r="J285" s="342"/>
      <c r="K285" s="35"/>
    </row>
    <row r="286" spans="1:11" ht="15.75" customHeight="1" x14ac:dyDescent="0.2">
      <c r="A286" s="46" t="s">
        <v>104</v>
      </c>
      <c r="B286" s="47" t="s">
        <v>201</v>
      </c>
      <c r="C286" s="48" t="s">
        <v>203</v>
      </c>
      <c r="D286" s="47" t="s">
        <v>214</v>
      </c>
      <c r="E286" s="47" t="s">
        <v>882</v>
      </c>
      <c r="F286" s="48" t="s">
        <v>105</v>
      </c>
      <c r="G286" s="96">
        <f t="shared" si="153"/>
        <v>19231.3</v>
      </c>
      <c r="H286" s="96">
        <f t="shared" si="153"/>
        <v>17231.3</v>
      </c>
      <c r="I286" s="342"/>
      <c r="J286" s="342"/>
      <c r="K286" s="35"/>
    </row>
    <row r="287" spans="1:11" ht="22.5" x14ac:dyDescent="0.2">
      <c r="A287" s="46" t="s">
        <v>518</v>
      </c>
      <c r="B287" s="47" t="s">
        <v>201</v>
      </c>
      <c r="C287" s="48" t="s">
        <v>203</v>
      </c>
      <c r="D287" s="47" t="s">
        <v>214</v>
      </c>
      <c r="E287" s="47" t="s">
        <v>882</v>
      </c>
      <c r="F287" s="48">
        <v>612</v>
      </c>
      <c r="G287" s="96">
        <v>19231.3</v>
      </c>
      <c r="H287" s="96">
        <v>17231.3</v>
      </c>
      <c r="I287" s="342"/>
      <c r="J287" s="342"/>
      <c r="K287" s="35"/>
    </row>
    <row r="288" spans="1:11" ht="56.25" x14ac:dyDescent="0.2">
      <c r="A288" s="46" t="s">
        <v>703</v>
      </c>
      <c r="B288" s="47" t="s">
        <v>201</v>
      </c>
      <c r="C288" s="48" t="s">
        <v>203</v>
      </c>
      <c r="D288" s="47" t="s">
        <v>214</v>
      </c>
      <c r="E288" s="47" t="s">
        <v>883</v>
      </c>
      <c r="F288" s="48"/>
      <c r="G288" s="96">
        <f t="shared" ref="G288:H288" si="154">G289</f>
        <v>8952.4</v>
      </c>
      <c r="H288" s="96">
        <f t="shared" si="154"/>
        <v>8952.4</v>
      </c>
      <c r="I288" s="342"/>
      <c r="J288" s="342"/>
      <c r="K288" s="35"/>
    </row>
    <row r="289" spans="1:11" ht="33.75" x14ac:dyDescent="0.2">
      <c r="A289" s="46" t="s">
        <v>102</v>
      </c>
      <c r="B289" s="47" t="s">
        <v>201</v>
      </c>
      <c r="C289" s="48" t="s">
        <v>203</v>
      </c>
      <c r="D289" s="47" t="s">
        <v>214</v>
      </c>
      <c r="E289" s="47" t="s">
        <v>883</v>
      </c>
      <c r="F289" s="48" t="s">
        <v>103</v>
      </c>
      <c r="G289" s="96">
        <f>G290</f>
        <v>8952.4</v>
      </c>
      <c r="H289" s="96">
        <f>H290</f>
        <v>8952.4</v>
      </c>
      <c r="I289" s="342"/>
      <c r="J289" s="342"/>
      <c r="K289" s="35"/>
    </row>
    <row r="290" spans="1:11" x14ac:dyDescent="0.2">
      <c r="A290" s="46" t="s">
        <v>104</v>
      </c>
      <c r="B290" s="47" t="s">
        <v>201</v>
      </c>
      <c r="C290" s="48" t="s">
        <v>203</v>
      </c>
      <c r="D290" s="47" t="s">
        <v>214</v>
      </c>
      <c r="E290" s="47" t="s">
        <v>883</v>
      </c>
      <c r="F290" s="48" t="s">
        <v>105</v>
      </c>
      <c r="G290" s="96">
        <f>G291</f>
        <v>8952.4</v>
      </c>
      <c r="H290" s="96">
        <f>H291</f>
        <v>8952.4</v>
      </c>
      <c r="I290" s="342"/>
      <c r="J290" s="342"/>
      <c r="K290" s="35"/>
    </row>
    <row r="291" spans="1:11" ht="15.75" customHeight="1" x14ac:dyDescent="0.2">
      <c r="A291" s="300" t="s">
        <v>518</v>
      </c>
      <c r="B291" s="47" t="s">
        <v>201</v>
      </c>
      <c r="C291" s="48" t="s">
        <v>203</v>
      </c>
      <c r="D291" s="47" t="s">
        <v>214</v>
      </c>
      <c r="E291" s="47" t="s">
        <v>883</v>
      </c>
      <c r="F291" s="48">
        <v>612</v>
      </c>
      <c r="G291" s="96">
        <v>8952.4</v>
      </c>
      <c r="H291" s="96">
        <v>8952.4</v>
      </c>
      <c r="I291" s="342"/>
      <c r="J291" s="342"/>
      <c r="K291" s="35"/>
    </row>
    <row r="292" spans="1:11" ht="67.5" x14ac:dyDescent="0.2">
      <c r="A292" s="227" t="s">
        <v>853</v>
      </c>
      <c r="B292" s="47" t="s">
        <v>201</v>
      </c>
      <c r="C292" s="48" t="s">
        <v>203</v>
      </c>
      <c r="D292" s="47" t="s">
        <v>214</v>
      </c>
      <c r="E292" s="47" t="s">
        <v>884</v>
      </c>
      <c r="F292" s="48"/>
      <c r="G292" s="96">
        <f t="shared" ref="G292:H294" si="155">G293</f>
        <v>1610.2</v>
      </c>
      <c r="H292" s="96">
        <f t="shared" si="155"/>
        <v>1700.6</v>
      </c>
      <c r="I292" s="342"/>
      <c r="J292" s="342"/>
      <c r="K292" s="35"/>
    </row>
    <row r="293" spans="1:11" ht="33.75" x14ac:dyDescent="0.2">
      <c r="A293" s="46" t="s">
        <v>102</v>
      </c>
      <c r="B293" s="47" t="s">
        <v>201</v>
      </c>
      <c r="C293" s="48" t="s">
        <v>203</v>
      </c>
      <c r="D293" s="47" t="s">
        <v>214</v>
      </c>
      <c r="E293" s="47" t="s">
        <v>884</v>
      </c>
      <c r="F293" s="48" t="s">
        <v>103</v>
      </c>
      <c r="G293" s="96">
        <f t="shared" si="155"/>
        <v>1610.2</v>
      </c>
      <c r="H293" s="96">
        <f t="shared" si="155"/>
        <v>1700.6</v>
      </c>
      <c r="I293" s="342"/>
      <c r="J293" s="342"/>
      <c r="K293" s="35"/>
    </row>
    <row r="294" spans="1:11" x14ac:dyDescent="0.2">
      <c r="A294" s="46" t="s">
        <v>104</v>
      </c>
      <c r="B294" s="47" t="s">
        <v>201</v>
      </c>
      <c r="C294" s="48" t="s">
        <v>203</v>
      </c>
      <c r="D294" s="47" t="s">
        <v>214</v>
      </c>
      <c r="E294" s="47" t="s">
        <v>884</v>
      </c>
      <c r="F294" s="48" t="s">
        <v>105</v>
      </c>
      <c r="G294" s="96">
        <f t="shared" si="155"/>
        <v>1610.2</v>
      </c>
      <c r="H294" s="96">
        <f t="shared" si="155"/>
        <v>1700.6</v>
      </c>
      <c r="I294" s="342"/>
      <c r="J294" s="342"/>
      <c r="K294" s="35"/>
    </row>
    <row r="295" spans="1:11" x14ac:dyDescent="0.2">
      <c r="A295" s="301" t="s">
        <v>518</v>
      </c>
      <c r="B295" s="47" t="s">
        <v>201</v>
      </c>
      <c r="C295" s="48" t="s">
        <v>203</v>
      </c>
      <c r="D295" s="47" t="s">
        <v>214</v>
      </c>
      <c r="E295" s="47" t="s">
        <v>884</v>
      </c>
      <c r="F295" s="48">
        <v>612</v>
      </c>
      <c r="G295" s="96">
        <v>1610.2</v>
      </c>
      <c r="H295" s="96">
        <v>1700.6</v>
      </c>
      <c r="I295" s="342"/>
      <c r="J295" s="342"/>
      <c r="K295" s="35"/>
    </row>
    <row r="296" spans="1:11" ht="67.5" x14ac:dyDescent="0.2">
      <c r="A296" s="93" t="s">
        <v>406</v>
      </c>
      <c r="B296" s="70" t="s">
        <v>201</v>
      </c>
      <c r="C296" s="72" t="s">
        <v>203</v>
      </c>
      <c r="D296" s="72" t="s">
        <v>214</v>
      </c>
      <c r="E296" s="70" t="s">
        <v>211</v>
      </c>
      <c r="F296" s="72"/>
      <c r="G296" s="255">
        <f t="shared" ref="G296:H299" si="156">G297</f>
        <v>920.4</v>
      </c>
      <c r="H296" s="255">
        <f t="shared" si="156"/>
        <v>1002.9</v>
      </c>
      <c r="I296" s="343"/>
      <c r="J296" s="343"/>
      <c r="K296" s="35"/>
    </row>
    <row r="297" spans="1:11" ht="56.25" x14ac:dyDescent="0.2">
      <c r="A297" s="57" t="s">
        <v>73</v>
      </c>
      <c r="B297" s="47" t="s">
        <v>201</v>
      </c>
      <c r="C297" s="48" t="s">
        <v>203</v>
      </c>
      <c r="D297" s="48" t="s">
        <v>214</v>
      </c>
      <c r="E297" s="47" t="s">
        <v>212</v>
      </c>
      <c r="F297" s="48"/>
      <c r="G297" s="250">
        <f t="shared" si="156"/>
        <v>920.4</v>
      </c>
      <c r="H297" s="250">
        <f t="shared" si="156"/>
        <v>1002.9</v>
      </c>
      <c r="I297" s="334"/>
      <c r="J297" s="334"/>
      <c r="K297" s="35"/>
    </row>
    <row r="298" spans="1:11" ht="33.75" x14ac:dyDescent="0.2">
      <c r="A298" s="46" t="s">
        <v>102</v>
      </c>
      <c r="B298" s="47" t="s">
        <v>201</v>
      </c>
      <c r="C298" s="48" t="s">
        <v>203</v>
      </c>
      <c r="D298" s="48" t="s">
        <v>214</v>
      </c>
      <c r="E298" s="47" t="s">
        <v>212</v>
      </c>
      <c r="F298" s="48">
        <v>600</v>
      </c>
      <c r="G298" s="250">
        <f t="shared" si="156"/>
        <v>920.4</v>
      </c>
      <c r="H298" s="250">
        <f t="shared" si="156"/>
        <v>1002.9</v>
      </c>
      <c r="I298" s="334"/>
      <c r="J298" s="334"/>
      <c r="K298" s="35"/>
    </row>
    <row r="299" spans="1:11" x14ac:dyDescent="0.2">
      <c r="A299" s="46" t="s">
        <v>104</v>
      </c>
      <c r="B299" s="47" t="s">
        <v>201</v>
      </c>
      <c r="C299" s="48" t="s">
        <v>203</v>
      </c>
      <c r="D299" s="48" t="s">
        <v>214</v>
      </c>
      <c r="E299" s="47" t="s">
        <v>212</v>
      </c>
      <c r="F299" s="48">
        <v>610</v>
      </c>
      <c r="G299" s="250">
        <f t="shared" si="156"/>
        <v>920.4</v>
      </c>
      <c r="H299" s="250">
        <f t="shared" si="156"/>
        <v>1002.9</v>
      </c>
      <c r="I299" s="334"/>
      <c r="J299" s="334"/>
      <c r="K299" s="35"/>
    </row>
    <row r="300" spans="1:11" ht="56.25" x14ac:dyDescent="0.2">
      <c r="A300" s="46" t="s">
        <v>106</v>
      </c>
      <c r="B300" s="47" t="s">
        <v>201</v>
      </c>
      <c r="C300" s="48" t="s">
        <v>203</v>
      </c>
      <c r="D300" s="48" t="s">
        <v>214</v>
      </c>
      <c r="E300" s="47" t="s">
        <v>212</v>
      </c>
      <c r="F300" s="48">
        <v>611</v>
      </c>
      <c r="G300" s="250">
        <f>952-31.6</f>
        <v>920.4</v>
      </c>
      <c r="H300" s="250">
        <f>952+50.9</f>
        <v>1002.9</v>
      </c>
      <c r="I300" s="334"/>
      <c r="J300" s="334"/>
      <c r="K300" s="35"/>
    </row>
    <row r="301" spans="1:11" ht="21" x14ac:dyDescent="0.2">
      <c r="A301" s="44" t="s">
        <v>341</v>
      </c>
      <c r="B301" s="69" t="s">
        <v>201</v>
      </c>
      <c r="C301" s="67" t="s">
        <v>203</v>
      </c>
      <c r="D301" s="69" t="s">
        <v>152</v>
      </c>
      <c r="E301" s="69"/>
      <c r="F301" s="67" t="s">
        <v>148</v>
      </c>
      <c r="G301" s="248">
        <f t="shared" ref="G301" si="157">G302+G306</f>
        <v>21340.576000000001</v>
      </c>
      <c r="H301" s="248">
        <f t="shared" ref="H301" si="158">H302+H306</f>
        <v>22117</v>
      </c>
      <c r="I301" s="338"/>
      <c r="J301" s="338"/>
      <c r="K301" s="35"/>
    </row>
    <row r="302" spans="1:11" ht="45" x14ac:dyDescent="0.2">
      <c r="A302" s="46" t="s">
        <v>444</v>
      </c>
      <c r="B302" s="59" t="s">
        <v>201</v>
      </c>
      <c r="C302" s="226" t="s">
        <v>203</v>
      </c>
      <c r="D302" s="59" t="s">
        <v>152</v>
      </c>
      <c r="E302" s="59" t="s">
        <v>342</v>
      </c>
      <c r="F302" s="226" t="s">
        <v>148</v>
      </c>
      <c r="G302" s="250">
        <f t="shared" ref="G302:H304" si="159">G303</f>
        <v>21226.576000000001</v>
      </c>
      <c r="H302" s="250">
        <f t="shared" si="159"/>
        <v>22003</v>
      </c>
      <c r="I302" s="334"/>
      <c r="J302" s="334"/>
      <c r="K302" s="35"/>
    </row>
    <row r="303" spans="1:11" ht="33.75" x14ac:dyDescent="0.2">
      <c r="A303" s="46" t="s">
        <v>102</v>
      </c>
      <c r="B303" s="59" t="s">
        <v>201</v>
      </c>
      <c r="C303" s="226" t="s">
        <v>203</v>
      </c>
      <c r="D303" s="59" t="s">
        <v>152</v>
      </c>
      <c r="E303" s="59" t="s">
        <v>342</v>
      </c>
      <c r="F303" s="226">
        <v>600</v>
      </c>
      <c r="G303" s="250">
        <f t="shared" si="159"/>
        <v>21226.576000000001</v>
      </c>
      <c r="H303" s="250">
        <f t="shared" si="159"/>
        <v>22003</v>
      </c>
      <c r="I303" s="334"/>
      <c r="J303" s="334"/>
      <c r="K303" s="35"/>
    </row>
    <row r="304" spans="1:11" x14ac:dyDescent="0.2">
      <c r="A304" s="46" t="s">
        <v>104</v>
      </c>
      <c r="B304" s="59" t="s">
        <v>201</v>
      </c>
      <c r="C304" s="226" t="s">
        <v>203</v>
      </c>
      <c r="D304" s="59" t="s">
        <v>152</v>
      </c>
      <c r="E304" s="59" t="s">
        <v>342</v>
      </c>
      <c r="F304" s="226">
        <v>610</v>
      </c>
      <c r="G304" s="250">
        <f t="shared" si="159"/>
        <v>21226.576000000001</v>
      </c>
      <c r="H304" s="250">
        <f t="shared" si="159"/>
        <v>22003</v>
      </c>
      <c r="I304" s="334"/>
      <c r="J304" s="334"/>
      <c r="K304" s="35"/>
    </row>
    <row r="305" spans="1:11" ht="56.25" x14ac:dyDescent="0.2">
      <c r="A305" s="46" t="s">
        <v>106</v>
      </c>
      <c r="B305" s="59" t="s">
        <v>201</v>
      </c>
      <c r="C305" s="226" t="s">
        <v>203</v>
      </c>
      <c r="D305" s="59" t="s">
        <v>152</v>
      </c>
      <c r="E305" s="59" t="s">
        <v>342</v>
      </c>
      <c r="F305" s="226">
        <v>611</v>
      </c>
      <c r="G305" s="250">
        <v>21226.576000000001</v>
      </c>
      <c r="H305" s="250">
        <v>22003</v>
      </c>
      <c r="I305" s="334"/>
      <c r="J305" s="334"/>
      <c r="K305" s="35"/>
    </row>
    <row r="306" spans="1:11" ht="56.25" x14ac:dyDescent="0.2">
      <c r="A306" s="46" t="s">
        <v>406</v>
      </c>
      <c r="B306" s="59" t="s">
        <v>201</v>
      </c>
      <c r="C306" s="226" t="s">
        <v>203</v>
      </c>
      <c r="D306" s="59" t="s">
        <v>152</v>
      </c>
      <c r="E306" s="59" t="s">
        <v>211</v>
      </c>
      <c r="F306" s="226"/>
      <c r="G306" s="250">
        <f t="shared" ref="G306:H309" si="160">G307</f>
        <v>114</v>
      </c>
      <c r="H306" s="250">
        <f t="shared" si="160"/>
        <v>114</v>
      </c>
      <c r="I306" s="334"/>
      <c r="J306" s="334"/>
      <c r="K306" s="35"/>
    </row>
    <row r="307" spans="1:11" ht="56.25" x14ac:dyDescent="0.2">
      <c r="A307" s="57" t="s">
        <v>73</v>
      </c>
      <c r="B307" s="59" t="s">
        <v>201</v>
      </c>
      <c r="C307" s="226" t="s">
        <v>203</v>
      </c>
      <c r="D307" s="59" t="s">
        <v>152</v>
      </c>
      <c r="E307" s="59" t="s">
        <v>212</v>
      </c>
      <c r="F307" s="226"/>
      <c r="G307" s="250">
        <f t="shared" si="160"/>
        <v>114</v>
      </c>
      <c r="H307" s="250">
        <f t="shared" si="160"/>
        <v>114</v>
      </c>
      <c r="I307" s="334"/>
      <c r="J307" s="334"/>
      <c r="K307" s="35"/>
    </row>
    <row r="308" spans="1:11" ht="33.75" x14ac:dyDescent="0.2">
      <c r="A308" s="46" t="s">
        <v>102</v>
      </c>
      <c r="B308" s="59" t="s">
        <v>201</v>
      </c>
      <c r="C308" s="226" t="s">
        <v>203</v>
      </c>
      <c r="D308" s="59" t="s">
        <v>152</v>
      </c>
      <c r="E308" s="59" t="s">
        <v>212</v>
      </c>
      <c r="F308" s="48">
        <v>600</v>
      </c>
      <c r="G308" s="250">
        <f t="shared" si="160"/>
        <v>114</v>
      </c>
      <c r="H308" s="250">
        <f t="shared" si="160"/>
        <v>114</v>
      </c>
      <c r="I308" s="334"/>
      <c r="J308" s="334"/>
      <c r="K308" s="35"/>
    </row>
    <row r="309" spans="1:11" x14ac:dyDescent="0.2">
      <c r="A309" s="46" t="s">
        <v>104</v>
      </c>
      <c r="B309" s="59" t="s">
        <v>201</v>
      </c>
      <c r="C309" s="226" t="s">
        <v>203</v>
      </c>
      <c r="D309" s="59" t="s">
        <v>152</v>
      </c>
      <c r="E309" s="59" t="s">
        <v>212</v>
      </c>
      <c r="F309" s="48">
        <v>610</v>
      </c>
      <c r="G309" s="250">
        <f t="shared" si="160"/>
        <v>114</v>
      </c>
      <c r="H309" s="250">
        <f t="shared" si="160"/>
        <v>114</v>
      </c>
      <c r="I309" s="334"/>
      <c r="J309" s="334"/>
      <c r="K309" s="35"/>
    </row>
    <row r="310" spans="1:11" ht="56.25" x14ac:dyDescent="0.2">
      <c r="A310" s="46" t="s">
        <v>106</v>
      </c>
      <c r="B310" s="59" t="s">
        <v>201</v>
      </c>
      <c r="C310" s="226" t="s">
        <v>203</v>
      </c>
      <c r="D310" s="59" t="s">
        <v>152</v>
      </c>
      <c r="E310" s="59" t="s">
        <v>212</v>
      </c>
      <c r="F310" s="48">
        <v>611</v>
      </c>
      <c r="G310" s="250">
        <v>114</v>
      </c>
      <c r="H310" s="250">
        <v>114</v>
      </c>
      <c r="I310" s="334"/>
      <c r="J310" s="334"/>
      <c r="K310" s="35"/>
    </row>
    <row r="311" spans="1:11" x14ac:dyDescent="0.2">
      <c r="A311" s="44" t="s">
        <v>378</v>
      </c>
      <c r="B311" s="65" t="s">
        <v>201</v>
      </c>
      <c r="C311" s="64" t="s">
        <v>203</v>
      </c>
      <c r="D311" s="64" t="s">
        <v>203</v>
      </c>
      <c r="E311" s="64"/>
      <c r="F311" s="66"/>
      <c r="G311" s="248">
        <f t="shared" ref="G311:H313" si="161">G312</f>
        <v>3015</v>
      </c>
      <c r="H311" s="248">
        <f t="shared" si="161"/>
        <v>3015</v>
      </c>
      <c r="I311" s="338"/>
      <c r="J311" s="338"/>
      <c r="K311" s="35"/>
    </row>
    <row r="312" spans="1:11" ht="22.5" x14ac:dyDescent="0.2">
      <c r="A312" s="46" t="s">
        <v>380</v>
      </c>
      <c r="B312" s="45" t="s">
        <v>201</v>
      </c>
      <c r="C312" s="48" t="s">
        <v>203</v>
      </c>
      <c r="D312" s="48" t="s">
        <v>203</v>
      </c>
      <c r="E312" s="47" t="s">
        <v>381</v>
      </c>
      <c r="F312" s="48" t="s">
        <v>148</v>
      </c>
      <c r="G312" s="250">
        <f t="shared" si="161"/>
        <v>3015</v>
      </c>
      <c r="H312" s="250">
        <f t="shared" si="161"/>
        <v>3015</v>
      </c>
      <c r="I312" s="334"/>
      <c r="J312" s="334"/>
      <c r="K312" s="35"/>
    </row>
    <row r="313" spans="1:11" ht="22.5" x14ac:dyDescent="0.2">
      <c r="A313" s="46" t="s">
        <v>382</v>
      </c>
      <c r="B313" s="45" t="s">
        <v>201</v>
      </c>
      <c r="C313" s="48" t="s">
        <v>203</v>
      </c>
      <c r="D313" s="47" t="s">
        <v>203</v>
      </c>
      <c r="E313" s="47" t="s">
        <v>383</v>
      </c>
      <c r="F313" s="48"/>
      <c r="G313" s="250">
        <f t="shared" si="161"/>
        <v>3015</v>
      </c>
      <c r="H313" s="250">
        <f t="shared" si="161"/>
        <v>3015</v>
      </c>
      <c r="I313" s="334"/>
      <c r="J313" s="334"/>
      <c r="K313" s="35"/>
    </row>
    <row r="314" spans="1:11" ht="22.5" x14ac:dyDescent="0.2">
      <c r="A314" s="46" t="s">
        <v>422</v>
      </c>
      <c r="B314" s="45" t="s">
        <v>201</v>
      </c>
      <c r="C314" s="48" t="s">
        <v>203</v>
      </c>
      <c r="D314" s="47" t="s">
        <v>203</v>
      </c>
      <c r="E314" s="47" t="s">
        <v>384</v>
      </c>
      <c r="F314" s="48"/>
      <c r="G314" s="250">
        <f>G315</f>
        <v>3015</v>
      </c>
      <c r="H314" s="250">
        <f>H315</f>
        <v>3015</v>
      </c>
      <c r="I314" s="334"/>
      <c r="J314" s="334"/>
      <c r="K314" s="35"/>
    </row>
    <row r="315" spans="1:11" ht="33.75" x14ac:dyDescent="0.2">
      <c r="A315" s="46" t="s">
        <v>102</v>
      </c>
      <c r="B315" s="45" t="s">
        <v>201</v>
      </c>
      <c r="C315" s="48" t="s">
        <v>203</v>
      </c>
      <c r="D315" s="47" t="s">
        <v>203</v>
      </c>
      <c r="E315" s="47" t="s">
        <v>384</v>
      </c>
      <c r="F315" s="48">
        <v>600</v>
      </c>
      <c r="G315" s="250">
        <f>G316</f>
        <v>3015</v>
      </c>
      <c r="H315" s="250">
        <f>H316</f>
        <v>3015</v>
      </c>
      <c r="I315" s="334"/>
      <c r="J315" s="334"/>
      <c r="K315" s="35"/>
    </row>
    <row r="316" spans="1:11" ht="18" customHeight="1" x14ac:dyDescent="0.2">
      <c r="A316" s="46" t="s">
        <v>104</v>
      </c>
      <c r="B316" s="45" t="s">
        <v>201</v>
      </c>
      <c r="C316" s="48" t="s">
        <v>203</v>
      </c>
      <c r="D316" s="47" t="s">
        <v>203</v>
      </c>
      <c r="E316" s="47" t="s">
        <v>384</v>
      </c>
      <c r="F316" s="48">
        <v>610</v>
      </c>
      <c r="G316" s="250">
        <f t="shared" ref="G316:H316" si="162">G317</f>
        <v>3015</v>
      </c>
      <c r="H316" s="250">
        <f t="shared" si="162"/>
        <v>3015</v>
      </c>
      <c r="I316" s="334"/>
      <c r="J316" s="334"/>
      <c r="K316" s="35"/>
    </row>
    <row r="317" spans="1:11" ht="54" customHeight="1" x14ac:dyDescent="0.2">
      <c r="A317" s="46" t="s">
        <v>106</v>
      </c>
      <c r="B317" s="45" t="s">
        <v>201</v>
      </c>
      <c r="C317" s="48" t="s">
        <v>203</v>
      </c>
      <c r="D317" s="47" t="s">
        <v>203</v>
      </c>
      <c r="E317" s="47" t="s">
        <v>384</v>
      </c>
      <c r="F317" s="48">
        <v>611</v>
      </c>
      <c r="G317" s="250">
        <v>3015</v>
      </c>
      <c r="H317" s="250">
        <v>3015</v>
      </c>
      <c r="I317" s="334"/>
      <c r="J317" s="334"/>
      <c r="K317" s="35"/>
    </row>
    <row r="318" spans="1:11" x14ac:dyDescent="0.2">
      <c r="A318" s="44" t="s">
        <v>218</v>
      </c>
      <c r="B318" s="64" t="s">
        <v>201</v>
      </c>
      <c r="C318" s="66" t="s">
        <v>203</v>
      </c>
      <c r="D318" s="64" t="s">
        <v>219</v>
      </c>
      <c r="E318" s="64" t="s">
        <v>147</v>
      </c>
      <c r="F318" s="66" t="s">
        <v>148</v>
      </c>
      <c r="G318" s="248">
        <f t="shared" ref="G318:H318" si="163">G319</f>
        <v>15684.931</v>
      </c>
      <c r="H318" s="248">
        <f t="shared" si="163"/>
        <v>12096.331</v>
      </c>
      <c r="I318" s="338"/>
      <c r="J318" s="338"/>
      <c r="K318" s="35"/>
    </row>
    <row r="319" spans="1:11" ht="56.25" x14ac:dyDescent="0.2">
      <c r="A319" s="46" t="s">
        <v>439</v>
      </c>
      <c r="B319" s="47" t="s">
        <v>201</v>
      </c>
      <c r="C319" s="48" t="s">
        <v>203</v>
      </c>
      <c r="D319" s="47" t="s">
        <v>219</v>
      </c>
      <c r="E319" s="47" t="s">
        <v>220</v>
      </c>
      <c r="F319" s="48"/>
      <c r="G319" s="250">
        <f>G320+G340+G325</f>
        <v>15684.931</v>
      </c>
      <c r="H319" s="250">
        <f>H320+H340+H325</f>
        <v>12096.331</v>
      </c>
      <c r="I319" s="334"/>
      <c r="J319" s="334"/>
      <c r="K319" s="35"/>
    </row>
    <row r="320" spans="1:11" ht="33.75" x14ac:dyDescent="0.2">
      <c r="A320" s="46" t="s">
        <v>221</v>
      </c>
      <c r="B320" s="47" t="s">
        <v>201</v>
      </c>
      <c r="C320" s="48" t="s">
        <v>203</v>
      </c>
      <c r="D320" s="47" t="s">
        <v>219</v>
      </c>
      <c r="E320" s="47" t="s">
        <v>222</v>
      </c>
      <c r="F320" s="48"/>
      <c r="G320" s="250">
        <f>G321</f>
        <v>1497.3</v>
      </c>
      <c r="H320" s="250">
        <f>H321</f>
        <v>1497.3</v>
      </c>
      <c r="I320" s="334"/>
      <c r="J320" s="334"/>
      <c r="K320" s="35"/>
    </row>
    <row r="321" spans="1:11" ht="67.5" x14ac:dyDescent="0.2">
      <c r="A321" s="46" t="s">
        <v>111</v>
      </c>
      <c r="B321" s="47" t="s">
        <v>201</v>
      </c>
      <c r="C321" s="48" t="s">
        <v>203</v>
      </c>
      <c r="D321" s="47" t="s">
        <v>219</v>
      </c>
      <c r="E321" s="47" t="s">
        <v>222</v>
      </c>
      <c r="F321" s="48">
        <v>100</v>
      </c>
      <c r="G321" s="250">
        <f t="shared" ref="G321:H321" si="164">G322</f>
        <v>1497.3</v>
      </c>
      <c r="H321" s="250">
        <f t="shared" si="164"/>
        <v>1497.3</v>
      </c>
      <c r="I321" s="334"/>
      <c r="J321" s="334"/>
      <c r="K321" s="35"/>
    </row>
    <row r="322" spans="1:11" ht="45" customHeight="1" x14ac:dyDescent="0.2">
      <c r="A322" s="46" t="s">
        <v>132</v>
      </c>
      <c r="B322" s="47" t="s">
        <v>201</v>
      </c>
      <c r="C322" s="48" t="s">
        <v>203</v>
      </c>
      <c r="D322" s="47" t="s">
        <v>219</v>
      </c>
      <c r="E322" s="47" t="s">
        <v>222</v>
      </c>
      <c r="F322" s="48">
        <v>120</v>
      </c>
      <c r="G322" s="250">
        <f t="shared" ref="G322" si="165">G323+G324</f>
        <v>1497.3</v>
      </c>
      <c r="H322" s="250">
        <f t="shared" ref="H322" si="166">H323+H324</f>
        <v>1497.3</v>
      </c>
      <c r="I322" s="334"/>
      <c r="J322" s="334"/>
      <c r="K322" s="35"/>
    </row>
    <row r="323" spans="1:11" ht="12.75" customHeight="1" x14ac:dyDescent="0.2">
      <c r="A323" s="132" t="s">
        <v>133</v>
      </c>
      <c r="B323" s="47" t="s">
        <v>201</v>
      </c>
      <c r="C323" s="48" t="s">
        <v>203</v>
      </c>
      <c r="D323" s="47" t="s">
        <v>219</v>
      </c>
      <c r="E323" s="47" t="s">
        <v>222</v>
      </c>
      <c r="F323" s="48">
        <v>121</v>
      </c>
      <c r="G323" s="250">
        <v>1150</v>
      </c>
      <c r="H323" s="250">
        <v>1150</v>
      </c>
      <c r="I323" s="334"/>
      <c r="J323" s="334"/>
      <c r="K323" s="35"/>
    </row>
    <row r="324" spans="1:11" ht="45" customHeight="1" x14ac:dyDescent="0.2">
      <c r="A324" s="132" t="s">
        <v>134</v>
      </c>
      <c r="B324" s="47" t="s">
        <v>201</v>
      </c>
      <c r="C324" s="48" t="s">
        <v>203</v>
      </c>
      <c r="D324" s="47" t="s">
        <v>219</v>
      </c>
      <c r="E324" s="47" t="s">
        <v>222</v>
      </c>
      <c r="F324" s="48">
        <v>129</v>
      </c>
      <c r="G324" s="250">
        <v>347.3</v>
      </c>
      <c r="H324" s="250">
        <v>347.3</v>
      </c>
      <c r="I324" s="334"/>
      <c r="J324" s="334"/>
      <c r="K324" s="35"/>
    </row>
    <row r="325" spans="1:11" ht="22.5" x14ac:dyDescent="0.2">
      <c r="A325" s="46" t="s">
        <v>223</v>
      </c>
      <c r="B325" s="47" t="s">
        <v>201</v>
      </c>
      <c r="C325" s="48" t="s">
        <v>203</v>
      </c>
      <c r="D325" s="47" t="s">
        <v>219</v>
      </c>
      <c r="E325" s="47" t="s">
        <v>224</v>
      </c>
      <c r="F325" s="48" t="s">
        <v>148</v>
      </c>
      <c r="G325" s="323">
        <f t="shared" ref="G325" si="167">G326+G330+G335</f>
        <v>13487.630999999999</v>
      </c>
      <c r="H325" s="323">
        <f t="shared" ref="H325" si="168">H326+H330+H335</f>
        <v>10049.031000000001</v>
      </c>
      <c r="I325" s="344"/>
      <c r="J325" s="344"/>
      <c r="K325" s="35"/>
    </row>
    <row r="326" spans="1:11" ht="67.5" x14ac:dyDescent="0.2">
      <c r="A326" s="46" t="s">
        <v>111</v>
      </c>
      <c r="B326" s="47" t="s">
        <v>201</v>
      </c>
      <c r="C326" s="48" t="s">
        <v>203</v>
      </c>
      <c r="D326" s="47" t="s">
        <v>219</v>
      </c>
      <c r="E326" s="47" t="s">
        <v>225</v>
      </c>
      <c r="F326" s="48" t="s">
        <v>112</v>
      </c>
      <c r="G326" s="250">
        <f t="shared" ref="G326:H326" si="169">G327</f>
        <v>12583.8</v>
      </c>
      <c r="H326" s="250">
        <f t="shared" si="169"/>
        <v>9145.2000000000007</v>
      </c>
      <c r="I326" s="334"/>
      <c r="J326" s="334"/>
      <c r="K326" s="35"/>
    </row>
    <row r="327" spans="1:11" ht="22.5" x14ac:dyDescent="0.2">
      <c r="A327" s="46" t="s">
        <v>113</v>
      </c>
      <c r="B327" s="47" t="s">
        <v>201</v>
      </c>
      <c r="C327" s="48" t="s">
        <v>203</v>
      </c>
      <c r="D327" s="47" t="s">
        <v>219</v>
      </c>
      <c r="E327" s="47" t="s">
        <v>225</v>
      </c>
      <c r="F327" s="48">
        <v>110</v>
      </c>
      <c r="G327" s="250">
        <f t="shared" ref="G327" si="170">G328+G329</f>
        <v>12583.8</v>
      </c>
      <c r="H327" s="250">
        <f t="shared" ref="H327" si="171">H328+H329</f>
        <v>9145.2000000000007</v>
      </c>
      <c r="I327" s="334"/>
      <c r="J327" s="334"/>
      <c r="K327" s="35"/>
    </row>
    <row r="328" spans="1:11" x14ac:dyDescent="0.2">
      <c r="A328" s="46" t="s">
        <v>114</v>
      </c>
      <c r="B328" s="47" t="s">
        <v>201</v>
      </c>
      <c r="C328" s="48" t="s">
        <v>203</v>
      </c>
      <c r="D328" s="47" t="s">
        <v>219</v>
      </c>
      <c r="E328" s="47" t="s">
        <v>225</v>
      </c>
      <c r="F328" s="48">
        <v>111</v>
      </c>
      <c r="G328" s="250">
        <v>9665</v>
      </c>
      <c r="H328" s="250">
        <v>7024</v>
      </c>
      <c r="I328" s="334"/>
      <c r="J328" s="334"/>
      <c r="K328" s="35"/>
    </row>
    <row r="329" spans="1:11" ht="45" x14ac:dyDescent="0.2">
      <c r="A329" s="132" t="s">
        <v>115</v>
      </c>
      <c r="B329" s="47" t="s">
        <v>201</v>
      </c>
      <c r="C329" s="48" t="s">
        <v>203</v>
      </c>
      <c r="D329" s="47" t="s">
        <v>219</v>
      </c>
      <c r="E329" s="47" t="s">
        <v>225</v>
      </c>
      <c r="F329" s="48">
        <v>119</v>
      </c>
      <c r="G329" s="250">
        <v>2918.8</v>
      </c>
      <c r="H329" s="250">
        <v>2121.1999999999998</v>
      </c>
      <c r="I329" s="334"/>
      <c r="J329" s="334"/>
      <c r="K329" s="35"/>
    </row>
    <row r="330" spans="1:11" ht="22.5" x14ac:dyDescent="0.2">
      <c r="A330" s="46" t="s">
        <v>412</v>
      </c>
      <c r="B330" s="47" t="s">
        <v>201</v>
      </c>
      <c r="C330" s="48" t="s">
        <v>203</v>
      </c>
      <c r="D330" s="47" t="s">
        <v>219</v>
      </c>
      <c r="E330" s="47" t="s">
        <v>226</v>
      </c>
      <c r="F330" s="48" t="s">
        <v>120</v>
      </c>
      <c r="G330" s="250">
        <f t="shared" ref="G330:H330" si="172">G331</f>
        <v>835.73099999999999</v>
      </c>
      <c r="H330" s="250">
        <f t="shared" si="172"/>
        <v>835.73099999999999</v>
      </c>
      <c r="I330" s="334"/>
      <c r="J330" s="334"/>
      <c r="K330" s="35"/>
    </row>
    <row r="331" spans="1:11" ht="33.75" x14ac:dyDescent="0.2">
      <c r="A331" s="46" t="s">
        <v>121</v>
      </c>
      <c r="B331" s="47" t="s">
        <v>201</v>
      </c>
      <c r="C331" s="48" t="s">
        <v>203</v>
      </c>
      <c r="D331" s="47" t="s">
        <v>219</v>
      </c>
      <c r="E331" s="47" t="s">
        <v>226</v>
      </c>
      <c r="F331" s="48" t="s">
        <v>122</v>
      </c>
      <c r="G331" s="250">
        <f>G333+G332+G334</f>
        <v>835.73099999999999</v>
      </c>
      <c r="H331" s="250">
        <f>H333+H332+H334</f>
        <v>835.73099999999999</v>
      </c>
      <c r="I331" s="334"/>
      <c r="J331" s="334"/>
      <c r="K331" s="35"/>
    </row>
    <row r="332" spans="1:11" ht="33.75" x14ac:dyDescent="0.2">
      <c r="A332" s="296" t="s">
        <v>135</v>
      </c>
      <c r="B332" s="47" t="s">
        <v>201</v>
      </c>
      <c r="C332" s="48" t="s">
        <v>203</v>
      </c>
      <c r="D332" s="47" t="s">
        <v>219</v>
      </c>
      <c r="E332" s="47" t="s">
        <v>226</v>
      </c>
      <c r="F332" s="48">
        <v>242</v>
      </c>
      <c r="G332" s="250">
        <v>150</v>
      </c>
      <c r="H332" s="250">
        <v>150</v>
      </c>
      <c r="I332" s="334"/>
      <c r="J332" s="334"/>
      <c r="K332" s="35"/>
    </row>
    <row r="333" spans="1:11" x14ac:dyDescent="0.2">
      <c r="A333" s="296" t="s">
        <v>432</v>
      </c>
      <c r="B333" s="47" t="s">
        <v>201</v>
      </c>
      <c r="C333" s="48" t="s">
        <v>203</v>
      </c>
      <c r="D333" s="47" t="s">
        <v>219</v>
      </c>
      <c r="E333" s="47" t="s">
        <v>226</v>
      </c>
      <c r="F333" s="48" t="s">
        <v>124</v>
      </c>
      <c r="G333" s="250">
        <v>562.13099999999997</v>
      </c>
      <c r="H333" s="250">
        <v>562.13099999999997</v>
      </c>
      <c r="I333" s="334"/>
      <c r="J333" s="334"/>
      <c r="K333" s="35"/>
    </row>
    <row r="334" spans="1:11" x14ac:dyDescent="0.2">
      <c r="A334" s="296" t="s">
        <v>881</v>
      </c>
      <c r="B334" s="47" t="s">
        <v>201</v>
      </c>
      <c r="C334" s="48" t="s">
        <v>203</v>
      </c>
      <c r="D334" s="47" t="s">
        <v>219</v>
      </c>
      <c r="E334" s="47" t="s">
        <v>226</v>
      </c>
      <c r="F334" s="48">
        <v>247</v>
      </c>
      <c r="G334" s="250">
        <v>123.6</v>
      </c>
      <c r="H334" s="250">
        <v>123.6</v>
      </c>
      <c r="I334" s="334"/>
      <c r="J334" s="334"/>
      <c r="K334" s="35"/>
    </row>
    <row r="335" spans="1:11" x14ac:dyDescent="0.2">
      <c r="A335" s="298" t="s">
        <v>136</v>
      </c>
      <c r="B335" s="47" t="s">
        <v>201</v>
      </c>
      <c r="C335" s="48" t="s">
        <v>203</v>
      </c>
      <c r="D335" s="47" t="s">
        <v>219</v>
      </c>
      <c r="E335" s="47" t="s">
        <v>226</v>
      </c>
      <c r="F335" s="48" t="s">
        <v>196</v>
      </c>
      <c r="G335" s="250">
        <f t="shared" ref="G335:H335" si="173">G336</f>
        <v>68.099999999999994</v>
      </c>
      <c r="H335" s="250">
        <f t="shared" si="173"/>
        <v>68.099999999999994</v>
      </c>
      <c r="I335" s="334"/>
      <c r="J335" s="334"/>
      <c r="K335" s="35"/>
    </row>
    <row r="336" spans="1:11" x14ac:dyDescent="0.2">
      <c r="A336" s="298" t="s">
        <v>137</v>
      </c>
      <c r="B336" s="47" t="s">
        <v>201</v>
      </c>
      <c r="C336" s="48" t="s">
        <v>203</v>
      </c>
      <c r="D336" s="47" t="s">
        <v>219</v>
      </c>
      <c r="E336" s="47" t="s">
        <v>226</v>
      </c>
      <c r="F336" s="48" t="s">
        <v>138</v>
      </c>
      <c r="G336" s="250">
        <f t="shared" ref="G336" si="174">G337+G338+G339</f>
        <v>68.099999999999994</v>
      </c>
      <c r="H336" s="250">
        <f t="shared" ref="H336" si="175">H337+H338+H339</f>
        <v>68.099999999999994</v>
      </c>
      <c r="I336" s="334"/>
      <c r="J336" s="334"/>
      <c r="K336" s="35"/>
    </row>
    <row r="337" spans="1:11" ht="22.5" x14ac:dyDescent="0.2">
      <c r="A337" s="297" t="s">
        <v>139</v>
      </c>
      <c r="B337" s="47" t="s">
        <v>201</v>
      </c>
      <c r="C337" s="48" t="s">
        <v>203</v>
      </c>
      <c r="D337" s="47" t="s">
        <v>219</v>
      </c>
      <c r="E337" s="47" t="s">
        <v>226</v>
      </c>
      <c r="F337" s="48" t="s">
        <v>140</v>
      </c>
      <c r="G337" s="250">
        <v>5.0999999999999996</v>
      </c>
      <c r="H337" s="250">
        <v>5.0999999999999996</v>
      </c>
      <c r="I337" s="334"/>
      <c r="J337" s="334"/>
      <c r="K337" s="35"/>
    </row>
    <row r="338" spans="1:11" x14ac:dyDescent="0.2">
      <c r="A338" s="298" t="s">
        <v>197</v>
      </c>
      <c r="B338" s="47" t="s">
        <v>201</v>
      </c>
      <c r="C338" s="48" t="s">
        <v>203</v>
      </c>
      <c r="D338" s="47" t="s">
        <v>219</v>
      </c>
      <c r="E338" s="47" t="s">
        <v>226</v>
      </c>
      <c r="F338" s="48">
        <v>852</v>
      </c>
      <c r="G338" s="250">
        <v>5</v>
      </c>
      <c r="H338" s="250">
        <v>5</v>
      </c>
      <c r="I338" s="334"/>
      <c r="J338" s="334"/>
      <c r="K338" s="35"/>
    </row>
    <row r="339" spans="1:11" x14ac:dyDescent="0.2">
      <c r="A339" s="298" t="s">
        <v>404</v>
      </c>
      <c r="B339" s="47" t="s">
        <v>201</v>
      </c>
      <c r="C339" s="48" t="s">
        <v>203</v>
      </c>
      <c r="D339" s="47" t="s">
        <v>219</v>
      </c>
      <c r="E339" s="47" t="s">
        <v>226</v>
      </c>
      <c r="F339" s="48">
        <v>853</v>
      </c>
      <c r="G339" s="250">
        <v>58</v>
      </c>
      <c r="H339" s="250">
        <v>58</v>
      </c>
      <c r="I339" s="334"/>
      <c r="J339" s="334"/>
      <c r="K339" s="35"/>
    </row>
    <row r="340" spans="1:11" ht="45" x14ac:dyDescent="0.2">
      <c r="A340" s="46" t="s">
        <v>227</v>
      </c>
      <c r="B340" s="47" t="s">
        <v>201</v>
      </c>
      <c r="C340" s="48" t="s">
        <v>203</v>
      </c>
      <c r="D340" s="47" t="s">
        <v>219</v>
      </c>
      <c r="E340" s="47" t="s">
        <v>228</v>
      </c>
      <c r="F340" s="48"/>
      <c r="G340" s="250">
        <f t="shared" ref="G340" si="176">G341+G344</f>
        <v>700</v>
      </c>
      <c r="H340" s="250">
        <f t="shared" ref="H340" si="177">H341+H344</f>
        <v>550</v>
      </c>
      <c r="I340" s="334"/>
      <c r="J340" s="334"/>
      <c r="K340" s="35"/>
    </row>
    <row r="341" spans="1:11" ht="22.5" x14ac:dyDescent="0.2">
      <c r="A341" s="46" t="s">
        <v>412</v>
      </c>
      <c r="B341" s="47" t="s">
        <v>201</v>
      </c>
      <c r="C341" s="48" t="s">
        <v>203</v>
      </c>
      <c r="D341" s="47" t="s">
        <v>219</v>
      </c>
      <c r="E341" s="47" t="s">
        <v>228</v>
      </c>
      <c r="F341" s="48">
        <v>200</v>
      </c>
      <c r="G341" s="250">
        <f t="shared" ref="G341:H342" si="178">G342</f>
        <v>350</v>
      </c>
      <c r="H341" s="250">
        <f t="shared" si="178"/>
        <v>350</v>
      </c>
      <c r="I341" s="334"/>
      <c r="J341" s="334"/>
      <c r="K341" s="35"/>
    </row>
    <row r="342" spans="1:11" ht="33.75" x14ac:dyDescent="0.2">
      <c r="A342" s="46" t="s">
        <v>121</v>
      </c>
      <c r="B342" s="47" t="s">
        <v>201</v>
      </c>
      <c r="C342" s="48" t="s">
        <v>203</v>
      </c>
      <c r="D342" s="47" t="s">
        <v>219</v>
      </c>
      <c r="E342" s="47" t="s">
        <v>228</v>
      </c>
      <c r="F342" s="48">
        <v>240</v>
      </c>
      <c r="G342" s="250">
        <f t="shared" si="178"/>
        <v>350</v>
      </c>
      <c r="H342" s="250">
        <f t="shared" si="178"/>
        <v>350</v>
      </c>
      <c r="I342" s="334"/>
      <c r="J342" s="334"/>
      <c r="K342" s="35"/>
    </row>
    <row r="343" spans="1:11" x14ac:dyDescent="0.2">
      <c r="A343" s="296" t="s">
        <v>432</v>
      </c>
      <c r="B343" s="47" t="s">
        <v>201</v>
      </c>
      <c r="C343" s="48" t="s">
        <v>203</v>
      </c>
      <c r="D343" s="47" t="s">
        <v>219</v>
      </c>
      <c r="E343" s="47" t="s">
        <v>228</v>
      </c>
      <c r="F343" s="48">
        <v>244</v>
      </c>
      <c r="G343" s="250">
        <v>350</v>
      </c>
      <c r="H343" s="250">
        <v>350</v>
      </c>
      <c r="I343" s="334"/>
      <c r="J343" s="334"/>
      <c r="K343" s="35"/>
    </row>
    <row r="344" spans="1:11" ht="22.5" x14ac:dyDescent="0.2">
      <c r="A344" s="297" t="s">
        <v>160</v>
      </c>
      <c r="B344" s="47" t="s">
        <v>201</v>
      </c>
      <c r="C344" s="48" t="s">
        <v>203</v>
      </c>
      <c r="D344" s="47" t="s">
        <v>219</v>
      </c>
      <c r="E344" s="47" t="s">
        <v>228</v>
      </c>
      <c r="F344" s="48">
        <v>300</v>
      </c>
      <c r="G344" s="250">
        <f t="shared" ref="G344:H344" si="179">G345</f>
        <v>350</v>
      </c>
      <c r="H344" s="250">
        <f t="shared" si="179"/>
        <v>200</v>
      </c>
      <c r="I344" s="334"/>
      <c r="J344" s="334"/>
      <c r="K344" s="35"/>
    </row>
    <row r="345" spans="1:11" x14ac:dyDescent="0.2">
      <c r="A345" s="46" t="s">
        <v>229</v>
      </c>
      <c r="B345" s="47" t="s">
        <v>201</v>
      </c>
      <c r="C345" s="48" t="s">
        <v>203</v>
      </c>
      <c r="D345" s="47" t="s">
        <v>219</v>
      </c>
      <c r="E345" s="47" t="s">
        <v>228</v>
      </c>
      <c r="F345" s="48">
        <v>350</v>
      </c>
      <c r="G345" s="250">
        <v>350</v>
      </c>
      <c r="H345" s="250">
        <v>200</v>
      </c>
      <c r="I345" s="334"/>
      <c r="J345" s="334"/>
      <c r="K345" s="35"/>
    </row>
    <row r="346" spans="1:11" ht="25.5" customHeight="1" x14ac:dyDescent="0.2">
      <c r="A346" s="44" t="s">
        <v>230</v>
      </c>
      <c r="B346" s="64" t="s">
        <v>201</v>
      </c>
      <c r="C346" s="66">
        <v>10</v>
      </c>
      <c r="D346" s="64" t="s">
        <v>128</v>
      </c>
      <c r="E346" s="64"/>
      <c r="F346" s="66"/>
      <c r="G346" s="256">
        <f t="shared" ref="G346:H352" si="180">G347</f>
        <v>3521.7</v>
      </c>
      <c r="H346" s="256">
        <f t="shared" si="180"/>
        <v>3719.5</v>
      </c>
      <c r="I346" s="345"/>
      <c r="J346" s="345"/>
      <c r="K346" s="35"/>
    </row>
    <row r="347" spans="1:11" ht="45" x14ac:dyDescent="0.2">
      <c r="A347" s="46" t="s">
        <v>440</v>
      </c>
      <c r="B347" s="47" t="s">
        <v>201</v>
      </c>
      <c r="C347" s="48">
        <v>10</v>
      </c>
      <c r="D347" s="47" t="s">
        <v>128</v>
      </c>
      <c r="E347" s="47" t="s">
        <v>205</v>
      </c>
      <c r="F347" s="48"/>
      <c r="G347" s="257">
        <f t="shared" si="180"/>
        <v>3521.7</v>
      </c>
      <c r="H347" s="257">
        <f t="shared" si="180"/>
        <v>3719.5</v>
      </c>
      <c r="I347" s="346"/>
      <c r="J347" s="346"/>
      <c r="K347" s="35"/>
    </row>
    <row r="348" spans="1:11" ht="22.5" x14ac:dyDescent="0.2">
      <c r="A348" s="46" t="s">
        <v>206</v>
      </c>
      <c r="B348" s="47" t="s">
        <v>201</v>
      </c>
      <c r="C348" s="48">
        <v>10</v>
      </c>
      <c r="D348" s="47" t="s">
        <v>231</v>
      </c>
      <c r="E348" s="59" t="s">
        <v>207</v>
      </c>
      <c r="F348" s="48"/>
      <c r="G348" s="257">
        <f t="shared" si="180"/>
        <v>3521.7</v>
      </c>
      <c r="H348" s="257">
        <f t="shared" si="180"/>
        <v>3719.5</v>
      </c>
      <c r="I348" s="346"/>
      <c r="J348" s="346"/>
      <c r="K348" s="35"/>
    </row>
    <row r="349" spans="1:11" ht="67.5" x14ac:dyDescent="0.2">
      <c r="A349" s="46" t="s">
        <v>448</v>
      </c>
      <c r="B349" s="47" t="s">
        <v>201</v>
      </c>
      <c r="C349" s="48" t="s">
        <v>150</v>
      </c>
      <c r="D349" s="47" t="s">
        <v>128</v>
      </c>
      <c r="E349" s="47" t="s">
        <v>232</v>
      </c>
      <c r="F349" s="48" t="s">
        <v>148</v>
      </c>
      <c r="G349" s="250">
        <f t="shared" ref="G349" si="181">G351</f>
        <v>3521.7</v>
      </c>
      <c r="H349" s="250">
        <f t="shared" ref="H349" si="182">H351</f>
        <v>3719.5</v>
      </c>
      <c r="I349" s="334"/>
      <c r="J349" s="334"/>
      <c r="K349" s="35"/>
    </row>
    <row r="350" spans="1:11" ht="67.5" x14ac:dyDescent="0.2">
      <c r="A350" s="46" t="s">
        <v>233</v>
      </c>
      <c r="B350" s="47" t="s">
        <v>201</v>
      </c>
      <c r="C350" s="48" t="s">
        <v>150</v>
      </c>
      <c r="D350" s="47" t="s">
        <v>128</v>
      </c>
      <c r="E350" s="47" t="s">
        <v>234</v>
      </c>
      <c r="F350" s="48"/>
      <c r="G350" s="250">
        <f t="shared" ref="G350:H350" si="183">G351</f>
        <v>3521.7</v>
      </c>
      <c r="H350" s="250">
        <f t="shared" si="183"/>
        <v>3719.5</v>
      </c>
      <c r="I350" s="334"/>
      <c r="J350" s="334"/>
      <c r="K350" s="35"/>
    </row>
    <row r="351" spans="1:11" ht="22.5" x14ac:dyDescent="0.2">
      <c r="A351" s="297" t="s">
        <v>160</v>
      </c>
      <c r="B351" s="47" t="s">
        <v>201</v>
      </c>
      <c r="C351" s="48" t="s">
        <v>150</v>
      </c>
      <c r="D351" s="47" t="s">
        <v>128</v>
      </c>
      <c r="E351" s="47" t="s">
        <v>234</v>
      </c>
      <c r="F351" s="51" t="s">
        <v>161</v>
      </c>
      <c r="G351" s="254">
        <f t="shared" si="180"/>
        <v>3521.7</v>
      </c>
      <c r="H351" s="254">
        <f t="shared" si="180"/>
        <v>3719.5</v>
      </c>
      <c r="I351" s="339"/>
      <c r="J351" s="339"/>
      <c r="K351" s="35"/>
    </row>
    <row r="352" spans="1:11" ht="22.5" x14ac:dyDescent="0.2">
      <c r="A352" s="297" t="s">
        <v>162</v>
      </c>
      <c r="B352" s="47" t="s">
        <v>201</v>
      </c>
      <c r="C352" s="48" t="s">
        <v>150</v>
      </c>
      <c r="D352" s="47" t="s">
        <v>128</v>
      </c>
      <c r="E352" s="47" t="s">
        <v>234</v>
      </c>
      <c r="F352" s="53">
        <v>310</v>
      </c>
      <c r="G352" s="254">
        <f t="shared" si="180"/>
        <v>3521.7</v>
      </c>
      <c r="H352" s="254">
        <f t="shared" si="180"/>
        <v>3719.5</v>
      </c>
      <c r="I352" s="339"/>
      <c r="J352" s="339"/>
      <c r="K352" s="35"/>
    </row>
    <row r="353" spans="1:11" ht="33.75" x14ac:dyDescent="0.2">
      <c r="A353" s="298" t="s">
        <v>163</v>
      </c>
      <c r="B353" s="47" t="s">
        <v>201</v>
      </c>
      <c r="C353" s="48" t="s">
        <v>150</v>
      </c>
      <c r="D353" s="47" t="s">
        <v>128</v>
      </c>
      <c r="E353" s="47" t="s">
        <v>234</v>
      </c>
      <c r="F353" s="53">
        <v>313</v>
      </c>
      <c r="G353" s="254">
        <v>3521.7</v>
      </c>
      <c r="H353" s="254">
        <v>3719.5</v>
      </c>
      <c r="I353" s="339"/>
      <c r="J353" s="339"/>
      <c r="K353" s="35"/>
    </row>
    <row r="354" spans="1:11" ht="42" x14ac:dyDescent="0.2">
      <c r="A354" s="234" t="s">
        <v>235</v>
      </c>
      <c r="B354" s="69" t="s">
        <v>236</v>
      </c>
      <c r="C354" s="67" t="s">
        <v>146</v>
      </c>
      <c r="D354" s="69" t="s">
        <v>146</v>
      </c>
      <c r="E354" s="69" t="s">
        <v>147</v>
      </c>
      <c r="F354" s="67" t="s">
        <v>148</v>
      </c>
      <c r="G354" s="324">
        <f t="shared" ref="G354:H354" si="184">G355</f>
        <v>5200.6639999999998</v>
      </c>
      <c r="H354" s="324">
        <f t="shared" si="184"/>
        <v>5202.2639999999992</v>
      </c>
      <c r="I354" s="347"/>
      <c r="J354" s="347"/>
      <c r="K354" s="35"/>
    </row>
    <row r="355" spans="1:11" x14ac:dyDescent="0.2">
      <c r="A355" s="44" t="s">
        <v>237</v>
      </c>
      <c r="B355" s="69" t="s">
        <v>236</v>
      </c>
      <c r="C355" s="67" t="s">
        <v>128</v>
      </c>
      <c r="D355" s="69" t="s">
        <v>146</v>
      </c>
      <c r="E355" s="69" t="s">
        <v>147</v>
      </c>
      <c r="F355" s="67" t="s">
        <v>148</v>
      </c>
      <c r="G355" s="97">
        <f>G356+G381</f>
        <v>5200.6639999999998</v>
      </c>
      <c r="H355" s="97">
        <f>H356+H381</f>
        <v>5202.2639999999992</v>
      </c>
      <c r="I355" s="332"/>
      <c r="J355" s="332"/>
      <c r="K355" s="35"/>
    </row>
    <row r="356" spans="1:11" x14ac:dyDescent="0.2">
      <c r="A356" s="44" t="s">
        <v>238</v>
      </c>
      <c r="B356" s="69" t="s">
        <v>236</v>
      </c>
      <c r="C356" s="67" t="s">
        <v>128</v>
      </c>
      <c r="D356" s="69" t="s">
        <v>239</v>
      </c>
      <c r="E356" s="69" t="s">
        <v>147</v>
      </c>
      <c r="F356" s="67" t="s">
        <v>148</v>
      </c>
      <c r="G356" s="97">
        <f>G357+G361</f>
        <v>3517.6639999999998</v>
      </c>
      <c r="H356" s="97">
        <f>H357+H361</f>
        <v>3519.2639999999997</v>
      </c>
      <c r="I356" s="332"/>
      <c r="J356" s="332"/>
      <c r="K356" s="35"/>
    </row>
    <row r="357" spans="1:11" ht="52.5" x14ac:dyDescent="0.2">
      <c r="A357" s="44" t="s">
        <v>748</v>
      </c>
      <c r="B357" s="59" t="s">
        <v>236</v>
      </c>
      <c r="C357" s="59" t="s">
        <v>128</v>
      </c>
      <c r="D357" s="59" t="s">
        <v>239</v>
      </c>
      <c r="E357" s="59" t="s">
        <v>780</v>
      </c>
      <c r="F357" s="226"/>
      <c r="G357" s="98">
        <f t="shared" ref="G357:H359" si="185">G358</f>
        <v>167</v>
      </c>
      <c r="H357" s="98">
        <f t="shared" si="185"/>
        <v>168.6</v>
      </c>
      <c r="I357" s="329"/>
      <c r="J357" s="329"/>
      <c r="K357" s="35"/>
    </row>
    <row r="358" spans="1:11" ht="22.5" x14ac:dyDescent="0.2">
      <c r="A358" s="46" t="s">
        <v>412</v>
      </c>
      <c r="B358" s="59" t="s">
        <v>236</v>
      </c>
      <c r="C358" s="59" t="s">
        <v>128</v>
      </c>
      <c r="D358" s="59" t="s">
        <v>239</v>
      </c>
      <c r="E358" s="59" t="s">
        <v>780</v>
      </c>
      <c r="F358" s="226" t="s">
        <v>120</v>
      </c>
      <c r="G358" s="98">
        <f t="shared" si="185"/>
        <v>167</v>
      </c>
      <c r="H358" s="98">
        <f t="shared" si="185"/>
        <v>168.6</v>
      </c>
      <c r="I358" s="329"/>
      <c r="J358" s="329"/>
      <c r="K358" s="35"/>
    </row>
    <row r="359" spans="1:11" ht="33.75" x14ac:dyDescent="0.2">
      <c r="A359" s="46" t="s">
        <v>121</v>
      </c>
      <c r="B359" s="59" t="s">
        <v>236</v>
      </c>
      <c r="C359" s="59" t="s">
        <v>128</v>
      </c>
      <c r="D359" s="59" t="s">
        <v>239</v>
      </c>
      <c r="E359" s="59" t="s">
        <v>780</v>
      </c>
      <c r="F359" s="226" t="s">
        <v>122</v>
      </c>
      <c r="G359" s="98">
        <f t="shared" si="185"/>
        <v>167</v>
      </c>
      <c r="H359" s="98">
        <f t="shared" si="185"/>
        <v>168.6</v>
      </c>
      <c r="I359" s="329"/>
      <c r="J359" s="329"/>
      <c r="K359" s="35"/>
    </row>
    <row r="360" spans="1:11" x14ac:dyDescent="0.2">
      <c r="A360" s="296" t="s">
        <v>432</v>
      </c>
      <c r="B360" s="59" t="s">
        <v>236</v>
      </c>
      <c r="C360" s="59" t="s">
        <v>128</v>
      </c>
      <c r="D360" s="59" t="s">
        <v>239</v>
      </c>
      <c r="E360" s="59" t="s">
        <v>780</v>
      </c>
      <c r="F360" s="226" t="s">
        <v>124</v>
      </c>
      <c r="G360" s="98">
        <v>167</v>
      </c>
      <c r="H360" s="98">
        <v>168.6</v>
      </c>
      <c r="I360" s="329"/>
      <c r="J360" s="329"/>
      <c r="K360" s="35"/>
    </row>
    <row r="361" spans="1:11" s="54" customFormat="1" ht="22.5" x14ac:dyDescent="0.2">
      <c r="A361" s="46" t="s">
        <v>783</v>
      </c>
      <c r="B361" s="59" t="s">
        <v>236</v>
      </c>
      <c r="C361" s="226" t="s">
        <v>128</v>
      </c>
      <c r="D361" s="59" t="s">
        <v>239</v>
      </c>
      <c r="E361" s="59" t="s">
        <v>241</v>
      </c>
      <c r="F361" s="226" t="s">
        <v>148</v>
      </c>
      <c r="G361" s="98">
        <f t="shared" ref="G361:H361" si="186">G362</f>
        <v>3350.6639999999998</v>
      </c>
      <c r="H361" s="98">
        <f t="shared" si="186"/>
        <v>3350.6639999999998</v>
      </c>
      <c r="I361" s="329"/>
      <c r="J361" s="329"/>
    </row>
    <row r="362" spans="1:11" s="54" customFormat="1" ht="33.75" x14ac:dyDescent="0.2">
      <c r="A362" s="46" t="s">
        <v>242</v>
      </c>
      <c r="B362" s="59" t="s">
        <v>236</v>
      </c>
      <c r="C362" s="226" t="s">
        <v>128</v>
      </c>
      <c r="D362" s="59" t="s">
        <v>239</v>
      </c>
      <c r="E362" s="59" t="s">
        <v>243</v>
      </c>
      <c r="F362" s="226" t="s">
        <v>148</v>
      </c>
      <c r="G362" s="98">
        <f>G363+G367+G370+G374</f>
        <v>3350.6639999999998</v>
      </c>
      <c r="H362" s="98">
        <f>H363+H367+H370+H374</f>
        <v>3350.6639999999998</v>
      </c>
      <c r="I362" s="329"/>
      <c r="J362" s="329"/>
    </row>
    <row r="363" spans="1:11" ht="67.5" x14ac:dyDescent="0.2">
      <c r="A363" s="46" t="s">
        <v>111</v>
      </c>
      <c r="B363" s="59" t="s">
        <v>236</v>
      </c>
      <c r="C363" s="226" t="s">
        <v>128</v>
      </c>
      <c r="D363" s="59" t="s">
        <v>239</v>
      </c>
      <c r="E363" s="59" t="s">
        <v>244</v>
      </c>
      <c r="F363" s="226" t="s">
        <v>112</v>
      </c>
      <c r="G363" s="98">
        <f t="shared" ref="G363:H363" si="187">G364</f>
        <v>3126.1</v>
      </c>
      <c r="H363" s="98">
        <f t="shared" si="187"/>
        <v>3126.1</v>
      </c>
      <c r="I363" s="329"/>
      <c r="J363" s="329"/>
      <c r="K363" s="35"/>
    </row>
    <row r="364" spans="1:11" ht="22.5" x14ac:dyDescent="0.2">
      <c r="A364" s="46" t="s">
        <v>132</v>
      </c>
      <c r="B364" s="59" t="s">
        <v>236</v>
      </c>
      <c r="C364" s="226" t="s">
        <v>128</v>
      </c>
      <c r="D364" s="59" t="s">
        <v>239</v>
      </c>
      <c r="E364" s="59" t="s">
        <v>244</v>
      </c>
      <c r="F364" s="226" t="s">
        <v>193</v>
      </c>
      <c r="G364" s="98">
        <f t="shared" ref="G364" si="188">G365+G366</f>
        <v>3126.1</v>
      </c>
      <c r="H364" s="98">
        <f t="shared" ref="H364" si="189">H365+H366</f>
        <v>3126.1</v>
      </c>
      <c r="I364" s="329"/>
      <c r="J364" s="329"/>
      <c r="K364" s="35"/>
    </row>
    <row r="365" spans="1:11" ht="22.5" x14ac:dyDescent="0.2">
      <c r="A365" s="132" t="s">
        <v>133</v>
      </c>
      <c r="B365" s="59" t="s">
        <v>236</v>
      </c>
      <c r="C365" s="226" t="s">
        <v>128</v>
      </c>
      <c r="D365" s="59" t="s">
        <v>239</v>
      </c>
      <c r="E365" s="59" t="s">
        <v>244</v>
      </c>
      <c r="F365" s="226">
        <v>121</v>
      </c>
      <c r="G365" s="98">
        <v>2401</v>
      </c>
      <c r="H365" s="98">
        <v>2401</v>
      </c>
      <c r="I365" s="329"/>
      <c r="J365" s="329"/>
      <c r="K365" s="35"/>
    </row>
    <row r="366" spans="1:11" ht="45" x14ac:dyDescent="0.2">
      <c r="A366" s="132" t="s">
        <v>134</v>
      </c>
      <c r="B366" s="59" t="s">
        <v>236</v>
      </c>
      <c r="C366" s="226" t="s">
        <v>128</v>
      </c>
      <c r="D366" s="59" t="s">
        <v>239</v>
      </c>
      <c r="E366" s="59" t="s">
        <v>244</v>
      </c>
      <c r="F366" s="226">
        <v>129</v>
      </c>
      <c r="G366" s="98">
        <v>725.1</v>
      </c>
      <c r="H366" s="98">
        <v>725.1</v>
      </c>
      <c r="I366" s="329"/>
      <c r="J366" s="329"/>
      <c r="K366" s="35"/>
    </row>
    <row r="367" spans="1:11" ht="67.5" x14ac:dyDescent="0.2">
      <c r="A367" s="46" t="s">
        <v>111</v>
      </c>
      <c r="B367" s="59" t="s">
        <v>236</v>
      </c>
      <c r="C367" s="226" t="s">
        <v>128</v>
      </c>
      <c r="D367" s="59" t="s">
        <v>239</v>
      </c>
      <c r="E367" s="59" t="s">
        <v>246</v>
      </c>
      <c r="F367" s="226">
        <v>100</v>
      </c>
      <c r="G367" s="98">
        <f t="shared" ref="G367:H368" si="190">G368</f>
        <v>0</v>
      </c>
      <c r="H367" s="98">
        <f t="shared" si="190"/>
        <v>0</v>
      </c>
      <c r="I367" s="329"/>
      <c r="J367" s="329"/>
      <c r="K367" s="35"/>
    </row>
    <row r="368" spans="1:11" ht="22.5" x14ac:dyDescent="0.2">
      <c r="A368" s="46" t="s">
        <v>132</v>
      </c>
      <c r="B368" s="59" t="s">
        <v>236</v>
      </c>
      <c r="C368" s="226" t="s">
        <v>128</v>
      </c>
      <c r="D368" s="59" t="s">
        <v>239</v>
      </c>
      <c r="E368" s="59" t="s">
        <v>246</v>
      </c>
      <c r="F368" s="226">
        <v>120</v>
      </c>
      <c r="G368" s="98">
        <f t="shared" si="190"/>
        <v>0</v>
      </c>
      <c r="H368" s="98">
        <f t="shared" si="190"/>
        <v>0</v>
      </c>
      <c r="I368" s="329"/>
      <c r="J368" s="329"/>
      <c r="K368" s="35"/>
    </row>
    <row r="369" spans="1:11" ht="33.75" x14ac:dyDescent="0.2">
      <c r="A369" s="49" t="s">
        <v>245</v>
      </c>
      <c r="B369" s="59" t="s">
        <v>236</v>
      </c>
      <c r="C369" s="226" t="s">
        <v>128</v>
      </c>
      <c r="D369" s="59" t="s">
        <v>239</v>
      </c>
      <c r="E369" s="59" t="s">
        <v>246</v>
      </c>
      <c r="F369" s="226">
        <v>122</v>
      </c>
      <c r="G369" s="98"/>
      <c r="H369" s="98"/>
      <c r="I369" s="329"/>
      <c r="J369" s="329"/>
      <c r="K369" s="35"/>
    </row>
    <row r="370" spans="1:11" ht="22.5" x14ac:dyDescent="0.2">
      <c r="A370" s="46" t="s">
        <v>412</v>
      </c>
      <c r="B370" s="59" t="s">
        <v>236</v>
      </c>
      <c r="C370" s="226" t="s">
        <v>128</v>
      </c>
      <c r="D370" s="59" t="s">
        <v>239</v>
      </c>
      <c r="E370" s="59" t="s">
        <v>246</v>
      </c>
      <c r="F370" s="226" t="s">
        <v>120</v>
      </c>
      <c r="G370" s="98">
        <f t="shared" ref="G370:H370" si="191">G371</f>
        <v>214.06399999999999</v>
      </c>
      <c r="H370" s="98">
        <f t="shared" si="191"/>
        <v>214.06399999999999</v>
      </c>
      <c r="I370" s="329"/>
      <c r="J370" s="329"/>
      <c r="K370" s="35"/>
    </row>
    <row r="371" spans="1:11" ht="33.75" x14ac:dyDescent="0.2">
      <c r="A371" s="46" t="s">
        <v>121</v>
      </c>
      <c r="B371" s="59" t="s">
        <v>236</v>
      </c>
      <c r="C371" s="226" t="s">
        <v>128</v>
      </c>
      <c r="D371" s="59" t="s">
        <v>239</v>
      </c>
      <c r="E371" s="59" t="s">
        <v>246</v>
      </c>
      <c r="F371" s="226" t="s">
        <v>122</v>
      </c>
      <c r="G371" s="98">
        <f t="shared" ref="G371" si="192">G373+G372</f>
        <v>214.06399999999999</v>
      </c>
      <c r="H371" s="98">
        <f t="shared" ref="H371" si="193">H373+H372</f>
        <v>214.06399999999999</v>
      </c>
      <c r="I371" s="329"/>
      <c r="J371" s="329"/>
      <c r="K371" s="35"/>
    </row>
    <row r="372" spans="1:11" ht="33.75" x14ac:dyDescent="0.2">
      <c r="A372" s="296" t="s">
        <v>135</v>
      </c>
      <c r="B372" s="59" t="s">
        <v>236</v>
      </c>
      <c r="C372" s="226" t="s">
        <v>128</v>
      </c>
      <c r="D372" s="59" t="s">
        <v>239</v>
      </c>
      <c r="E372" s="59" t="s">
        <v>246</v>
      </c>
      <c r="F372" s="226">
        <v>242</v>
      </c>
      <c r="G372" s="98">
        <v>41</v>
      </c>
      <c r="H372" s="98">
        <v>41</v>
      </c>
      <c r="I372" s="329"/>
      <c r="J372" s="329"/>
      <c r="K372" s="35"/>
    </row>
    <row r="373" spans="1:11" x14ac:dyDescent="0.2">
      <c r="A373" s="296" t="s">
        <v>432</v>
      </c>
      <c r="B373" s="59" t="s">
        <v>236</v>
      </c>
      <c r="C373" s="226" t="s">
        <v>128</v>
      </c>
      <c r="D373" s="59" t="s">
        <v>239</v>
      </c>
      <c r="E373" s="59" t="s">
        <v>246</v>
      </c>
      <c r="F373" s="226" t="s">
        <v>124</v>
      </c>
      <c r="G373" s="98">
        <v>173.06399999999999</v>
      </c>
      <c r="H373" s="98">
        <v>173.06399999999999</v>
      </c>
      <c r="I373" s="329"/>
      <c r="J373" s="329"/>
      <c r="K373" s="35"/>
    </row>
    <row r="374" spans="1:11" x14ac:dyDescent="0.2">
      <c r="A374" s="296" t="s">
        <v>136</v>
      </c>
      <c r="B374" s="59" t="s">
        <v>236</v>
      </c>
      <c r="C374" s="226" t="s">
        <v>128</v>
      </c>
      <c r="D374" s="59" t="s">
        <v>239</v>
      </c>
      <c r="E374" s="59" t="s">
        <v>246</v>
      </c>
      <c r="F374" s="226" t="s">
        <v>196</v>
      </c>
      <c r="G374" s="98">
        <f>G375+G377</f>
        <v>10.5</v>
      </c>
      <c r="H374" s="98">
        <f>H375+H377</f>
        <v>10.5</v>
      </c>
      <c r="I374" s="329"/>
      <c r="J374" s="329"/>
      <c r="K374" s="35"/>
    </row>
    <row r="375" spans="1:11" x14ac:dyDescent="0.2">
      <c r="A375" s="296" t="s">
        <v>746</v>
      </c>
      <c r="B375" s="59" t="s">
        <v>236</v>
      </c>
      <c r="C375" s="226" t="s">
        <v>128</v>
      </c>
      <c r="D375" s="59" t="s">
        <v>239</v>
      </c>
      <c r="E375" s="59" t="s">
        <v>246</v>
      </c>
      <c r="F375" s="226">
        <v>830</v>
      </c>
      <c r="G375" s="98">
        <f>G376</f>
        <v>0</v>
      </c>
      <c r="H375" s="98">
        <f>H376</f>
        <v>0</v>
      </c>
      <c r="I375" s="329"/>
      <c r="J375" s="329"/>
      <c r="K375" s="35"/>
    </row>
    <row r="376" spans="1:11" ht="33.75" x14ac:dyDescent="0.2">
      <c r="A376" s="296" t="s">
        <v>747</v>
      </c>
      <c r="B376" s="59" t="s">
        <v>236</v>
      </c>
      <c r="C376" s="226" t="s">
        <v>128</v>
      </c>
      <c r="D376" s="59" t="s">
        <v>239</v>
      </c>
      <c r="E376" s="59" t="s">
        <v>246</v>
      </c>
      <c r="F376" s="226">
        <v>831</v>
      </c>
      <c r="G376" s="98"/>
      <c r="H376" s="98"/>
      <c r="I376" s="329"/>
      <c r="J376" s="329"/>
      <c r="K376" s="35"/>
    </row>
    <row r="377" spans="1:11" x14ac:dyDescent="0.2">
      <c r="A377" s="296" t="s">
        <v>137</v>
      </c>
      <c r="B377" s="59" t="s">
        <v>236</v>
      </c>
      <c r="C377" s="226" t="s">
        <v>128</v>
      </c>
      <c r="D377" s="59" t="s">
        <v>239</v>
      </c>
      <c r="E377" s="59" t="s">
        <v>246</v>
      </c>
      <c r="F377" s="226" t="s">
        <v>138</v>
      </c>
      <c r="G377" s="98">
        <f>G379+G378+G380</f>
        <v>10.5</v>
      </c>
      <c r="H377" s="98">
        <f>H379+H378+H380</f>
        <v>10.5</v>
      </c>
      <c r="I377" s="329"/>
      <c r="J377" s="329"/>
      <c r="K377" s="35"/>
    </row>
    <row r="378" spans="1:11" ht="22.5" x14ac:dyDescent="0.2">
      <c r="A378" s="297" t="s">
        <v>139</v>
      </c>
      <c r="B378" s="59" t="s">
        <v>236</v>
      </c>
      <c r="C378" s="226" t="s">
        <v>128</v>
      </c>
      <c r="D378" s="59" t="s">
        <v>239</v>
      </c>
      <c r="E378" s="59" t="s">
        <v>246</v>
      </c>
      <c r="F378" s="226">
        <v>851</v>
      </c>
      <c r="G378" s="98">
        <v>1.7</v>
      </c>
      <c r="H378" s="98">
        <v>1.7</v>
      </c>
      <c r="I378" s="329"/>
      <c r="J378" s="329"/>
      <c r="K378" s="35"/>
    </row>
    <row r="379" spans="1:11" ht="22.5" customHeight="1" x14ac:dyDescent="0.2">
      <c r="A379" s="298" t="s">
        <v>197</v>
      </c>
      <c r="B379" s="59" t="s">
        <v>236</v>
      </c>
      <c r="C379" s="226" t="s">
        <v>128</v>
      </c>
      <c r="D379" s="59" t="s">
        <v>239</v>
      </c>
      <c r="E379" s="59" t="s">
        <v>246</v>
      </c>
      <c r="F379" s="226" t="s">
        <v>217</v>
      </c>
      <c r="G379" s="98">
        <v>1.8</v>
      </c>
      <c r="H379" s="98">
        <v>1.8</v>
      </c>
      <c r="I379" s="329"/>
      <c r="J379" s="329"/>
      <c r="K379" s="35"/>
    </row>
    <row r="380" spans="1:11" x14ac:dyDescent="0.2">
      <c r="A380" s="298" t="s">
        <v>404</v>
      </c>
      <c r="B380" s="59" t="s">
        <v>236</v>
      </c>
      <c r="C380" s="226" t="s">
        <v>128</v>
      </c>
      <c r="D380" s="59" t="s">
        <v>239</v>
      </c>
      <c r="E380" s="59" t="s">
        <v>246</v>
      </c>
      <c r="F380" s="226">
        <v>853</v>
      </c>
      <c r="G380" s="98">
        <v>7</v>
      </c>
      <c r="H380" s="98">
        <v>7</v>
      </c>
      <c r="I380" s="329"/>
      <c r="J380" s="329"/>
      <c r="K380" s="35"/>
    </row>
    <row r="381" spans="1:11" ht="21" x14ac:dyDescent="0.2">
      <c r="A381" s="44" t="s">
        <v>248</v>
      </c>
      <c r="B381" s="69" t="s">
        <v>236</v>
      </c>
      <c r="C381" s="69" t="s">
        <v>128</v>
      </c>
      <c r="D381" s="69" t="s">
        <v>249</v>
      </c>
      <c r="E381" s="69"/>
      <c r="F381" s="67"/>
      <c r="G381" s="97">
        <f t="shared" ref="G381:H381" si="194">G382</f>
        <v>1683</v>
      </c>
      <c r="H381" s="97">
        <f t="shared" si="194"/>
        <v>1683</v>
      </c>
      <c r="I381" s="332"/>
      <c r="J381" s="332"/>
      <c r="K381" s="35"/>
    </row>
    <row r="382" spans="1:11" ht="52.5" x14ac:dyDescent="0.2">
      <c r="A382" s="44" t="s">
        <v>449</v>
      </c>
      <c r="B382" s="69" t="s">
        <v>236</v>
      </c>
      <c r="C382" s="69" t="s">
        <v>128</v>
      </c>
      <c r="D382" s="69" t="s">
        <v>249</v>
      </c>
      <c r="E382" s="69" t="s">
        <v>240</v>
      </c>
      <c r="F382" s="67" t="s">
        <v>148</v>
      </c>
      <c r="G382" s="97">
        <f t="shared" ref="G382" si="195">G383+G412+G417</f>
        <v>1683</v>
      </c>
      <c r="H382" s="97">
        <f t="shared" ref="H382" si="196">H383+H412+H417</f>
        <v>1683</v>
      </c>
      <c r="I382" s="332"/>
      <c r="J382" s="332"/>
      <c r="K382" s="35"/>
    </row>
    <row r="383" spans="1:11" ht="22.5" x14ac:dyDescent="0.2">
      <c r="A383" s="46" t="s">
        <v>250</v>
      </c>
      <c r="B383" s="59" t="s">
        <v>236</v>
      </c>
      <c r="C383" s="59" t="s">
        <v>128</v>
      </c>
      <c r="D383" s="59" t="s">
        <v>249</v>
      </c>
      <c r="E383" s="59" t="s">
        <v>251</v>
      </c>
      <c r="F383" s="226"/>
      <c r="G383" s="98">
        <f t="shared" ref="G383" si="197">G384+G388+G392+G396+G400+G404+G408</f>
        <v>1502</v>
      </c>
      <c r="H383" s="98">
        <f t="shared" ref="H383" si="198">H384+H388+H392+H396+H400+H404+H408</f>
        <v>1502</v>
      </c>
      <c r="I383" s="329"/>
      <c r="J383" s="329"/>
      <c r="K383" s="35"/>
    </row>
    <row r="384" spans="1:11" ht="34.5" customHeight="1" x14ac:dyDescent="0.2">
      <c r="A384" s="46" t="s">
        <v>252</v>
      </c>
      <c r="B384" s="59" t="s">
        <v>236</v>
      </c>
      <c r="C384" s="59" t="s">
        <v>128</v>
      </c>
      <c r="D384" s="59" t="s">
        <v>249</v>
      </c>
      <c r="E384" s="59" t="s">
        <v>253</v>
      </c>
      <c r="F384" s="226"/>
      <c r="G384" s="98">
        <f t="shared" ref="G384:H386" si="199">G385</f>
        <v>60</v>
      </c>
      <c r="H384" s="98">
        <f t="shared" si="199"/>
        <v>60</v>
      </c>
      <c r="I384" s="329"/>
      <c r="J384" s="329"/>
      <c r="K384" s="35"/>
    </row>
    <row r="385" spans="1:11" ht="22.5" x14ac:dyDescent="0.2">
      <c r="A385" s="46" t="s">
        <v>412</v>
      </c>
      <c r="B385" s="59" t="s">
        <v>236</v>
      </c>
      <c r="C385" s="59" t="s">
        <v>128</v>
      </c>
      <c r="D385" s="59" t="s">
        <v>249</v>
      </c>
      <c r="E385" s="59" t="s">
        <v>253</v>
      </c>
      <c r="F385" s="226" t="s">
        <v>120</v>
      </c>
      <c r="G385" s="98">
        <f t="shared" si="199"/>
        <v>60</v>
      </c>
      <c r="H385" s="98">
        <f t="shared" si="199"/>
        <v>60</v>
      </c>
      <c r="I385" s="329"/>
      <c r="J385" s="329"/>
      <c r="K385" s="35"/>
    </row>
    <row r="386" spans="1:11" ht="33.75" x14ac:dyDescent="0.2">
      <c r="A386" s="46" t="s">
        <v>121</v>
      </c>
      <c r="B386" s="59" t="s">
        <v>236</v>
      </c>
      <c r="C386" s="59" t="s">
        <v>128</v>
      </c>
      <c r="D386" s="59" t="s">
        <v>249</v>
      </c>
      <c r="E386" s="59" t="s">
        <v>253</v>
      </c>
      <c r="F386" s="226" t="s">
        <v>122</v>
      </c>
      <c r="G386" s="98">
        <f t="shared" si="199"/>
        <v>60</v>
      </c>
      <c r="H386" s="98">
        <f t="shared" si="199"/>
        <v>60</v>
      </c>
      <c r="I386" s="329"/>
      <c r="J386" s="329"/>
      <c r="K386" s="35"/>
    </row>
    <row r="387" spans="1:11" x14ac:dyDescent="0.2">
      <c r="A387" s="296" t="s">
        <v>432</v>
      </c>
      <c r="B387" s="59" t="s">
        <v>236</v>
      </c>
      <c r="C387" s="59" t="s">
        <v>128</v>
      </c>
      <c r="D387" s="59" t="s">
        <v>249</v>
      </c>
      <c r="E387" s="59" t="s">
        <v>253</v>
      </c>
      <c r="F387" s="226" t="s">
        <v>124</v>
      </c>
      <c r="G387" s="98">
        <v>60</v>
      </c>
      <c r="H387" s="98">
        <v>60</v>
      </c>
      <c r="I387" s="329"/>
      <c r="J387" s="329"/>
      <c r="K387" s="35"/>
    </row>
    <row r="388" spans="1:11" ht="33.75" x14ac:dyDescent="0.2">
      <c r="A388" s="244" t="s">
        <v>767</v>
      </c>
      <c r="B388" s="59" t="s">
        <v>236</v>
      </c>
      <c r="C388" s="59" t="s">
        <v>128</v>
      </c>
      <c r="D388" s="59" t="s">
        <v>249</v>
      </c>
      <c r="E388" s="59" t="s">
        <v>768</v>
      </c>
      <c r="F388" s="226"/>
      <c r="G388" s="98">
        <f t="shared" ref="G388:H390" si="200">G389</f>
        <v>432</v>
      </c>
      <c r="H388" s="98">
        <f t="shared" si="200"/>
        <v>432</v>
      </c>
      <c r="I388" s="329"/>
      <c r="J388" s="329"/>
      <c r="K388" s="35"/>
    </row>
    <row r="389" spans="1:11" x14ac:dyDescent="0.2">
      <c r="A389" s="46" t="s">
        <v>136</v>
      </c>
      <c r="B389" s="59" t="s">
        <v>236</v>
      </c>
      <c r="C389" s="59" t="s">
        <v>128</v>
      </c>
      <c r="D389" s="59" t="s">
        <v>249</v>
      </c>
      <c r="E389" s="59" t="s">
        <v>768</v>
      </c>
      <c r="F389" s="226">
        <v>800</v>
      </c>
      <c r="G389" s="98">
        <f t="shared" si="200"/>
        <v>432</v>
      </c>
      <c r="H389" s="98">
        <f t="shared" si="200"/>
        <v>432</v>
      </c>
      <c r="I389" s="329"/>
      <c r="J389" s="329"/>
      <c r="K389" s="35"/>
    </row>
    <row r="390" spans="1:11" ht="56.25" x14ac:dyDescent="0.2">
      <c r="A390" s="296" t="s">
        <v>413</v>
      </c>
      <c r="B390" s="59" t="s">
        <v>236</v>
      </c>
      <c r="C390" s="59" t="s">
        <v>128</v>
      </c>
      <c r="D390" s="59" t="s">
        <v>249</v>
      </c>
      <c r="E390" s="59" t="s">
        <v>768</v>
      </c>
      <c r="F390" s="226">
        <v>810</v>
      </c>
      <c r="G390" s="98">
        <f t="shared" si="200"/>
        <v>432</v>
      </c>
      <c r="H390" s="98">
        <f t="shared" si="200"/>
        <v>432</v>
      </c>
      <c r="I390" s="329"/>
      <c r="J390" s="329"/>
      <c r="K390" s="35"/>
    </row>
    <row r="391" spans="1:11" ht="135" x14ac:dyDescent="0.2">
      <c r="A391" s="131" t="s">
        <v>531</v>
      </c>
      <c r="B391" s="59" t="s">
        <v>236</v>
      </c>
      <c r="C391" s="59" t="s">
        <v>128</v>
      </c>
      <c r="D391" s="59" t="s">
        <v>249</v>
      </c>
      <c r="E391" s="59" t="s">
        <v>768</v>
      </c>
      <c r="F391" s="226">
        <v>813</v>
      </c>
      <c r="G391" s="98">
        <v>432</v>
      </c>
      <c r="H391" s="98">
        <v>432</v>
      </c>
      <c r="I391" s="329"/>
      <c r="J391" s="329"/>
      <c r="K391" s="35"/>
    </row>
    <row r="392" spans="1:11" ht="33.75" x14ac:dyDescent="0.2">
      <c r="A392" s="227" t="s">
        <v>770</v>
      </c>
      <c r="B392" s="59" t="s">
        <v>236</v>
      </c>
      <c r="C392" s="59" t="s">
        <v>128</v>
      </c>
      <c r="D392" s="59" t="s">
        <v>249</v>
      </c>
      <c r="E392" s="59" t="s">
        <v>769</v>
      </c>
      <c r="F392" s="226"/>
      <c r="G392" s="98">
        <f t="shared" ref="G392:H394" si="201">G393</f>
        <v>30</v>
      </c>
      <c r="H392" s="98">
        <f t="shared" si="201"/>
        <v>30</v>
      </c>
      <c r="I392" s="329"/>
      <c r="J392" s="329"/>
      <c r="K392" s="35"/>
    </row>
    <row r="393" spans="1:11" ht="22.5" x14ac:dyDescent="0.2">
      <c r="A393" s="46" t="s">
        <v>412</v>
      </c>
      <c r="B393" s="59" t="s">
        <v>236</v>
      </c>
      <c r="C393" s="59" t="s">
        <v>128</v>
      </c>
      <c r="D393" s="59" t="s">
        <v>249</v>
      </c>
      <c r="E393" s="59" t="s">
        <v>769</v>
      </c>
      <c r="F393" s="226" t="s">
        <v>120</v>
      </c>
      <c r="G393" s="98">
        <f t="shared" si="201"/>
        <v>30</v>
      </c>
      <c r="H393" s="98">
        <f t="shared" si="201"/>
        <v>30</v>
      </c>
      <c r="I393" s="329"/>
      <c r="J393" s="329"/>
      <c r="K393" s="35"/>
    </row>
    <row r="394" spans="1:11" ht="14.25" customHeight="1" x14ac:dyDescent="0.2">
      <c r="A394" s="46" t="s">
        <v>121</v>
      </c>
      <c r="B394" s="59" t="s">
        <v>236</v>
      </c>
      <c r="C394" s="59" t="s">
        <v>128</v>
      </c>
      <c r="D394" s="59" t="s">
        <v>249</v>
      </c>
      <c r="E394" s="59" t="s">
        <v>769</v>
      </c>
      <c r="F394" s="226" t="s">
        <v>122</v>
      </c>
      <c r="G394" s="98">
        <f t="shared" si="201"/>
        <v>30</v>
      </c>
      <c r="H394" s="98">
        <f t="shared" si="201"/>
        <v>30</v>
      </c>
      <c r="I394" s="329"/>
      <c r="J394" s="329"/>
      <c r="K394" s="35"/>
    </row>
    <row r="395" spans="1:11" x14ac:dyDescent="0.2">
      <c r="A395" s="296" t="s">
        <v>432</v>
      </c>
      <c r="B395" s="59" t="s">
        <v>236</v>
      </c>
      <c r="C395" s="59" t="s">
        <v>128</v>
      </c>
      <c r="D395" s="59" t="s">
        <v>249</v>
      </c>
      <c r="E395" s="59" t="s">
        <v>769</v>
      </c>
      <c r="F395" s="226" t="s">
        <v>124</v>
      </c>
      <c r="G395" s="98">
        <v>30</v>
      </c>
      <c r="H395" s="98">
        <v>30</v>
      </c>
      <c r="I395" s="329"/>
      <c r="J395" s="329"/>
      <c r="K395" s="35"/>
    </row>
    <row r="396" spans="1:11" ht="22.5" x14ac:dyDescent="0.2">
      <c r="A396" s="244" t="s">
        <v>771</v>
      </c>
      <c r="B396" s="59" t="s">
        <v>236</v>
      </c>
      <c r="C396" s="59" t="s">
        <v>128</v>
      </c>
      <c r="D396" s="59" t="s">
        <v>249</v>
      </c>
      <c r="E396" s="59" t="s">
        <v>772</v>
      </c>
      <c r="F396" s="226"/>
      <c r="G396" s="98">
        <f t="shared" ref="G396:H398" si="202">G397</f>
        <v>150</v>
      </c>
      <c r="H396" s="98">
        <f t="shared" si="202"/>
        <v>150</v>
      </c>
      <c r="I396" s="329"/>
      <c r="J396" s="329"/>
      <c r="K396" s="35"/>
    </row>
    <row r="397" spans="1:11" x14ac:dyDescent="0.2">
      <c r="A397" s="46" t="s">
        <v>136</v>
      </c>
      <c r="B397" s="59" t="s">
        <v>236</v>
      </c>
      <c r="C397" s="59" t="s">
        <v>128</v>
      </c>
      <c r="D397" s="59" t="s">
        <v>249</v>
      </c>
      <c r="E397" s="59" t="s">
        <v>772</v>
      </c>
      <c r="F397" s="226">
        <v>800</v>
      </c>
      <c r="G397" s="98">
        <f t="shared" si="202"/>
        <v>150</v>
      </c>
      <c r="H397" s="98">
        <f t="shared" si="202"/>
        <v>150</v>
      </c>
      <c r="I397" s="329"/>
      <c r="J397" s="329"/>
      <c r="K397" s="35"/>
    </row>
    <row r="398" spans="1:11" ht="56.25" x14ac:dyDescent="0.2">
      <c r="A398" s="296" t="s">
        <v>413</v>
      </c>
      <c r="B398" s="59" t="s">
        <v>236</v>
      </c>
      <c r="C398" s="59" t="s">
        <v>128</v>
      </c>
      <c r="D398" s="59" t="s">
        <v>249</v>
      </c>
      <c r="E398" s="59" t="s">
        <v>772</v>
      </c>
      <c r="F398" s="226">
        <v>810</v>
      </c>
      <c r="G398" s="98">
        <f t="shared" si="202"/>
        <v>150</v>
      </c>
      <c r="H398" s="98">
        <f t="shared" si="202"/>
        <v>150</v>
      </c>
      <c r="I398" s="329"/>
      <c r="J398" s="329"/>
      <c r="K398" s="35"/>
    </row>
    <row r="399" spans="1:11" ht="135" x14ac:dyDescent="0.2">
      <c r="A399" s="131" t="s">
        <v>531</v>
      </c>
      <c r="B399" s="59" t="s">
        <v>236</v>
      </c>
      <c r="C399" s="59" t="s">
        <v>128</v>
      </c>
      <c r="D399" s="59" t="s">
        <v>249</v>
      </c>
      <c r="E399" s="59" t="s">
        <v>772</v>
      </c>
      <c r="F399" s="226">
        <v>813</v>
      </c>
      <c r="G399" s="98">
        <v>150</v>
      </c>
      <c r="H399" s="98">
        <v>150</v>
      </c>
      <c r="I399" s="329"/>
      <c r="J399" s="329"/>
      <c r="K399" s="35"/>
    </row>
    <row r="400" spans="1:11" ht="33.75" x14ac:dyDescent="0.2">
      <c r="A400" s="227" t="s">
        <v>773</v>
      </c>
      <c r="B400" s="59" t="s">
        <v>236</v>
      </c>
      <c r="C400" s="59" t="s">
        <v>128</v>
      </c>
      <c r="D400" s="59" t="s">
        <v>249</v>
      </c>
      <c r="E400" s="59" t="s">
        <v>774</v>
      </c>
      <c r="F400" s="226"/>
      <c r="G400" s="98">
        <f t="shared" ref="G400:H402" si="203">G401</f>
        <v>600</v>
      </c>
      <c r="H400" s="98">
        <f t="shared" si="203"/>
        <v>600</v>
      </c>
      <c r="I400" s="329"/>
      <c r="J400" s="329"/>
      <c r="K400" s="35"/>
    </row>
    <row r="401" spans="1:11" ht="22.5" x14ac:dyDescent="0.2">
      <c r="A401" s="46" t="s">
        <v>412</v>
      </c>
      <c r="B401" s="59" t="s">
        <v>236</v>
      </c>
      <c r="C401" s="59" t="s">
        <v>128</v>
      </c>
      <c r="D401" s="59" t="s">
        <v>249</v>
      </c>
      <c r="E401" s="59" t="s">
        <v>774</v>
      </c>
      <c r="F401" s="226" t="s">
        <v>120</v>
      </c>
      <c r="G401" s="98">
        <f t="shared" si="203"/>
        <v>600</v>
      </c>
      <c r="H401" s="98">
        <f t="shared" si="203"/>
        <v>600</v>
      </c>
      <c r="I401" s="329"/>
      <c r="J401" s="329"/>
      <c r="K401" s="35"/>
    </row>
    <row r="402" spans="1:11" ht="33.75" x14ac:dyDescent="0.2">
      <c r="A402" s="46" t="s">
        <v>121</v>
      </c>
      <c r="B402" s="59" t="s">
        <v>236</v>
      </c>
      <c r="C402" s="59" t="s">
        <v>128</v>
      </c>
      <c r="D402" s="59" t="s">
        <v>249</v>
      </c>
      <c r="E402" s="59" t="s">
        <v>774</v>
      </c>
      <c r="F402" s="226" t="s">
        <v>122</v>
      </c>
      <c r="G402" s="98">
        <f t="shared" si="203"/>
        <v>600</v>
      </c>
      <c r="H402" s="98">
        <f t="shared" si="203"/>
        <v>600</v>
      </c>
      <c r="I402" s="329"/>
      <c r="J402" s="329"/>
      <c r="K402" s="35"/>
    </row>
    <row r="403" spans="1:11" x14ac:dyDescent="0.2">
      <c r="A403" s="296" t="s">
        <v>432</v>
      </c>
      <c r="B403" s="59" t="s">
        <v>236</v>
      </c>
      <c r="C403" s="59" t="s">
        <v>128</v>
      </c>
      <c r="D403" s="59" t="s">
        <v>249</v>
      </c>
      <c r="E403" s="59" t="s">
        <v>774</v>
      </c>
      <c r="F403" s="226" t="s">
        <v>124</v>
      </c>
      <c r="G403" s="98">
        <v>600</v>
      </c>
      <c r="H403" s="98">
        <v>600</v>
      </c>
      <c r="I403" s="329"/>
      <c r="J403" s="329"/>
      <c r="K403" s="35"/>
    </row>
    <row r="404" spans="1:11" ht="22.5" x14ac:dyDescent="0.2">
      <c r="A404" s="227" t="s">
        <v>775</v>
      </c>
      <c r="B404" s="59" t="s">
        <v>236</v>
      </c>
      <c r="C404" s="59" t="s">
        <v>128</v>
      </c>
      <c r="D404" s="59" t="s">
        <v>249</v>
      </c>
      <c r="E404" s="59" t="s">
        <v>254</v>
      </c>
      <c r="F404" s="226"/>
      <c r="G404" s="98">
        <f t="shared" ref="G404:H406" si="204">G405</f>
        <v>200</v>
      </c>
      <c r="H404" s="98">
        <f t="shared" si="204"/>
        <v>200</v>
      </c>
      <c r="I404" s="329"/>
      <c r="J404" s="329"/>
      <c r="K404" s="35"/>
    </row>
    <row r="405" spans="1:11" ht="22.5" x14ac:dyDescent="0.2">
      <c r="A405" s="46" t="s">
        <v>412</v>
      </c>
      <c r="B405" s="59" t="s">
        <v>236</v>
      </c>
      <c r="C405" s="59" t="s">
        <v>128</v>
      </c>
      <c r="D405" s="59" t="s">
        <v>249</v>
      </c>
      <c r="E405" s="59" t="s">
        <v>254</v>
      </c>
      <c r="F405" s="226" t="s">
        <v>120</v>
      </c>
      <c r="G405" s="98">
        <f t="shared" si="204"/>
        <v>200</v>
      </c>
      <c r="H405" s="98">
        <f t="shared" si="204"/>
        <v>200</v>
      </c>
      <c r="I405" s="329"/>
      <c r="J405" s="329"/>
      <c r="K405" s="35"/>
    </row>
    <row r="406" spans="1:11" ht="33.75" x14ac:dyDescent="0.2">
      <c r="A406" s="46" t="s">
        <v>121</v>
      </c>
      <c r="B406" s="59" t="s">
        <v>236</v>
      </c>
      <c r="C406" s="59" t="s">
        <v>128</v>
      </c>
      <c r="D406" s="59" t="s">
        <v>249</v>
      </c>
      <c r="E406" s="59" t="s">
        <v>254</v>
      </c>
      <c r="F406" s="226" t="s">
        <v>122</v>
      </c>
      <c r="G406" s="98">
        <f t="shared" si="204"/>
        <v>200</v>
      </c>
      <c r="H406" s="98">
        <f t="shared" si="204"/>
        <v>200</v>
      </c>
      <c r="I406" s="329"/>
      <c r="J406" s="329"/>
      <c r="K406" s="35"/>
    </row>
    <row r="407" spans="1:11" x14ac:dyDescent="0.2">
      <c r="A407" s="296" t="s">
        <v>432</v>
      </c>
      <c r="B407" s="59" t="s">
        <v>236</v>
      </c>
      <c r="C407" s="59" t="s">
        <v>128</v>
      </c>
      <c r="D407" s="59" t="s">
        <v>249</v>
      </c>
      <c r="E407" s="59" t="s">
        <v>254</v>
      </c>
      <c r="F407" s="226" t="s">
        <v>124</v>
      </c>
      <c r="G407" s="98">
        <v>200</v>
      </c>
      <c r="H407" s="98">
        <v>200</v>
      </c>
      <c r="I407" s="329"/>
      <c r="J407" s="329"/>
      <c r="K407" s="35"/>
    </row>
    <row r="408" spans="1:11" ht="45" x14ac:dyDescent="0.2">
      <c r="A408" s="227" t="s">
        <v>776</v>
      </c>
      <c r="B408" s="59" t="s">
        <v>236</v>
      </c>
      <c r="C408" s="59" t="s">
        <v>128</v>
      </c>
      <c r="D408" s="59" t="s">
        <v>249</v>
      </c>
      <c r="E408" s="59" t="s">
        <v>255</v>
      </c>
      <c r="F408" s="226"/>
      <c r="G408" s="98">
        <f t="shared" ref="G408:H410" si="205">G409</f>
        <v>30</v>
      </c>
      <c r="H408" s="98">
        <f t="shared" si="205"/>
        <v>30</v>
      </c>
      <c r="I408" s="329"/>
      <c r="J408" s="329"/>
      <c r="K408" s="35"/>
    </row>
    <row r="409" spans="1:11" ht="22.5" x14ac:dyDescent="0.2">
      <c r="A409" s="46" t="s">
        <v>412</v>
      </c>
      <c r="B409" s="59" t="s">
        <v>236</v>
      </c>
      <c r="C409" s="59" t="s">
        <v>128</v>
      </c>
      <c r="D409" s="59" t="s">
        <v>249</v>
      </c>
      <c r="E409" s="59" t="s">
        <v>255</v>
      </c>
      <c r="F409" s="226" t="s">
        <v>120</v>
      </c>
      <c r="G409" s="98">
        <f t="shared" si="205"/>
        <v>30</v>
      </c>
      <c r="H409" s="98">
        <f t="shared" si="205"/>
        <v>30</v>
      </c>
      <c r="I409" s="329"/>
      <c r="J409" s="329"/>
      <c r="K409" s="35"/>
    </row>
    <row r="410" spans="1:11" ht="33.75" x14ac:dyDescent="0.2">
      <c r="A410" s="46" t="s">
        <v>121</v>
      </c>
      <c r="B410" s="59" t="s">
        <v>236</v>
      </c>
      <c r="C410" s="59" t="s">
        <v>128</v>
      </c>
      <c r="D410" s="59" t="s">
        <v>249</v>
      </c>
      <c r="E410" s="59" t="s">
        <v>255</v>
      </c>
      <c r="F410" s="226" t="s">
        <v>122</v>
      </c>
      <c r="G410" s="98">
        <f t="shared" si="205"/>
        <v>30</v>
      </c>
      <c r="H410" s="98">
        <f t="shared" si="205"/>
        <v>30</v>
      </c>
      <c r="I410" s="329"/>
      <c r="J410" s="329"/>
      <c r="K410" s="35"/>
    </row>
    <row r="411" spans="1:11" x14ac:dyDescent="0.2">
      <c r="A411" s="296" t="s">
        <v>432</v>
      </c>
      <c r="B411" s="59" t="s">
        <v>236</v>
      </c>
      <c r="C411" s="59" t="s">
        <v>128</v>
      </c>
      <c r="D411" s="59" t="s">
        <v>249</v>
      </c>
      <c r="E411" s="59" t="s">
        <v>255</v>
      </c>
      <c r="F411" s="226" t="s">
        <v>124</v>
      </c>
      <c r="G411" s="98">
        <v>30</v>
      </c>
      <c r="H411" s="98">
        <v>30</v>
      </c>
      <c r="I411" s="329"/>
      <c r="J411" s="329"/>
      <c r="K411" s="35"/>
    </row>
    <row r="412" spans="1:11" ht="22.5" x14ac:dyDescent="0.2">
      <c r="A412" s="296" t="s">
        <v>256</v>
      </c>
      <c r="B412" s="59" t="s">
        <v>236</v>
      </c>
      <c r="C412" s="59" t="s">
        <v>128</v>
      </c>
      <c r="D412" s="59" t="s">
        <v>249</v>
      </c>
      <c r="E412" s="59" t="s">
        <v>257</v>
      </c>
      <c r="F412" s="226"/>
      <c r="G412" s="98">
        <f t="shared" ref="G412:H415" si="206">G413</f>
        <v>80</v>
      </c>
      <c r="H412" s="98">
        <f t="shared" si="206"/>
        <v>80</v>
      </c>
      <c r="I412" s="329"/>
      <c r="J412" s="329"/>
      <c r="K412" s="35"/>
    </row>
    <row r="413" spans="1:11" x14ac:dyDescent="0.2">
      <c r="A413" s="46" t="s">
        <v>258</v>
      </c>
      <c r="B413" s="59" t="s">
        <v>236</v>
      </c>
      <c r="C413" s="59" t="s">
        <v>128</v>
      </c>
      <c r="D413" s="59" t="s">
        <v>249</v>
      </c>
      <c r="E413" s="59" t="s">
        <v>259</v>
      </c>
      <c r="F413" s="226"/>
      <c r="G413" s="98">
        <f t="shared" si="206"/>
        <v>80</v>
      </c>
      <c r="H413" s="98">
        <f t="shared" si="206"/>
        <v>80</v>
      </c>
      <c r="I413" s="329"/>
      <c r="J413" s="329"/>
      <c r="K413" s="35"/>
    </row>
    <row r="414" spans="1:11" x14ac:dyDescent="0.2">
      <c r="A414" s="46" t="s">
        <v>136</v>
      </c>
      <c r="B414" s="59" t="s">
        <v>236</v>
      </c>
      <c r="C414" s="59" t="s">
        <v>128</v>
      </c>
      <c r="D414" s="59" t="s">
        <v>249</v>
      </c>
      <c r="E414" s="59" t="s">
        <v>259</v>
      </c>
      <c r="F414" s="226">
        <v>800</v>
      </c>
      <c r="G414" s="98">
        <f t="shared" si="206"/>
        <v>80</v>
      </c>
      <c r="H414" s="98">
        <f t="shared" si="206"/>
        <v>80</v>
      </c>
      <c r="I414" s="329"/>
      <c r="J414" s="329"/>
      <c r="K414" s="35"/>
    </row>
    <row r="415" spans="1:11" ht="56.25" x14ac:dyDescent="0.2">
      <c r="A415" s="296" t="s">
        <v>413</v>
      </c>
      <c r="B415" s="59" t="s">
        <v>236</v>
      </c>
      <c r="C415" s="59" t="s">
        <v>128</v>
      </c>
      <c r="D415" s="59" t="s">
        <v>249</v>
      </c>
      <c r="E415" s="59" t="s">
        <v>259</v>
      </c>
      <c r="F415" s="226">
        <v>810</v>
      </c>
      <c r="G415" s="98">
        <f t="shared" si="206"/>
        <v>80</v>
      </c>
      <c r="H415" s="98">
        <f t="shared" si="206"/>
        <v>80</v>
      </c>
      <c r="I415" s="329"/>
      <c r="J415" s="329"/>
      <c r="K415" s="35"/>
    </row>
    <row r="416" spans="1:11" ht="135" x14ac:dyDescent="0.2">
      <c r="A416" s="131" t="s">
        <v>531</v>
      </c>
      <c r="B416" s="59" t="s">
        <v>236</v>
      </c>
      <c r="C416" s="59" t="s">
        <v>128</v>
      </c>
      <c r="D416" s="59" t="s">
        <v>249</v>
      </c>
      <c r="E416" s="59" t="s">
        <v>259</v>
      </c>
      <c r="F416" s="226">
        <v>813</v>
      </c>
      <c r="G416" s="98">
        <v>80</v>
      </c>
      <c r="H416" s="98">
        <v>80</v>
      </c>
      <c r="I416" s="329"/>
      <c r="J416" s="329"/>
      <c r="K416" s="35"/>
    </row>
    <row r="417" spans="1:11" ht="33.75" x14ac:dyDescent="0.2">
      <c r="A417" s="227" t="s">
        <v>777</v>
      </c>
      <c r="B417" s="59" t="s">
        <v>236</v>
      </c>
      <c r="C417" s="59" t="s">
        <v>128</v>
      </c>
      <c r="D417" s="59" t="s">
        <v>249</v>
      </c>
      <c r="E417" s="59" t="s">
        <v>260</v>
      </c>
      <c r="F417" s="226"/>
      <c r="G417" s="98">
        <f t="shared" ref="G417" si="207">G418+G422</f>
        <v>101</v>
      </c>
      <c r="H417" s="98">
        <f t="shared" ref="H417" si="208">H418+H422</f>
        <v>101</v>
      </c>
      <c r="I417" s="329"/>
      <c r="J417" s="329"/>
      <c r="K417" s="35"/>
    </row>
    <row r="418" spans="1:11" ht="22.5" x14ac:dyDescent="0.2">
      <c r="A418" s="227" t="s">
        <v>778</v>
      </c>
      <c r="B418" s="59" t="s">
        <v>236</v>
      </c>
      <c r="C418" s="59" t="s">
        <v>128</v>
      </c>
      <c r="D418" s="59" t="s">
        <v>249</v>
      </c>
      <c r="E418" s="59" t="s">
        <v>779</v>
      </c>
      <c r="F418" s="226"/>
      <c r="G418" s="98">
        <f t="shared" ref="G418:H424" si="209">G419</f>
        <v>50</v>
      </c>
      <c r="H418" s="98">
        <f t="shared" si="209"/>
        <v>50</v>
      </c>
      <c r="I418" s="329"/>
      <c r="J418" s="329"/>
      <c r="K418" s="35"/>
    </row>
    <row r="419" spans="1:11" ht="22.5" x14ac:dyDescent="0.2">
      <c r="A419" s="46" t="s">
        <v>412</v>
      </c>
      <c r="B419" s="59" t="s">
        <v>236</v>
      </c>
      <c r="C419" s="59" t="s">
        <v>128</v>
      </c>
      <c r="D419" s="59" t="s">
        <v>249</v>
      </c>
      <c r="E419" s="59" t="s">
        <v>779</v>
      </c>
      <c r="F419" s="226" t="s">
        <v>120</v>
      </c>
      <c r="G419" s="98">
        <f t="shared" si="209"/>
        <v>50</v>
      </c>
      <c r="H419" s="98">
        <f t="shared" si="209"/>
        <v>50</v>
      </c>
      <c r="I419" s="329"/>
      <c r="J419" s="329"/>
      <c r="K419" s="35"/>
    </row>
    <row r="420" spans="1:11" ht="33.75" x14ac:dyDescent="0.2">
      <c r="A420" s="46" t="s">
        <v>121</v>
      </c>
      <c r="B420" s="59" t="s">
        <v>236</v>
      </c>
      <c r="C420" s="59" t="s">
        <v>128</v>
      </c>
      <c r="D420" s="59" t="s">
        <v>249</v>
      </c>
      <c r="E420" s="59" t="s">
        <v>779</v>
      </c>
      <c r="F420" s="226" t="s">
        <v>122</v>
      </c>
      <c r="G420" s="98">
        <f t="shared" si="209"/>
        <v>50</v>
      </c>
      <c r="H420" s="98">
        <f t="shared" si="209"/>
        <v>50</v>
      </c>
      <c r="I420" s="329"/>
      <c r="J420" s="329"/>
      <c r="K420" s="35"/>
    </row>
    <row r="421" spans="1:11" x14ac:dyDescent="0.2">
      <c r="A421" s="296" t="s">
        <v>432</v>
      </c>
      <c r="B421" s="59" t="s">
        <v>236</v>
      </c>
      <c r="C421" s="59" t="s">
        <v>128</v>
      </c>
      <c r="D421" s="59" t="s">
        <v>249</v>
      </c>
      <c r="E421" s="59" t="s">
        <v>779</v>
      </c>
      <c r="F421" s="226" t="s">
        <v>124</v>
      </c>
      <c r="G421" s="98">
        <v>50</v>
      </c>
      <c r="H421" s="98">
        <v>50</v>
      </c>
      <c r="I421" s="329"/>
      <c r="J421" s="329"/>
      <c r="K421" s="35"/>
    </row>
    <row r="422" spans="1:11" ht="22.5" x14ac:dyDescent="0.2">
      <c r="A422" s="244" t="s">
        <v>782</v>
      </c>
      <c r="B422" s="59" t="s">
        <v>236</v>
      </c>
      <c r="C422" s="59" t="s">
        <v>128</v>
      </c>
      <c r="D422" s="59" t="s">
        <v>249</v>
      </c>
      <c r="E422" s="59" t="s">
        <v>781</v>
      </c>
      <c r="F422" s="226"/>
      <c r="G422" s="98">
        <f t="shared" ref="G422:H422" si="210">G423</f>
        <v>51</v>
      </c>
      <c r="H422" s="98">
        <f t="shared" si="210"/>
        <v>51</v>
      </c>
      <c r="I422" s="329"/>
      <c r="J422" s="329"/>
      <c r="K422" s="35"/>
    </row>
    <row r="423" spans="1:11" ht="22.5" x14ac:dyDescent="0.2">
      <c r="A423" s="46" t="s">
        <v>412</v>
      </c>
      <c r="B423" s="59" t="s">
        <v>236</v>
      </c>
      <c r="C423" s="59" t="s">
        <v>128</v>
      </c>
      <c r="D423" s="59" t="s">
        <v>249</v>
      </c>
      <c r="E423" s="59" t="s">
        <v>781</v>
      </c>
      <c r="F423" s="226" t="s">
        <v>120</v>
      </c>
      <c r="G423" s="98">
        <f t="shared" si="209"/>
        <v>51</v>
      </c>
      <c r="H423" s="98">
        <f t="shared" si="209"/>
        <v>51</v>
      </c>
      <c r="I423" s="329"/>
      <c r="J423" s="329"/>
      <c r="K423" s="35"/>
    </row>
    <row r="424" spans="1:11" ht="33.75" x14ac:dyDescent="0.2">
      <c r="A424" s="46" t="s">
        <v>121</v>
      </c>
      <c r="B424" s="59" t="s">
        <v>236</v>
      </c>
      <c r="C424" s="59" t="s">
        <v>128</v>
      </c>
      <c r="D424" s="59" t="s">
        <v>249</v>
      </c>
      <c r="E424" s="59" t="s">
        <v>781</v>
      </c>
      <c r="F424" s="226" t="s">
        <v>122</v>
      </c>
      <c r="G424" s="98">
        <f t="shared" si="209"/>
        <v>51</v>
      </c>
      <c r="H424" s="98">
        <f t="shared" si="209"/>
        <v>51</v>
      </c>
      <c r="I424" s="329"/>
      <c r="J424" s="329"/>
      <c r="K424" s="35"/>
    </row>
    <row r="425" spans="1:11" x14ac:dyDescent="0.2">
      <c r="A425" s="296" t="s">
        <v>432</v>
      </c>
      <c r="B425" s="59" t="s">
        <v>236</v>
      </c>
      <c r="C425" s="59" t="s">
        <v>128</v>
      </c>
      <c r="D425" s="59" t="s">
        <v>249</v>
      </c>
      <c r="E425" s="59" t="s">
        <v>781</v>
      </c>
      <c r="F425" s="226" t="s">
        <v>124</v>
      </c>
      <c r="G425" s="98">
        <v>51</v>
      </c>
      <c r="H425" s="98">
        <v>51</v>
      </c>
      <c r="I425" s="329"/>
      <c r="J425" s="329"/>
      <c r="K425" s="35"/>
    </row>
    <row r="426" spans="1:11" ht="52.5" x14ac:dyDescent="0.2">
      <c r="A426" s="234" t="s">
        <v>261</v>
      </c>
      <c r="B426" s="69" t="s">
        <v>262</v>
      </c>
      <c r="C426" s="67" t="s">
        <v>146</v>
      </c>
      <c r="D426" s="69" t="s">
        <v>146</v>
      </c>
      <c r="E426" s="69" t="s">
        <v>147</v>
      </c>
      <c r="F426" s="67" t="s">
        <v>148</v>
      </c>
      <c r="G426" s="324">
        <f>SUM(G427+G468+G453+G459)</f>
        <v>32583.328150000001</v>
      </c>
      <c r="H426" s="324">
        <f>SUM(H427+H468+H453+H459)</f>
        <v>29993.176880000006</v>
      </c>
      <c r="I426" s="347"/>
      <c r="J426" s="347"/>
      <c r="K426" s="35"/>
    </row>
    <row r="427" spans="1:11" x14ac:dyDescent="0.2">
      <c r="A427" s="44" t="s">
        <v>263</v>
      </c>
      <c r="B427" s="69" t="s">
        <v>262</v>
      </c>
      <c r="C427" s="67" t="s">
        <v>98</v>
      </c>
      <c r="D427" s="69" t="s">
        <v>146</v>
      </c>
      <c r="E427" s="69" t="s">
        <v>147</v>
      </c>
      <c r="F427" s="67" t="s">
        <v>148</v>
      </c>
      <c r="G427" s="97">
        <f>G428+G448</f>
        <v>8146.1</v>
      </c>
      <c r="H427" s="97">
        <f>H428+H448</f>
        <v>8146.1</v>
      </c>
      <c r="I427" s="332"/>
      <c r="J427" s="332"/>
      <c r="K427" s="35"/>
    </row>
    <row r="428" spans="1:11" ht="45" x14ac:dyDescent="0.2">
      <c r="A428" s="46" t="s">
        <v>264</v>
      </c>
      <c r="B428" s="59" t="s">
        <v>262</v>
      </c>
      <c r="C428" s="226" t="s">
        <v>98</v>
      </c>
      <c r="D428" s="59" t="s">
        <v>183</v>
      </c>
      <c r="E428" s="59" t="s">
        <v>147</v>
      </c>
      <c r="F428" s="226" t="s">
        <v>148</v>
      </c>
      <c r="G428" s="98">
        <f t="shared" ref="G428:H430" si="211">G429</f>
        <v>8140.1</v>
      </c>
      <c r="H428" s="98">
        <f t="shared" si="211"/>
        <v>8140.1</v>
      </c>
      <c r="I428" s="329"/>
      <c r="J428" s="329"/>
      <c r="K428" s="35"/>
    </row>
    <row r="429" spans="1:11" ht="45" x14ac:dyDescent="0.2">
      <c r="A429" s="46" t="s">
        <v>450</v>
      </c>
      <c r="B429" s="59" t="s">
        <v>262</v>
      </c>
      <c r="C429" s="226" t="s">
        <v>98</v>
      </c>
      <c r="D429" s="59" t="s">
        <v>183</v>
      </c>
      <c r="E429" s="59" t="s">
        <v>265</v>
      </c>
      <c r="F429" s="226" t="s">
        <v>148</v>
      </c>
      <c r="G429" s="98">
        <f t="shared" si="211"/>
        <v>8140.1</v>
      </c>
      <c r="H429" s="98">
        <f t="shared" si="211"/>
        <v>8140.1</v>
      </c>
      <c r="I429" s="329"/>
      <c r="J429" s="329"/>
      <c r="K429" s="35"/>
    </row>
    <row r="430" spans="1:11" ht="56.25" x14ac:dyDescent="0.2">
      <c r="A430" s="46" t="s">
        <v>441</v>
      </c>
      <c r="B430" s="59" t="s">
        <v>262</v>
      </c>
      <c r="C430" s="226" t="s">
        <v>98</v>
      </c>
      <c r="D430" s="59" t="s">
        <v>183</v>
      </c>
      <c r="E430" s="59" t="s">
        <v>266</v>
      </c>
      <c r="F430" s="226" t="s">
        <v>148</v>
      </c>
      <c r="G430" s="98">
        <f t="shared" si="211"/>
        <v>8140.1</v>
      </c>
      <c r="H430" s="98">
        <f t="shared" si="211"/>
        <v>8140.1</v>
      </c>
      <c r="I430" s="329"/>
      <c r="J430" s="329"/>
      <c r="K430" s="35"/>
    </row>
    <row r="431" spans="1:11" ht="33.75" x14ac:dyDescent="0.2">
      <c r="A431" s="46" t="s">
        <v>267</v>
      </c>
      <c r="B431" s="59" t="s">
        <v>262</v>
      </c>
      <c r="C431" s="226" t="s">
        <v>98</v>
      </c>
      <c r="D431" s="59" t="s">
        <v>183</v>
      </c>
      <c r="E431" s="59" t="s">
        <v>268</v>
      </c>
      <c r="F431" s="226"/>
      <c r="G431" s="98">
        <f>G432+G436+G439+G443</f>
        <v>8140.1</v>
      </c>
      <c r="H431" s="98">
        <f>H432+H436+H439+H443</f>
        <v>8140.1</v>
      </c>
      <c r="I431" s="329"/>
      <c r="J431" s="329"/>
      <c r="K431" s="35"/>
    </row>
    <row r="432" spans="1:11" ht="67.5" x14ac:dyDescent="0.2">
      <c r="A432" s="46" t="s">
        <v>111</v>
      </c>
      <c r="B432" s="59" t="s">
        <v>262</v>
      </c>
      <c r="C432" s="226" t="s">
        <v>98</v>
      </c>
      <c r="D432" s="59" t="s">
        <v>183</v>
      </c>
      <c r="E432" s="59" t="s">
        <v>269</v>
      </c>
      <c r="F432" s="226" t="s">
        <v>112</v>
      </c>
      <c r="G432" s="98">
        <f t="shared" ref="G432:H432" si="212">G433</f>
        <v>7002.3</v>
      </c>
      <c r="H432" s="98">
        <f t="shared" si="212"/>
        <v>7002.3</v>
      </c>
      <c r="I432" s="329"/>
      <c r="J432" s="329"/>
      <c r="K432" s="35"/>
    </row>
    <row r="433" spans="1:11" ht="22.5" x14ac:dyDescent="0.2">
      <c r="A433" s="46" t="s">
        <v>132</v>
      </c>
      <c r="B433" s="59" t="s">
        <v>262</v>
      </c>
      <c r="C433" s="226" t="s">
        <v>98</v>
      </c>
      <c r="D433" s="59" t="s">
        <v>183</v>
      </c>
      <c r="E433" s="59" t="s">
        <v>270</v>
      </c>
      <c r="F433" s="226" t="s">
        <v>193</v>
      </c>
      <c r="G433" s="98">
        <f t="shared" ref="G433" si="213">G434+G435</f>
        <v>7002.3</v>
      </c>
      <c r="H433" s="98">
        <f t="shared" ref="H433" si="214">H434+H435</f>
        <v>7002.3</v>
      </c>
      <c r="I433" s="329"/>
      <c r="J433" s="329"/>
      <c r="K433" s="35"/>
    </row>
    <row r="434" spans="1:11" ht="22.5" x14ac:dyDescent="0.2">
      <c r="A434" s="132" t="s">
        <v>133</v>
      </c>
      <c r="B434" s="59" t="s">
        <v>262</v>
      </c>
      <c r="C434" s="226" t="s">
        <v>98</v>
      </c>
      <c r="D434" s="59" t="s">
        <v>183</v>
      </c>
      <c r="E434" s="59" t="s">
        <v>270</v>
      </c>
      <c r="F434" s="226" t="s">
        <v>194</v>
      </c>
      <c r="G434" s="98">
        <v>5378</v>
      </c>
      <c r="H434" s="98">
        <v>5378</v>
      </c>
      <c r="I434" s="329"/>
      <c r="J434" s="329"/>
      <c r="K434" s="35"/>
    </row>
    <row r="435" spans="1:11" ht="45" x14ac:dyDescent="0.2">
      <c r="A435" s="132" t="s">
        <v>134</v>
      </c>
      <c r="B435" s="59" t="s">
        <v>262</v>
      </c>
      <c r="C435" s="226" t="s">
        <v>98</v>
      </c>
      <c r="D435" s="59" t="s">
        <v>183</v>
      </c>
      <c r="E435" s="59" t="s">
        <v>270</v>
      </c>
      <c r="F435" s="226">
        <v>129</v>
      </c>
      <c r="G435" s="98">
        <v>1624.3</v>
      </c>
      <c r="H435" s="98">
        <v>1624.3</v>
      </c>
      <c r="I435" s="329"/>
      <c r="J435" s="329"/>
      <c r="K435" s="35"/>
    </row>
    <row r="436" spans="1:11" ht="67.5" x14ac:dyDescent="0.2">
      <c r="A436" s="46" t="s">
        <v>111</v>
      </c>
      <c r="B436" s="59" t="s">
        <v>262</v>
      </c>
      <c r="C436" s="226" t="s">
        <v>98</v>
      </c>
      <c r="D436" s="59" t="s">
        <v>183</v>
      </c>
      <c r="E436" s="59" t="s">
        <v>271</v>
      </c>
      <c r="F436" s="226">
        <v>100</v>
      </c>
      <c r="G436" s="98">
        <f t="shared" ref="G436:H437" si="215">G437</f>
        <v>6.5</v>
      </c>
      <c r="H436" s="98">
        <f t="shared" si="215"/>
        <v>6.5</v>
      </c>
      <c r="I436" s="329"/>
      <c r="J436" s="329"/>
      <c r="K436" s="35"/>
    </row>
    <row r="437" spans="1:11" ht="22.5" x14ac:dyDescent="0.2">
      <c r="A437" s="46" t="s">
        <v>132</v>
      </c>
      <c r="B437" s="59" t="s">
        <v>262</v>
      </c>
      <c r="C437" s="226" t="s">
        <v>98</v>
      </c>
      <c r="D437" s="59" t="s">
        <v>183</v>
      </c>
      <c r="E437" s="59" t="s">
        <v>271</v>
      </c>
      <c r="F437" s="226">
        <v>120</v>
      </c>
      <c r="G437" s="98">
        <f t="shared" si="215"/>
        <v>6.5</v>
      </c>
      <c r="H437" s="98">
        <f t="shared" si="215"/>
        <v>6.5</v>
      </c>
      <c r="I437" s="329"/>
      <c r="J437" s="329"/>
      <c r="K437" s="35"/>
    </row>
    <row r="438" spans="1:11" ht="33.75" x14ac:dyDescent="0.2">
      <c r="A438" s="49" t="s">
        <v>245</v>
      </c>
      <c r="B438" s="59" t="s">
        <v>262</v>
      </c>
      <c r="C438" s="226" t="s">
        <v>98</v>
      </c>
      <c r="D438" s="59" t="s">
        <v>183</v>
      </c>
      <c r="E438" s="59" t="s">
        <v>271</v>
      </c>
      <c r="F438" s="226" t="s">
        <v>247</v>
      </c>
      <c r="G438" s="98">
        <f>1.6+4.9</f>
        <v>6.5</v>
      </c>
      <c r="H438" s="98">
        <f>1.6+4.9</f>
        <v>6.5</v>
      </c>
      <c r="I438" s="329"/>
      <c r="J438" s="329"/>
      <c r="K438" s="35"/>
    </row>
    <row r="439" spans="1:11" ht="22.5" x14ac:dyDescent="0.2">
      <c r="A439" s="46" t="s">
        <v>412</v>
      </c>
      <c r="B439" s="59" t="s">
        <v>262</v>
      </c>
      <c r="C439" s="226" t="s">
        <v>98</v>
      </c>
      <c r="D439" s="59" t="s">
        <v>183</v>
      </c>
      <c r="E439" s="59" t="s">
        <v>271</v>
      </c>
      <c r="F439" s="226" t="s">
        <v>120</v>
      </c>
      <c r="G439" s="98">
        <f t="shared" ref="G439:H439" si="216">G440</f>
        <v>1110.7</v>
      </c>
      <c r="H439" s="98">
        <f t="shared" si="216"/>
        <v>1110.7</v>
      </c>
      <c r="I439" s="329"/>
      <c r="J439" s="329"/>
      <c r="K439" s="35"/>
    </row>
    <row r="440" spans="1:11" ht="33.75" x14ac:dyDescent="0.2">
      <c r="A440" s="46" t="s">
        <v>121</v>
      </c>
      <c r="B440" s="59" t="s">
        <v>262</v>
      </c>
      <c r="C440" s="226" t="s">
        <v>98</v>
      </c>
      <c r="D440" s="59" t="s">
        <v>183</v>
      </c>
      <c r="E440" s="59" t="s">
        <v>271</v>
      </c>
      <c r="F440" s="226" t="s">
        <v>122</v>
      </c>
      <c r="G440" s="98">
        <f t="shared" ref="G440" si="217">G442+G441</f>
        <v>1110.7</v>
      </c>
      <c r="H440" s="98">
        <f t="shared" ref="H440" si="218">H442+H441</f>
        <v>1110.7</v>
      </c>
      <c r="I440" s="329"/>
      <c r="J440" s="329"/>
      <c r="K440" s="35"/>
    </row>
    <row r="441" spans="1:11" ht="33.75" x14ac:dyDescent="0.2">
      <c r="A441" s="296" t="s">
        <v>135</v>
      </c>
      <c r="B441" s="59" t="s">
        <v>262</v>
      </c>
      <c r="C441" s="226" t="s">
        <v>98</v>
      </c>
      <c r="D441" s="59" t="s">
        <v>183</v>
      </c>
      <c r="E441" s="59" t="s">
        <v>271</v>
      </c>
      <c r="F441" s="226">
        <v>242</v>
      </c>
      <c r="G441" s="98">
        <v>906.9</v>
      </c>
      <c r="H441" s="98">
        <v>906.9</v>
      </c>
      <c r="I441" s="329"/>
      <c r="J441" s="329"/>
      <c r="K441" s="35"/>
    </row>
    <row r="442" spans="1:11" x14ac:dyDescent="0.2">
      <c r="A442" s="296" t="s">
        <v>432</v>
      </c>
      <c r="B442" s="59" t="s">
        <v>262</v>
      </c>
      <c r="C442" s="226" t="s">
        <v>98</v>
      </c>
      <c r="D442" s="59" t="s">
        <v>183</v>
      </c>
      <c r="E442" s="59" t="s">
        <v>271</v>
      </c>
      <c r="F442" s="226" t="s">
        <v>124</v>
      </c>
      <c r="G442" s="98">
        <v>203.8</v>
      </c>
      <c r="H442" s="98">
        <v>203.8</v>
      </c>
      <c r="I442" s="329"/>
      <c r="J442" s="329"/>
      <c r="K442" s="35"/>
    </row>
    <row r="443" spans="1:11" x14ac:dyDescent="0.2">
      <c r="A443" s="296" t="s">
        <v>136</v>
      </c>
      <c r="B443" s="59" t="s">
        <v>262</v>
      </c>
      <c r="C443" s="226" t="s">
        <v>98</v>
      </c>
      <c r="D443" s="59" t="s">
        <v>183</v>
      </c>
      <c r="E443" s="59" t="s">
        <v>271</v>
      </c>
      <c r="F443" s="226" t="s">
        <v>196</v>
      </c>
      <c r="G443" s="98">
        <f t="shared" ref="G443:H443" si="219">G444</f>
        <v>20.6</v>
      </c>
      <c r="H443" s="98">
        <f t="shared" si="219"/>
        <v>20.6</v>
      </c>
      <c r="I443" s="329"/>
      <c r="J443" s="329"/>
      <c r="K443" s="35"/>
    </row>
    <row r="444" spans="1:11" x14ac:dyDescent="0.2">
      <c r="A444" s="296" t="s">
        <v>137</v>
      </c>
      <c r="B444" s="59" t="s">
        <v>262</v>
      </c>
      <c r="C444" s="226" t="s">
        <v>98</v>
      </c>
      <c r="D444" s="59" t="s">
        <v>183</v>
      </c>
      <c r="E444" s="59" t="s">
        <v>271</v>
      </c>
      <c r="F444" s="226" t="s">
        <v>138</v>
      </c>
      <c r="G444" s="98">
        <f t="shared" ref="G444" si="220">G446+G447+G445</f>
        <v>20.6</v>
      </c>
      <c r="H444" s="98">
        <f t="shared" ref="H444" si="221">H446+H447+H445</f>
        <v>20.6</v>
      </c>
      <c r="I444" s="329"/>
      <c r="J444" s="329"/>
      <c r="K444" s="35"/>
    </row>
    <row r="445" spans="1:11" ht="22.5" x14ac:dyDescent="0.2">
      <c r="A445" s="297" t="s">
        <v>139</v>
      </c>
      <c r="B445" s="59" t="s">
        <v>262</v>
      </c>
      <c r="C445" s="226" t="s">
        <v>98</v>
      </c>
      <c r="D445" s="59" t="s">
        <v>183</v>
      </c>
      <c r="E445" s="59" t="s">
        <v>271</v>
      </c>
      <c r="F445" s="226">
        <v>851</v>
      </c>
      <c r="G445" s="98"/>
      <c r="H445" s="98"/>
      <c r="I445" s="329"/>
      <c r="J445" s="329"/>
      <c r="K445" s="35"/>
    </row>
    <row r="446" spans="1:11" x14ac:dyDescent="0.2">
      <c r="A446" s="298" t="s">
        <v>197</v>
      </c>
      <c r="B446" s="59" t="s">
        <v>262</v>
      </c>
      <c r="C446" s="226" t="s">
        <v>98</v>
      </c>
      <c r="D446" s="59" t="s">
        <v>183</v>
      </c>
      <c r="E446" s="59" t="s">
        <v>271</v>
      </c>
      <c r="F446" s="226" t="s">
        <v>217</v>
      </c>
      <c r="G446" s="98">
        <v>2</v>
      </c>
      <c r="H446" s="98">
        <v>2</v>
      </c>
      <c r="I446" s="329"/>
      <c r="J446" s="329"/>
      <c r="K446" s="35"/>
    </row>
    <row r="447" spans="1:11" x14ac:dyDescent="0.2">
      <c r="A447" s="298" t="s">
        <v>404</v>
      </c>
      <c r="B447" s="59" t="s">
        <v>262</v>
      </c>
      <c r="C447" s="226" t="s">
        <v>98</v>
      </c>
      <c r="D447" s="59" t="s">
        <v>183</v>
      </c>
      <c r="E447" s="59" t="s">
        <v>271</v>
      </c>
      <c r="F447" s="226">
        <v>853</v>
      </c>
      <c r="G447" s="98">
        <v>18.600000000000001</v>
      </c>
      <c r="H447" s="98">
        <v>18.600000000000001</v>
      </c>
      <c r="I447" s="329"/>
      <c r="J447" s="329"/>
      <c r="K447" s="35"/>
    </row>
    <row r="448" spans="1:11" x14ac:dyDescent="0.2">
      <c r="A448" s="302" t="s">
        <v>272</v>
      </c>
      <c r="B448" s="59" t="s">
        <v>262</v>
      </c>
      <c r="C448" s="61" t="s">
        <v>98</v>
      </c>
      <c r="D448" s="79" t="s">
        <v>273</v>
      </c>
      <c r="E448" s="79"/>
      <c r="F448" s="61"/>
      <c r="G448" s="258">
        <f t="shared" ref="G448:H451" si="222">G449</f>
        <v>6</v>
      </c>
      <c r="H448" s="258">
        <f t="shared" si="222"/>
        <v>6</v>
      </c>
      <c r="I448" s="349"/>
      <c r="J448" s="349"/>
      <c r="K448" s="35"/>
    </row>
    <row r="449" spans="1:11" x14ac:dyDescent="0.2">
      <c r="A449" s="46" t="s">
        <v>125</v>
      </c>
      <c r="B449" s="59" t="s">
        <v>262</v>
      </c>
      <c r="C449" s="59" t="s">
        <v>98</v>
      </c>
      <c r="D449" s="59" t="s">
        <v>273</v>
      </c>
      <c r="E449" s="79" t="s">
        <v>274</v>
      </c>
      <c r="F449" s="61"/>
      <c r="G449" s="258">
        <f t="shared" si="222"/>
        <v>6</v>
      </c>
      <c r="H449" s="258">
        <f t="shared" si="222"/>
        <v>6</v>
      </c>
      <c r="I449" s="349"/>
      <c r="J449" s="349"/>
      <c r="K449" s="35"/>
    </row>
    <row r="450" spans="1:11" ht="45" x14ac:dyDescent="0.2">
      <c r="A450" s="132" t="s">
        <v>69</v>
      </c>
      <c r="B450" s="59" t="s">
        <v>262</v>
      </c>
      <c r="C450" s="226" t="s">
        <v>98</v>
      </c>
      <c r="D450" s="59" t="s">
        <v>273</v>
      </c>
      <c r="E450" s="59" t="s">
        <v>275</v>
      </c>
      <c r="F450" s="226"/>
      <c r="G450" s="98">
        <f t="shared" si="222"/>
        <v>6</v>
      </c>
      <c r="H450" s="98">
        <f t="shared" si="222"/>
        <v>6</v>
      </c>
      <c r="I450" s="329"/>
      <c r="J450" s="329"/>
      <c r="K450" s="35"/>
    </row>
    <row r="451" spans="1:11" x14ac:dyDescent="0.2">
      <c r="A451" s="46" t="s">
        <v>276</v>
      </c>
      <c r="B451" s="59" t="s">
        <v>262</v>
      </c>
      <c r="C451" s="226" t="s">
        <v>98</v>
      </c>
      <c r="D451" s="59" t="s">
        <v>273</v>
      </c>
      <c r="E451" s="59" t="s">
        <v>275</v>
      </c>
      <c r="F451" s="226">
        <v>500</v>
      </c>
      <c r="G451" s="98">
        <f t="shared" si="222"/>
        <v>6</v>
      </c>
      <c r="H451" s="98">
        <f t="shared" si="222"/>
        <v>6</v>
      </c>
      <c r="I451" s="329"/>
      <c r="J451" s="329"/>
      <c r="K451" s="35"/>
    </row>
    <row r="452" spans="1:11" x14ac:dyDescent="0.2">
      <c r="A452" s="46" t="s">
        <v>277</v>
      </c>
      <c r="B452" s="59" t="s">
        <v>262</v>
      </c>
      <c r="C452" s="226" t="s">
        <v>98</v>
      </c>
      <c r="D452" s="59" t="s">
        <v>273</v>
      </c>
      <c r="E452" s="59" t="s">
        <v>275</v>
      </c>
      <c r="F452" s="226">
        <v>530</v>
      </c>
      <c r="G452" s="98">
        <v>6</v>
      </c>
      <c r="H452" s="98">
        <v>6</v>
      </c>
      <c r="I452" s="329"/>
      <c r="J452" s="329"/>
      <c r="K452" s="35"/>
    </row>
    <row r="453" spans="1:11" x14ac:dyDescent="0.2">
      <c r="A453" s="44" t="s">
        <v>278</v>
      </c>
      <c r="B453" s="69" t="s">
        <v>262</v>
      </c>
      <c r="C453" s="69" t="s">
        <v>214</v>
      </c>
      <c r="D453" s="69"/>
      <c r="E453" s="69"/>
      <c r="F453" s="67"/>
      <c r="G453" s="97">
        <f t="shared" ref="G453:H457" si="223">G454</f>
        <v>1190.6748</v>
      </c>
      <c r="H453" s="97">
        <f t="shared" si="223"/>
        <v>1233.5391</v>
      </c>
      <c r="I453" s="332"/>
      <c r="J453" s="332"/>
      <c r="K453" s="35"/>
    </row>
    <row r="454" spans="1:11" s="52" customFormat="1" ht="21" x14ac:dyDescent="0.2">
      <c r="A454" s="44" t="s">
        <v>279</v>
      </c>
      <c r="B454" s="69" t="s">
        <v>262</v>
      </c>
      <c r="C454" s="69" t="s">
        <v>214</v>
      </c>
      <c r="D454" s="69" t="s">
        <v>152</v>
      </c>
      <c r="E454" s="69"/>
      <c r="F454" s="69"/>
      <c r="G454" s="97">
        <f t="shared" si="223"/>
        <v>1190.6748</v>
      </c>
      <c r="H454" s="97">
        <f t="shared" si="223"/>
        <v>1233.5391</v>
      </c>
      <c r="I454" s="332"/>
      <c r="J454" s="332"/>
    </row>
    <row r="455" spans="1:11" s="52" customFormat="1" x14ac:dyDescent="0.2">
      <c r="A455" s="46" t="s">
        <v>125</v>
      </c>
      <c r="B455" s="59" t="s">
        <v>262</v>
      </c>
      <c r="C455" s="59" t="s">
        <v>214</v>
      </c>
      <c r="D455" s="59" t="s">
        <v>152</v>
      </c>
      <c r="E455" s="79" t="s">
        <v>274</v>
      </c>
      <c r="F455" s="226"/>
      <c r="G455" s="98">
        <f t="shared" si="223"/>
        <v>1190.6748</v>
      </c>
      <c r="H455" s="98">
        <f t="shared" si="223"/>
        <v>1233.5391</v>
      </c>
      <c r="I455" s="329"/>
      <c r="J455" s="329"/>
    </row>
    <row r="456" spans="1:11" s="42" customFormat="1" ht="45" x14ac:dyDescent="0.2">
      <c r="A456" s="132" t="s">
        <v>65</v>
      </c>
      <c r="B456" s="59" t="s">
        <v>262</v>
      </c>
      <c r="C456" s="59" t="s">
        <v>214</v>
      </c>
      <c r="D456" s="59" t="s">
        <v>152</v>
      </c>
      <c r="E456" s="59" t="s">
        <v>280</v>
      </c>
      <c r="F456" s="226"/>
      <c r="G456" s="98">
        <f t="shared" si="223"/>
        <v>1190.6748</v>
      </c>
      <c r="H456" s="98">
        <f t="shared" si="223"/>
        <v>1233.5391</v>
      </c>
      <c r="I456" s="329"/>
      <c r="J456" s="329"/>
    </row>
    <row r="457" spans="1:11" s="42" customFormat="1" ht="11.25" x14ac:dyDescent="0.2">
      <c r="A457" s="46" t="s">
        <v>276</v>
      </c>
      <c r="B457" s="59" t="s">
        <v>262</v>
      </c>
      <c r="C457" s="59" t="s">
        <v>214</v>
      </c>
      <c r="D457" s="59" t="s">
        <v>152</v>
      </c>
      <c r="E457" s="59" t="s">
        <v>280</v>
      </c>
      <c r="F457" s="59" t="s">
        <v>281</v>
      </c>
      <c r="G457" s="98">
        <f t="shared" si="223"/>
        <v>1190.6748</v>
      </c>
      <c r="H457" s="98">
        <f t="shared" si="223"/>
        <v>1233.5391</v>
      </c>
      <c r="I457" s="329"/>
      <c r="J457" s="329"/>
    </row>
    <row r="458" spans="1:11" s="42" customFormat="1" ht="11.25" x14ac:dyDescent="0.2">
      <c r="A458" s="46" t="s">
        <v>277</v>
      </c>
      <c r="B458" s="59" t="s">
        <v>262</v>
      </c>
      <c r="C458" s="59" t="s">
        <v>214</v>
      </c>
      <c r="D458" s="59" t="s">
        <v>152</v>
      </c>
      <c r="E458" s="59" t="s">
        <v>280</v>
      </c>
      <c r="F458" s="59" t="s">
        <v>282</v>
      </c>
      <c r="G458" s="98">
        <v>1190.6748</v>
      </c>
      <c r="H458" s="98">
        <v>1233.5391</v>
      </c>
      <c r="I458" s="329"/>
      <c r="J458" s="329"/>
    </row>
    <row r="459" spans="1:11" x14ac:dyDescent="0.2">
      <c r="A459" s="303" t="s">
        <v>336</v>
      </c>
      <c r="B459" s="69" t="s">
        <v>262</v>
      </c>
      <c r="C459" s="69" t="s">
        <v>239</v>
      </c>
      <c r="D459" s="69"/>
      <c r="E459" s="69"/>
      <c r="F459" s="67"/>
      <c r="G459" s="97">
        <f t="shared" ref="G459:H459" si="224">G460</f>
        <v>2569.6799999999998</v>
      </c>
      <c r="H459" s="97">
        <f t="shared" si="224"/>
        <v>0</v>
      </c>
      <c r="I459" s="332"/>
      <c r="J459" s="332"/>
      <c r="K459" s="35"/>
    </row>
    <row r="460" spans="1:11" x14ac:dyDescent="0.2">
      <c r="A460" s="303" t="s">
        <v>337</v>
      </c>
      <c r="B460" s="69" t="s">
        <v>262</v>
      </c>
      <c r="C460" s="69" t="s">
        <v>239</v>
      </c>
      <c r="D460" s="69" t="s">
        <v>152</v>
      </c>
      <c r="E460" s="69"/>
      <c r="F460" s="67"/>
      <c r="G460" s="97">
        <f>G461</f>
        <v>2569.6799999999998</v>
      </c>
      <c r="H460" s="97">
        <f>H461</f>
        <v>0</v>
      </c>
      <c r="I460" s="332"/>
      <c r="J460" s="332"/>
      <c r="K460" s="35"/>
    </row>
    <row r="461" spans="1:11" ht="52.5" x14ac:dyDescent="0.2">
      <c r="A461" s="234" t="s">
        <v>690</v>
      </c>
      <c r="B461" s="69" t="s">
        <v>262</v>
      </c>
      <c r="C461" s="69" t="s">
        <v>239</v>
      </c>
      <c r="D461" s="69" t="s">
        <v>152</v>
      </c>
      <c r="E461" s="69" t="s">
        <v>691</v>
      </c>
      <c r="F461" s="67"/>
      <c r="G461" s="97">
        <f>G462+G465</f>
        <v>2569.6799999999998</v>
      </c>
      <c r="H461" s="97">
        <f>H462+H465</f>
        <v>0</v>
      </c>
      <c r="I461" s="332"/>
      <c r="J461" s="332"/>
      <c r="K461" s="35"/>
    </row>
    <row r="462" spans="1:11" ht="22.5" x14ac:dyDescent="0.2">
      <c r="A462" s="46" t="s">
        <v>412</v>
      </c>
      <c r="B462" s="59" t="s">
        <v>262</v>
      </c>
      <c r="C462" s="59" t="s">
        <v>239</v>
      </c>
      <c r="D462" s="59" t="s">
        <v>152</v>
      </c>
      <c r="E462" s="59" t="s">
        <v>689</v>
      </c>
      <c r="F462" s="226" t="s">
        <v>120</v>
      </c>
      <c r="G462" s="98">
        <f t="shared" ref="G462:H463" si="225">G463</f>
        <v>2569.6799999999998</v>
      </c>
      <c r="H462" s="98">
        <f t="shared" si="225"/>
        <v>0</v>
      </c>
      <c r="I462" s="329"/>
      <c r="J462" s="329"/>
      <c r="K462" s="35"/>
    </row>
    <row r="463" spans="1:11" ht="33.75" x14ac:dyDescent="0.2">
      <c r="A463" s="46" t="s">
        <v>121</v>
      </c>
      <c r="B463" s="59" t="s">
        <v>262</v>
      </c>
      <c r="C463" s="59" t="s">
        <v>239</v>
      </c>
      <c r="D463" s="59" t="s">
        <v>152</v>
      </c>
      <c r="E463" s="59" t="s">
        <v>689</v>
      </c>
      <c r="F463" s="226" t="s">
        <v>122</v>
      </c>
      <c r="G463" s="98">
        <f t="shared" si="225"/>
        <v>2569.6799999999998</v>
      </c>
      <c r="H463" s="98">
        <f t="shared" si="225"/>
        <v>0</v>
      </c>
      <c r="I463" s="329"/>
      <c r="J463" s="329"/>
      <c r="K463" s="35"/>
    </row>
    <row r="464" spans="1:11" x14ac:dyDescent="0.2">
      <c r="A464" s="296" t="s">
        <v>432</v>
      </c>
      <c r="B464" s="59" t="s">
        <v>262</v>
      </c>
      <c r="C464" s="59" t="s">
        <v>239</v>
      </c>
      <c r="D464" s="59" t="s">
        <v>152</v>
      </c>
      <c r="E464" s="59" t="s">
        <v>689</v>
      </c>
      <c r="F464" s="226" t="s">
        <v>124</v>
      </c>
      <c r="G464" s="98">
        <v>2569.6799999999998</v>
      </c>
      <c r="H464" s="98"/>
      <c r="I464" s="329"/>
      <c r="J464" s="329"/>
      <c r="K464" s="35"/>
    </row>
    <row r="465" spans="1:11" hidden="1" x14ac:dyDescent="0.2">
      <c r="A465" s="46" t="s">
        <v>276</v>
      </c>
      <c r="B465" s="59" t="s">
        <v>262</v>
      </c>
      <c r="C465" s="59" t="s">
        <v>239</v>
      </c>
      <c r="D465" s="59" t="s">
        <v>152</v>
      </c>
      <c r="E465" s="59" t="s">
        <v>689</v>
      </c>
      <c r="F465" s="226" t="s">
        <v>281</v>
      </c>
      <c r="G465" s="98">
        <f t="shared" ref="G465:H466" si="226">G466</f>
        <v>0</v>
      </c>
      <c r="H465" s="98">
        <f t="shared" si="226"/>
        <v>0</v>
      </c>
      <c r="I465" s="329"/>
      <c r="J465" s="329"/>
      <c r="K465" s="35"/>
    </row>
    <row r="466" spans="1:11" hidden="1" x14ac:dyDescent="0.2">
      <c r="A466" s="46" t="s">
        <v>290</v>
      </c>
      <c r="B466" s="59" t="s">
        <v>262</v>
      </c>
      <c r="C466" s="59" t="s">
        <v>239</v>
      </c>
      <c r="D466" s="59" t="s">
        <v>152</v>
      </c>
      <c r="E466" s="59" t="s">
        <v>689</v>
      </c>
      <c r="F466" s="226" t="s">
        <v>291</v>
      </c>
      <c r="G466" s="98">
        <f t="shared" si="226"/>
        <v>0</v>
      </c>
      <c r="H466" s="98">
        <f t="shared" si="226"/>
        <v>0</v>
      </c>
      <c r="I466" s="329"/>
      <c r="J466" s="329"/>
      <c r="K466" s="35"/>
    </row>
    <row r="467" spans="1:11" hidden="1" x14ac:dyDescent="0.2">
      <c r="A467" s="296" t="s">
        <v>294</v>
      </c>
      <c r="B467" s="59" t="s">
        <v>262</v>
      </c>
      <c r="C467" s="59" t="s">
        <v>239</v>
      </c>
      <c r="D467" s="59" t="s">
        <v>152</v>
      </c>
      <c r="E467" s="59" t="s">
        <v>689</v>
      </c>
      <c r="F467" s="226">
        <v>512</v>
      </c>
      <c r="G467" s="98"/>
      <c r="H467" s="98"/>
      <c r="I467" s="329"/>
      <c r="J467" s="329"/>
      <c r="K467" s="35"/>
    </row>
    <row r="468" spans="1:11" s="42" customFormat="1" ht="42" x14ac:dyDescent="0.2">
      <c r="A468" s="294" t="s">
        <v>283</v>
      </c>
      <c r="B468" s="69" t="s">
        <v>262</v>
      </c>
      <c r="C468" s="67" t="s">
        <v>284</v>
      </c>
      <c r="D468" s="69" t="s">
        <v>146</v>
      </c>
      <c r="E468" s="69" t="s">
        <v>147</v>
      </c>
      <c r="F468" s="67" t="s">
        <v>148</v>
      </c>
      <c r="G468" s="97">
        <f>G469+G479+G475</f>
        <v>20676.873350000002</v>
      </c>
      <c r="H468" s="97">
        <f>H469+H479+H475</f>
        <v>20613.537780000002</v>
      </c>
      <c r="I468" s="332"/>
      <c r="J468" s="332"/>
    </row>
    <row r="469" spans="1:11" s="42" customFormat="1" ht="30" customHeight="1" x14ac:dyDescent="0.2">
      <c r="A469" s="44" t="s">
        <v>285</v>
      </c>
      <c r="B469" s="69" t="s">
        <v>262</v>
      </c>
      <c r="C469" s="67" t="s">
        <v>284</v>
      </c>
      <c r="D469" s="69" t="s">
        <v>98</v>
      </c>
      <c r="E469" s="69" t="s">
        <v>147</v>
      </c>
      <c r="F469" s="67" t="s">
        <v>148</v>
      </c>
      <c r="G469" s="97">
        <f t="shared" ref="G469:H473" si="227">G470</f>
        <v>19231.71</v>
      </c>
      <c r="H469" s="97">
        <f t="shared" si="227"/>
        <v>19168.37487</v>
      </c>
      <c r="I469" s="332"/>
      <c r="J469" s="332"/>
    </row>
    <row r="470" spans="1:11" s="42" customFormat="1" ht="11.25" x14ac:dyDescent="0.2">
      <c r="A470" s="46" t="s">
        <v>286</v>
      </c>
      <c r="B470" s="59" t="s">
        <v>262</v>
      </c>
      <c r="C470" s="226" t="s">
        <v>284</v>
      </c>
      <c r="D470" s="59" t="s">
        <v>98</v>
      </c>
      <c r="E470" s="59" t="s">
        <v>287</v>
      </c>
      <c r="F470" s="226" t="s">
        <v>148</v>
      </c>
      <c r="G470" s="98">
        <f t="shared" si="227"/>
        <v>19231.71</v>
      </c>
      <c r="H470" s="98">
        <f t="shared" si="227"/>
        <v>19168.37487</v>
      </c>
      <c r="I470" s="329"/>
      <c r="J470" s="329"/>
    </row>
    <row r="471" spans="1:11" s="42" customFormat="1" ht="33.75" x14ac:dyDescent="0.2">
      <c r="A471" s="46" t="s">
        <v>288</v>
      </c>
      <c r="B471" s="59" t="s">
        <v>262</v>
      </c>
      <c r="C471" s="226" t="s">
        <v>284</v>
      </c>
      <c r="D471" s="59" t="s">
        <v>98</v>
      </c>
      <c r="E471" s="59" t="s">
        <v>289</v>
      </c>
      <c r="F471" s="226" t="s">
        <v>148</v>
      </c>
      <c r="G471" s="98">
        <f t="shared" si="227"/>
        <v>19231.71</v>
      </c>
      <c r="H471" s="98">
        <f t="shared" si="227"/>
        <v>19168.37487</v>
      </c>
      <c r="I471" s="329"/>
      <c r="J471" s="329"/>
    </row>
    <row r="472" spans="1:11" s="42" customFormat="1" ht="11.25" x14ac:dyDescent="0.2">
      <c r="A472" s="46" t="s">
        <v>276</v>
      </c>
      <c r="B472" s="59" t="s">
        <v>262</v>
      </c>
      <c r="C472" s="226" t="s">
        <v>284</v>
      </c>
      <c r="D472" s="59" t="s">
        <v>98</v>
      </c>
      <c r="E472" s="59" t="s">
        <v>289</v>
      </c>
      <c r="F472" s="226" t="s">
        <v>281</v>
      </c>
      <c r="G472" s="98">
        <f t="shared" si="227"/>
        <v>19231.71</v>
      </c>
      <c r="H472" s="98">
        <f t="shared" si="227"/>
        <v>19168.37487</v>
      </c>
      <c r="I472" s="329"/>
      <c r="J472" s="329"/>
    </row>
    <row r="473" spans="1:11" s="42" customFormat="1" ht="11.25" x14ac:dyDescent="0.2">
      <c r="A473" s="46" t="s">
        <v>290</v>
      </c>
      <c r="B473" s="59" t="s">
        <v>262</v>
      </c>
      <c r="C473" s="226" t="s">
        <v>284</v>
      </c>
      <c r="D473" s="59" t="s">
        <v>98</v>
      </c>
      <c r="E473" s="59" t="s">
        <v>289</v>
      </c>
      <c r="F473" s="226" t="s">
        <v>291</v>
      </c>
      <c r="G473" s="98">
        <f t="shared" si="227"/>
        <v>19231.71</v>
      </c>
      <c r="H473" s="98">
        <f t="shared" si="227"/>
        <v>19168.37487</v>
      </c>
      <c r="I473" s="329"/>
      <c r="J473" s="329"/>
    </row>
    <row r="474" spans="1:11" ht="22.5" x14ac:dyDescent="0.2">
      <c r="A474" s="296" t="s">
        <v>292</v>
      </c>
      <c r="B474" s="59" t="s">
        <v>262</v>
      </c>
      <c r="C474" s="226" t="s">
        <v>284</v>
      </c>
      <c r="D474" s="59" t="s">
        <v>98</v>
      </c>
      <c r="E474" s="59" t="s">
        <v>289</v>
      </c>
      <c r="F474" s="226" t="s">
        <v>293</v>
      </c>
      <c r="G474" s="98">
        <v>19231.71</v>
      </c>
      <c r="H474" s="98">
        <v>19168.37487</v>
      </c>
      <c r="I474" s="329"/>
      <c r="J474" s="329"/>
      <c r="K474" s="35"/>
    </row>
    <row r="475" spans="1:11" x14ac:dyDescent="0.2">
      <c r="A475" s="44" t="s">
        <v>294</v>
      </c>
      <c r="B475" s="69" t="s">
        <v>262</v>
      </c>
      <c r="C475" s="67" t="s">
        <v>284</v>
      </c>
      <c r="D475" s="69" t="s">
        <v>214</v>
      </c>
      <c r="E475" s="69"/>
      <c r="F475" s="67"/>
      <c r="G475" s="97">
        <f t="shared" ref="G475:H477" si="228">G476</f>
        <v>1366.9894400000001</v>
      </c>
      <c r="H475" s="97">
        <f t="shared" si="228"/>
        <v>1366.989</v>
      </c>
      <c r="I475" s="332"/>
      <c r="J475" s="332"/>
      <c r="K475" s="35"/>
    </row>
    <row r="476" spans="1:11" x14ac:dyDescent="0.2">
      <c r="A476" s="46" t="s">
        <v>276</v>
      </c>
      <c r="B476" s="59" t="s">
        <v>262</v>
      </c>
      <c r="C476" s="226" t="s">
        <v>284</v>
      </c>
      <c r="D476" s="59" t="s">
        <v>214</v>
      </c>
      <c r="E476" s="59" t="s">
        <v>287</v>
      </c>
      <c r="F476" s="226" t="s">
        <v>281</v>
      </c>
      <c r="G476" s="98">
        <f t="shared" si="228"/>
        <v>1366.9894400000001</v>
      </c>
      <c r="H476" s="98">
        <f t="shared" si="228"/>
        <v>1366.989</v>
      </c>
      <c r="I476" s="329"/>
      <c r="J476" s="329"/>
      <c r="K476" s="35"/>
    </row>
    <row r="477" spans="1:11" x14ac:dyDescent="0.2">
      <c r="A477" s="46" t="s">
        <v>290</v>
      </c>
      <c r="B477" s="59" t="s">
        <v>262</v>
      </c>
      <c r="C477" s="226" t="s">
        <v>284</v>
      </c>
      <c r="D477" s="59" t="s">
        <v>214</v>
      </c>
      <c r="E477" s="59" t="s">
        <v>295</v>
      </c>
      <c r="F477" s="226" t="s">
        <v>291</v>
      </c>
      <c r="G477" s="98">
        <f t="shared" si="228"/>
        <v>1366.9894400000001</v>
      </c>
      <c r="H477" s="98">
        <f t="shared" si="228"/>
        <v>1366.989</v>
      </c>
      <c r="I477" s="329"/>
      <c r="J477" s="329"/>
      <c r="K477" s="35"/>
    </row>
    <row r="478" spans="1:11" x14ac:dyDescent="0.2">
      <c r="A478" s="296" t="s">
        <v>294</v>
      </c>
      <c r="B478" s="59" t="s">
        <v>262</v>
      </c>
      <c r="C478" s="226" t="s">
        <v>284</v>
      </c>
      <c r="D478" s="59" t="s">
        <v>214</v>
      </c>
      <c r="E478" s="59" t="s">
        <v>295</v>
      </c>
      <c r="F478" s="226">
        <v>512</v>
      </c>
      <c r="G478" s="98">
        <v>1366.9894400000001</v>
      </c>
      <c r="H478" s="98">
        <v>1366.989</v>
      </c>
      <c r="I478" s="329"/>
      <c r="J478" s="329"/>
      <c r="K478" s="35"/>
    </row>
    <row r="479" spans="1:11" ht="21" x14ac:dyDescent="0.2">
      <c r="A479" s="44" t="s">
        <v>296</v>
      </c>
      <c r="B479" s="69" t="s">
        <v>262</v>
      </c>
      <c r="C479" s="67">
        <v>14</v>
      </c>
      <c r="D479" s="69" t="s">
        <v>152</v>
      </c>
      <c r="E479" s="69"/>
      <c r="F479" s="67"/>
      <c r="G479" s="97">
        <f>G480</f>
        <v>78.173910000000006</v>
      </c>
      <c r="H479" s="97">
        <f>H480</f>
        <v>78.173910000000006</v>
      </c>
      <c r="I479" s="332"/>
      <c r="J479" s="332"/>
      <c r="K479" s="35"/>
    </row>
    <row r="480" spans="1:11" x14ac:dyDescent="0.2">
      <c r="A480" s="46" t="s">
        <v>276</v>
      </c>
      <c r="B480" s="59" t="s">
        <v>262</v>
      </c>
      <c r="C480" s="226" t="s">
        <v>284</v>
      </c>
      <c r="D480" s="226" t="s">
        <v>152</v>
      </c>
      <c r="E480" s="59" t="s">
        <v>287</v>
      </c>
      <c r="F480" s="226" t="s">
        <v>148</v>
      </c>
      <c r="G480" s="98">
        <f t="shared" ref="G480:H482" si="229">+G481</f>
        <v>78.173910000000006</v>
      </c>
      <c r="H480" s="98">
        <f t="shared" si="229"/>
        <v>78.173910000000006</v>
      </c>
      <c r="I480" s="329"/>
      <c r="J480" s="329"/>
      <c r="K480" s="35"/>
    </row>
    <row r="481" spans="1:11" ht="67.5" x14ac:dyDescent="0.2">
      <c r="A481" s="46" t="s">
        <v>297</v>
      </c>
      <c r="B481" s="59" t="s">
        <v>262</v>
      </c>
      <c r="C481" s="226" t="s">
        <v>284</v>
      </c>
      <c r="D481" s="226" t="s">
        <v>152</v>
      </c>
      <c r="E481" s="59" t="s">
        <v>298</v>
      </c>
      <c r="F481" s="226" t="s">
        <v>148</v>
      </c>
      <c r="G481" s="98">
        <f t="shared" si="229"/>
        <v>78.173910000000006</v>
      </c>
      <c r="H481" s="98">
        <f t="shared" si="229"/>
        <v>78.173910000000006</v>
      </c>
      <c r="I481" s="329"/>
      <c r="J481" s="329"/>
      <c r="K481" s="35"/>
    </row>
    <row r="482" spans="1:11" ht="45" x14ac:dyDescent="0.2">
      <c r="A482" s="227" t="s">
        <v>61</v>
      </c>
      <c r="B482" s="59" t="s">
        <v>262</v>
      </c>
      <c r="C482" s="226" t="s">
        <v>284</v>
      </c>
      <c r="D482" s="226" t="s">
        <v>152</v>
      </c>
      <c r="E482" s="59" t="s">
        <v>298</v>
      </c>
      <c r="F482" s="226" t="s">
        <v>148</v>
      </c>
      <c r="G482" s="98">
        <f t="shared" si="229"/>
        <v>78.173910000000006</v>
      </c>
      <c r="H482" s="98">
        <f t="shared" si="229"/>
        <v>78.173910000000006</v>
      </c>
      <c r="I482" s="329"/>
      <c r="J482" s="329"/>
      <c r="K482" s="35"/>
    </row>
    <row r="483" spans="1:11" x14ac:dyDescent="0.2">
      <c r="A483" s="46" t="s">
        <v>276</v>
      </c>
      <c r="B483" s="59" t="s">
        <v>262</v>
      </c>
      <c r="C483" s="226" t="s">
        <v>284</v>
      </c>
      <c r="D483" s="226" t="s">
        <v>152</v>
      </c>
      <c r="E483" s="59" t="s">
        <v>298</v>
      </c>
      <c r="F483" s="226" t="s">
        <v>281</v>
      </c>
      <c r="G483" s="98">
        <f t="shared" ref="G483:H483" si="230">G484</f>
        <v>78.173910000000006</v>
      </c>
      <c r="H483" s="98">
        <f t="shared" si="230"/>
        <v>78.173910000000006</v>
      </c>
      <c r="I483" s="329"/>
      <c r="J483" s="329"/>
      <c r="K483" s="35"/>
    </row>
    <row r="484" spans="1:11" x14ac:dyDescent="0.2">
      <c r="A484" s="296" t="s">
        <v>75</v>
      </c>
      <c r="B484" s="59" t="s">
        <v>262</v>
      </c>
      <c r="C484" s="226" t="s">
        <v>284</v>
      </c>
      <c r="D484" s="226" t="s">
        <v>152</v>
      </c>
      <c r="E484" s="59" t="s">
        <v>298</v>
      </c>
      <c r="F484" s="226">
        <v>540</v>
      </c>
      <c r="G484" s="98">
        <v>78.173910000000006</v>
      </c>
      <c r="H484" s="98">
        <v>78.173910000000006</v>
      </c>
      <c r="I484" s="329"/>
      <c r="J484" s="329"/>
      <c r="K484" s="35"/>
    </row>
    <row r="485" spans="1:11" ht="42" x14ac:dyDescent="0.2">
      <c r="A485" s="234" t="s">
        <v>299</v>
      </c>
      <c r="B485" s="69" t="s">
        <v>300</v>
      </c>
      <c r="C485" s="67"/>
      <c r="D485" s="69"/>
      <c r="E485" s="69"/>
      <c r="F485" s="67"/>
      <c r="G485" s="324">
        <f>G486+G554+G565+G599+G645+G659+G680+G691+G734+G675</f>
        <v>47522.546599999994</v>
      </c>
      <c r="H485" s="324">
        <f>H486+H554+H565+H599+H645+H659+H680+H691+H734+H675</f>
        <v>39920.714599999999</v>
      </c>
      <c r="I485" s="347"/>
      <c r="J485" s="347"/>
      <c r="K485" s="35">
        <v>47781.623</v>
      </c>
    </row>
    <row r="486" spans="1:11" x14ac:dyDescent="0.2">
      <c r="A486" s="44" t="s">
        <v>263</v>
      </c>
      <c r="B486" s="69" t="s">
        <v>300</v>
      </c>
      <c r="C486" s="67" t="s">
        <v>98</v>
      </c>
      <c r="D486" s="69" t="s">
        <v>146</v>
      </c>
      <c r="E486" s="69" t="s">
        <v>147</v>
      </c>
      <c r="F486" s="67" t="s">
        <v>148</v>
      </c>
      <c r="G486" s="289">
        <f>G487+G512+G517+G522</f>
        <v>27587.222999999994</v>
      </c>
      <c r="H486" s="289">
        <f>H487+H512+H517+H522</f>
        <v>19771.823</v>
      </c>
      <c r="I486" s="331"/>
      <c r="J486" s="331"/>
      <c r="K486" s="137">
        <f>K485-G485</f>
        <v>259.07640000000538</v>
      </c>
    </row>
    <row r="487" spans="1:11" ht="63" x14ac:dyDescent="0.2">
      <c r="A487" s="44" t="s">
        <v>301</v>
      </c>
      <c r="B487" s="69" t="s">
        <v>300</v>
      </c>
      <c r="C487" s="67" t="s">
        <v>98</v>
      </c>
      <c r="D487" s="69" t="s">
        <v>128</v>
      </c>
      <c r="E487" s="69"/>
      <c r="F487" s="67"/>
      <c r="G487" s="97">
        <f>G493+G488</f>
        <v>24949.122999999996</v>
      </c>
      <c r="H487" s="97">
        <f>H493+H488</f>
        <v>17136.922999999999</v>
      </c>
      <c r="I487" s="332"/>
      <c r="J487" s="332"/>
      <c r="K487" s="35"/>
    </row>
    <row r="488" spans="1:11" ht="22.5" x14ac:dyDescent="0.2">
      <c r="A488" s="132" t="s">
        <v>302</v>
      </c>
      <c r="B488" s="74" t="s">
        <v>300</v>
      </c>
      <c r="C488" s="226" t="s">
        <v>98</v>
      </c>
      <c r="D488" s="59" t="s">
        <v>128</v>
      </c>
      <c r="E488" s="59" t="s">
        <v>303</v>
      </c>
      <c r="F488" s="226" t="s">
        <v>148</v>
      </c>
      <c r="G488" s="98">
        <f>G489</f>
        <v>1304.5999999999999</v>
      </c>
      <c r="H488" s="98">
        <f>H489</f>
        <v>1304.5999999999999</v>
      </c>
      <c r="I488" s="329"/>
      <c r="J488" s="329"/>
      <c r="K488" s="35"/>
    </row>
    <row r="489" spans="1:11" ht="67.5" x14ac:dyDescent="0.2">
      <c r="A489" s="46" t="s">
        <v>111</v>
      </c>
      <c r="B489" s="59" t="s">
        <v>300</v>
      </c>
      <c r="C489" s="226" t="s">
        <v>98</v>
      </c>
      <c r="D489" s="59" t="s">
        <v>128</v>
      </c>
      <c r="E489" s="59" t="s">
        <v>304</v>
      </c>
      <c r="F489" s="226" t="s">
        <v>112</v>
      </c>
      <c r="G489" s="98">
        <f t="shared" ref="G489:H489" si="231">SUM(G490)</f>
        <v>1304.5999999999999</v>
      </c>
      <c r="H489" s="98">
        <f t="shared" si="231"/>
        <v>1304.5999999999999</v>
      </c>
      <c r="I489" s="329"/>
      <c r="J489" s="329"/>
      <c r="K489" s="35"/>
    </row>
    <row r="490" spans="1:11" ht="22.5" x14ac:dyDescent="0.2">
      <c r="A490" s="46" t="s">
        <v>132</v>
      </c>
      <c r="B490" s="74" t="s">
        <v>300</v>
      </c>
      <c r="C490" s="226" t="s">
        <v>98</v>
      </c>
      <c r="D490" s="59" t="s">
        <v>128</v>
      </c>
      <c r="E490" s="59" t="s">
        <v>304</v>
      </c>
      <c r="F490" s="226" t="s">
        <v>193</v>
      </c>
      <c r="G490" s="98">
        <f t="shared" ref="G490" si="232">SUM(G491:G492)</f>
        <v>1304.5999999999999</v>
      </c>
      <c r="H490" s="98">
        <f t="shared" ref="H490" si="233">SUM(H491:H492)</f>
        <v>1304.5999999999999</v>
      </c>
      <c r="I490" s="329"/>
      <c r="J490" s="329"/>
      <c r="K490" s="35"/>
    </row>
    <row r="491" spans="1:11" ht="22.5" x14ac:dyDescent="0.2">
      <c r="A491" s="132" t="s">
        <v>133</v>
      </c>
      <c r="B491" s="59" t="s">
        <v>300</v>
      </c>
      <c r="C491" s="226" t="s">
        <v>98</v>
      </c>
      <c r="D491" s="59" t="s">
        <v>128</v>
      </c>
      <c r="E491" s="59" t="s">
        <v>304</v>
      </c>
      <c r="F491" s="226" t="s">
        <v>194</v>
      </c>
      <c r="G491" s="98">
        <v>1002</v>
      </c>
      <c r="H491" s="98">
        <v>1002</v>
      </c>
      <c r="I491" s="329"/>
      <c r="J491" s="329"/>
      <c r="K491" s="35"/>
    </row>
    <row r="492" spans="1:11" ht="45" x14ac:dyDescent="0.2">
      <c r="A492" s="132" t="s">
        <v>134</v>
      </c>
      <c r="B492" s="59" t="s">
        <v>300</v>
      </c>
      <c r="C492" s="226" t="s">
        <v>98</v>
      </c>
      <c r="D492" s="59" t="s">
        <v>128</v>
      </c>
      <c r="E492" s="59" t="s">
        <v>304</v>
      </c>
      <c r="F492" s="226">
        <v>129</v>
      </c>
      <c r="G492" s="98">
        <v>302.60000000000002</v>
      </c>
      <c r="H492" s="98">
        <v>302.60000000000002</v>
      </c>
      <c r="I492" s="329"/>
      <c r="J492" s="329"/>
      <c r="K492" s="35"/>
    </row>
    <row r="493" spans="1:11" ht="12.75" customHeight="1" x14ac:dyDescent="0.2">
      <c r="A493" s="46" t="s">
        <v>305</v>
      </c>
      <c r="B493" s="59" t="s">
        <v>300</v>
      </c>
      <c r="C493" s="226" t="s">
        <v>98</v>
      </c>
      <c r="D493" s="59" t="s">
        <v>128</v>
      </c>
      <c r="E493" s="59" t="s">
        <v>306</v>
      </c>
      <c r="F493" s="226" t="s">
        <v>148</v>
      </c>
      <c r="G493" s="98">
        <f>G494+G499+G502+G507</f>
        <v>23644.522999999997</v>
      </c>
      <c r="H493" s="98">
        <f>H494+H499+H502+H507</f>
        <v>15832.323</v>
      </c>
      <c r="I493" s="329"/>
      <c r="J493" s="329"/>
      <c r="K493" s="35"/>
    </row>
    <row r="494" spans="1:11" ht="17.25" customHeight="1" x14ac:dyDescent="0.2">
      <c r="A494" s="46" t="s">
        <v>111</v>
      </c>
      <c r="B494" s="59" t="s">
        <v>300</v>
      </c>
      <c r="C494" s="226" t="s">
        <v>98</v>
      </c>
      <c r="D494" s="59" t="s">
        <v>128</v>
      </c>
      <c r="E494" s="59" t="s">
        <v>307</v>
      </c>
      <c r="F494" s="226" t="s">
        <v>112</v>
      </c>
      <c r="G494" s="98">
        <f t="shared" ref="G494:H494" si="234">G495</f>
        <v>21242.6</v>
      </c>
      <c r="H494" s="98">
        <f t="shared" si="234"/>
        <v>13430.4</v>
      </c>
      <c r="I494" s="329"/>
      <c r="J494" s="329"/>
      <c r="K494" s="35"/>
    </row>
    <row r="495" spans="1:11" ht="21" customHeight="1" x14ac:dyDescent="0.2">
      <c r="A495" s="46" t="s">
        <v>132</v>
      </c>
      <c r="B495" s="74" t="s">
        <v>300</v>
      </c>
      <c r="C495" s="226" t="s">
        <v>98</v>
      </c>
      <c r="D495" s="59" t="s">
        <v>128</v>
      </c>
      <c r="E495" s="59" t="s">
        <v>307</v>
      </c>
      <c r="F495" s="226" t="s">
        <v>193</v>
      </c>
      <c r="G495" s="98">
        <f t="shared" ref="G495" si="235">G496+G497</f>
        <v>21242.6</v>
      </c>
      <c r="H495" s="98">
        <f t="shared" ref="H495" si="236">H496+H497</f>
        <v>13430.4</v>
      </c>
      <c r="I495" s="329"/>
      <c r="J495" s="329"/>
      <c r="K495" s="35"/>
    </row>
    <row r="496" spans="1:11" ht="22.5" x14ac:dyDescent="0.2">
      <c r="A496" s="132" t="s">
        <v>133</v>
      </c>
      <c r="B496" s="59" t="s">
        <v>300</v>
      </c>
      <c r="C496" s="226" t="s">
        <v>98</v>
      </c>
      <c r="D496" s="59" t="s">
        <v>128</v>
      </c>
      <c r="E496" s="59" t="s">
        <v>307</v>
      </c>
      <c r="F496" s="226" t="s">
        <v>194</v>
      </c>
      <c r="G496" s="98">
        <v>16315.4</v>
      </c>
      <c r="H496" s="98">
        <v>10315.4</v>
      </c>
      <c r="I496" s="329"/>
      <c r="J496" s="329"/>
      <c r="K496" s="35"/>
    </row>
    <row r="497" spans="1:11" ht="45" x14ac:dyDescent="0.2">
      <c r="A497" s="132" t="s">
        <v>134</v>
      </c>
      <c r="B497" s="59" t="s">
        <v>300</v>
      </c>
      <c r="C497" s="226" t="s">
        <v>98</v>
      </c>
      <c r="D497" s="59" t="s">
        <v>128</v>
      </c>
      <c r="E497" s="59" t="s">
        <v>307</v>
      </c>
      <c r="F497" s="226">
        <v>129</v>
      </c>
      <c r="G497" s="98">
        <v>4927.2</v>
      </c>
      <c r="H497" s="98">
        <v>3115</v>
      </c>
      <c r="I497" s="329"/>
      <c r="J497" s="329"/>
      <c r="K497" s="35"/>
    </row>
    <row r="498" spans="1:11" ht="22.5" x14ac:dyDescent="0.2">
      <c r="A498" s="132" t="s">
        <v>530</v>
      </c>
      <c r="B498" s="59" t="s">
        <v>300</v>
      </c>
      <c r="C498" s="226" t="s">
        <v>98</v>
      </c>
      <c r="D498" s="59" t="s">
        <v>128</v>
      </c>
      <c r="E498" s="59" t="s">
        <v>308</v>
      </c>
      <c r="F498" s="226"/>
      <c r="G498" s="98"/>
      <c r="H498" s="98"/>
      <c r="I498" s="329"/>
      <c r="J498" s="329"/>
      <c r="K498" s="35"/>
    </row>
    <row r="499" spans="1:11" ht="67.5" x14ac:dyDescent="0.2">
      <c r="A499" s="46" t="s">
        <v>111</v>
      </c>
      <c r="B499" s="59" t="s">
        <v>300</v>
      </c>
      <c r="C499" s="226" t="s">
        <v>98</v>
      </c>
      <c r="D499" s="59" t="s">
        <v>128</v>
      </c>
      <c r="E499" s="59" t="s">
        <v>308</v>
      </c>
      <c r="F499" s="226">
        <v>100</v>
      </c>
      <c r="G499" s="98">
        <f t="shared" ref="G499:H500" si="237">G500</f>
        <v>0</v>
      </c>
      <c r="H499" s="98">
        <f t="shared" si="237"/>
        <v>0</v>
      </c>
      <c r="I499" s="329"/>
      <c r="J499" s="329"/>
      <c r="K499" s="35"/>
    </row>
    <row r="500" spans="1:11" ht="22.5" x14ac:dyDescent="0.2">
      <c r="A500" s="46" t="s">
        <v>132</v>
      </c>
      <c r="B500" s="59" t="s">
        <v>300</v>
      </c>
      <c r="C500" s="226" t="s">
        <v>98</v>
      </c>
      <c r="D500" s="59" t="s">
        <v>128</v>
      </c>
      <c r="E500" s="59" t="s">
        <v>308</v>
      </c>
      <c r="F500" s="226">
        <v>120</v>
      </c>
      <c r="G500" s="98">
        <f t="shared" si="237"/>
        <v>0</v>
      </c>
      <c r="H500" s="98">
        <f t="shared" si="237"/>
        <v>0</v>
      </c>
      <c r="I500" s="329"/>
      <c r="J500" s="329"/>
      <c r="K500" s="35"/>
    </row>
    <row r="501" spans="1:11" ht="33.75" x14ac:dyDescent="0.2">
      <c r="A501" s="132" t="s">
        <v>245</v>
      </c>
      <c r="B501" s="59" t="s">
        <v>300</v>
      </c>
      <c r="C501" s="226" t="s">
        <v>98</v>
      </c>
      <c r="D501" s="59" t="s">
        <v>128</v>
      </c>
      <c r="E501" s="59" t="s">
        <v>308</v>
      </c>
      <c r="F501" s="226">
        <v>122</v>
      </c>
      <c r="G501" s="98">
        <v>0</v>
      </c>
      <c r="H501" s="98">
        <v>0</v>
      </c>
      <c r="I501" s="329"/>
      <c r="J501" s="329"/>
      <c r="K501" s="35"/>
    </row>
    <row r="502" spans="1:11" ht="22.5" x14ac:dyDescent="0.2">
      <c r="A502" s="46" t="s">
        <v>412</v>
      </c>
      <c r="B502" s="59" t="s">
        <v>300</v>
      </c>
      <c r="C502" s="226" t="s">
        <v>98</v>
      </c>
      <c r="D502" s="59" t="s">
        <v>128</v>
      </c>
      <c r="E502" s="59" t="s">
        <v>308</v>
      </c>
      <c r="F502" s="226" t="s">
        <v>120</v>
      </c>
      <c r="G502" s="98">
        <f t="shared" ref="G502:H502" si="238">G503</f>
        <v>2108.4230000000002</v>
      </c>
      <c r="H502" s="98">
        <f t="shared" si="238"/>
        <v>2108.4230000000002</v>
      </c>
      <c r="I502" s="329"/>
      <c r="J502" s="329"/>
      <c r="K502" s="35"/>
    </row>
    <row r="503" spans="1:11" ht="33.75" x14ac:dyDescent="0.2">
      <c r="A503" s="46" t="s">
        <v>121</v>
      </c>
      <c r="B503" s="74" t="s">
        <v>300</v>
      </c>
      <c r="C503" s="226" t="s">
        <v>98</v>
      </c>
      <c r="D503" s="59" t="s">
        <v>128</v>
      </c>
      <c r="E503" s="59" t="s">
        <v>308</v>
      </c>
      <c r="F503" s="226" t="s">
        <v>122</v>
      </c>
      <c r="G503" s="98">
        <f>G505+G504+G506</f>
        <v>2108.4230000000002</v>
      </c>
      <c r="H503" s="98">
        <f>H505+H504+H506</f>
        <v>2108.4230000000002</v>
      </c>
      <c r="I503" s="329"/>
      <c r="J503" s="329"/>
      <c r="K503" s="35"/>
    </row>
    <row r="504" spans="1:11" ht="33.75" x14ac:dyDescent="0.2">
      <c r="A504" s="296" t="s">
        <v>135</v>
      </c>
      <c r="B504" s="74" t="s">
        <v>300</v>
      </c>
      <c r="C504" s="226" t="s">
        <v>98</v>
      </c>
      <c r="D504" s="59" t="s">
        <v>128</v>
      </c>
      <c r="E504" s="59" t="s">
        <v>308</v>
      </c>
      <c r="F504" s="226">
        <v>242</v>
      </c>
      <c r="G504" s="98">
        <v>185</v>
      </c>
      <c r="H504" s="98">
        <v>185</v>
      </c>
      <c r="I504" s="329"/>
      <c r="J504" s="329"/>
      <c r="K504" s="35"/>
    </row>
    <row r="505" spans="1:11" x14ac:dyDescent="0.2">
      <c r="A505" s="296" t="s">
        <v>432</v>
      </c>
      <c r="B505" s="59" t="s">
        <v>300</v>
      </c>
      <c r="C505" s="226" t="s">
        <v>98</v>
      </c>
      <c r="D505" s="59" t="s">
        <v>128</v>
      </c>
      <c r="E505" s="59" t="s">
        <v>308</v>
      </c>
      <c r="F505" s="226" t="s">
        <v>124</v>
      </c>
      <c r="G505" s="98">
        <f>1521.323-185</f>
        <v>1336.3230000000001</v>
      </c>
      <c r="H505" s="98">
        <f>1521.323-185</f>
        <v>1336.3230000000001</v>
      </c>
      <c r="I505" s="329"/>
      <c r="J505" s="329"/>
      <c r="K505" s="35"/>
    </row>
    <row r="506" spans="1:11" x14ac:dyDescent="0.2">
      <c r="A506" s="296" t="s">
        <v>881</v>
      </c>
      <c r="B506" s="59" t="s">
        <v>300</v>
      </c>
      <c r="C506" s="226" t="s">
        <v>98</v>
      </c>
      <c r="D506" s="59" t="s">
        <v>128</v>
      </c>
      <c r="E506" s="59" t="s">
        <v>308</v>
      </c>
      <c r="F506" s="226">
        <v>247</v>
      </c>
      <c r="G506" s="98">
        <v>587.1</v>
      </c>
      <c r="H506" s="98">
        <v>587.1</v>
      </c>
      <c r="I506" s="329"/>
      <c r="J506" s="329"/>
      <c r="K506" s="35"/>
    </row>
    <row r="507" spans="1:11" x14ac:dyDescent="0.2">
      <c r="A507" s="296" t="s">
        <v>136</v>
      </c>
      <c r="B507" s="74" t="s">
        <v>300</v>
      </c>
      <c r="C507" s="226" t="s">
        <v>98</v>
      </c>
      <c r="D507" s="59" t="s">
        <v>128</v>
      </c>
      <c r="E507" s="59" t="s">
        <v>308</v>
      </c>
      <c r="F507" s="226" t="s">
        <v>196</v>
      </c>
      <c r="G507" s="98">
        <f t="shared" ref="G507:H507" si="239">G508</f>
        <v>293.5</v>
      </c>
      <c r="H507" s="98">
        <f t="shared" si="239"/>
        <v>293.5</v>
      </c>
      <c r="I507" s="329"/>
      <c r="J507" s="329"/>
      <c r="K507" s="35"/>
    </row>
    <row r="508" spans="1:11" x14ac:dyDescent="0.2">
      <c r="A508" s="296" t="s">
        <v>137</v>
      </c>
      <c r="B508" s="59" t="s">
        <v>300</v>
      </c>
      <c r="C508" s="226" t="s">
        <v>98</v>
      </c>
      <c r="D508" s="59" t="s">
        <v>128</v>
      </c>
      <c r="E508" s="59" t="s">
        <v>308</v>
      </c>
      <c r="F508" s="226" t="s">
        <v>138</v>
      </c>
      <c r="G508" s="98">
        <f t="shared" ref="G508" si="240">G509+G510+G511</f>
        <v>293.5</v>
      </c>
      <c r="H508" s="98">
        <f t="shared" ref="H508" si="241">H509+H510+H511</f>
        <v>293.5</v>
      </c>
      <c r="I508" s="329"/>
      <c r="J508" s="329"/>
      <c r="K508" s="35"/>
    </row>
    <row r="509" spans="1:11" ht="22.5" x14ac:dyDescent="0.2">
      <c r="A509" s="297" t="s">
        <v>139</v>
      </c>
      <c r="B509" s="74" t="s">
        <v>300</v>
      </c>
      <c r="C509" s="226" t="s">
        <v>98</v>
      </c>
      <c r="D509" s="59" t="s">
        <v>128</v>
      </c>
      <c r="E509" s="59" t="s">
        <v>308</v>
      </c>
      <c r="F509" s="226" t="s">
        <v>140</v>
      </c>
      <c r="G509" s="98">
        <v>90.5</v>
      </c>
      <c r="H509" s="98">
        <v>90.5</v>
      </c>
      <c r="I509" s="329"/>
      <c r="J509" s="329"/>
      <c r="K509" s="35"/>
    </row>
    <row r="510" spans="1:11" x14ac:dyDescent="0.2">
      <c r="A510" s="298" t="s">
        <v>197</v>
      </c>
      <c r="B510" s="74" t="s">
        <v>300</v>
      </c>
      <c r="C510" s="226" t="s">
        <v>98</v>
      </c>
      <c r="D510" s="59" t="s">
        <v>128</v>
      </c>
      <c r="E510" s="59" t="s">
        <v>308</v>
      </c>
      <c r="F510" s="226">
        <v>852</v>
      </c>
      <c r="G510" s="98">
        <v>22</v>
      </c>
      <c r="H510" s="98">
        <v>22</v>
      </c>
      <c r="I510" s="329"/>
      <c r="J510" s="329"/>
      <c r="K510" s="35"/>
    </row>
    <row r="511" spans="1:11" x14ac:dyDescent="0.2">
      <c r="A511" s="298" t="s">
        <v>404</v>
      </c>
      <c r="B511" s="74" t="s">
        <v>300</v>
      </c>
      <c r="C511" s="226" t="s">
        <v>98</v>
      </c>
      <c r="D511" s="59" t="s">
        <v>128</v>
      </c>
      <c r="E511" s="59" t="s">
        <v>308</v>
      </c>
      <c r="F511" s="226">
        <v>853</v>
      </c>
      <c r="G511" s="98">
        <v>181</v>
      </c>
      <c r="H511" s="98">
        <v>181</v>
      </c>
      <c r="I511" s="329"/>
      <c r="J511" s="329"/>
      <c r="K511" s="35"/>
    </row>
    <row r="512" spans="1:11" x14ac:dyDescent="0.2">
      <c r="A512" s="44" t="s">
        <v>407</v>
      </c>
      <c r="B512" s="64" t="s">
        <v>300</v>
      </c>
      <c r="C512" s="66" t="s">
        <v>98</v>
      </c>
      <c r="D512" s="64" t="s">
        <v>239</v>
      </c>
      <c r="E512" s="64"/>
      <c r="F512" s="66"/>
      <c r="G512" s="97">
        <f t="shared" ref="G512:H515" si="242">G513</f>
        <v>18</v>
      </c>
      <c r="H512" s="97">
        <f t="shared" si="242"/>
        <v>8</v>
      </c>
      <c r="I512" s="332"/>
      <c r="J512" s="332"/>
      <c r="K512" s="35"/>
    </row>
    <row r="513" spans="1:11" ht="45" x14ac:dyDescent="0.2">
      <c r="A513" s="49" t="s">
        <v>416</v>
      </c>
      <c r="B513" s="47" t="s">
        <v>300</v>
      </c>
      <c r="C513" s="48" t="s">
        <v>98</v>
      </c>
      <c r="D513" s="47" t="s">
        <v>239</v>
      </c>
      <c r="E513" s="47" t="s">
        <v>408</v>
      </c>
      <c r="F513" s="48"/>
      <c r="G513" s="98">
        <f t="shared" si="242"/>
        <v>18</v>
      </c>
      <c r="H513" s="98">
        <f t="shared" si="242"/>
        <v>8</v>
      </c>
      <c r="I513" s="329"/>
      <c r="J513" s="329"/>
      <c r="K513" s="35"/>
    </row>
    <row r="514" spans="1:11" ht="22.5" x14ac:dyDescent="0.2">
      <c r="A514" s="46" t="s">
        <v>412</v>
      </c>
      <c r="B514" s="47" t="s">
        <v>300</v>
      </c>
      <c r="C514" s="48" t="s">
        <v>98</v>
      </c>
      <c r="D514" s="47" t="s">
        <v>239</v>
      </c>
      <c r="E514" s="47" t="s">
        <v>408</v>
      </c>
      <c r="F514" s="48" t="s">
        <v>120</v>
      </c>
      <c r="G514" s="98">
        <f t="shared" si="242"/>
        <v>18</v>
      </c>
      <c r="H514" s="98">
        <f t="shared" si="242"/>
        <v>8</v>
      </c>
      <c r="I514" s="329"/>
      <c r="J514" s="329"/>
      <c r="K514" s="35"/>
    </row>
    <row r="515" spans="1:11" ht="33.75" x14ac:dyDescent="0.2">
      <c r="A515" s="46" t="s">
        <v>121</v>
      </c>
      <c r="B515" s="45" t="s">
        <v>300</v>
      </c>
      <c r="C515" s="48" t="s">
        <v>98</v>
      </c>
      <c r="D515" s="47" t="s">
        <v>239</v>
      </c>
      <c r="E515" s="47" t="s">
        <v>408</v>
      </c>
      <c r="F515" s="48" t="s">
        <v>122</v>
      </c>
      <c r="G515" s="98">
        <f t="shared" si="242"/>
        <v>18</v>
      </c>
      <c r="H515" s="98">
        <f t="shared" si="242"/>
        <v>8</v>
      </c>
      <c r="I515" s="329"/>
      <c r="J515" s="329"/>
      <c r="K515" s="35"/>
    </row>
    <row r="516" spans="1:11" x14ac:dyDescent="0.2">
      <c r="A516" s="296" t="s">
        <v>432</v>
      </c>
      <c r="B516" s="47" t="s">
        <v>300</v>
      </c>
      <c r="C516" s="48" t="s">
        <v>98</v>
      </c>
      <c r="D516" s="47" t="s">
        <v>239</v>
      </c>
      <c r="E516" s="47" t="s">
        <v>408</v>
      </c>
      <c r="F516" s="48" t="s">
        <v>124</v>
      </c>
      <c r="G516" s="98">
        <v>18</v>
      </c>
      <c r="H516" s="98">
        <v>8</v>
      </c>
      <c r="I516" s="329"/>
      <c r="J516" s="329"/>
      <c r="K516" s="35"/>
    </row>
    <row r="517" spans="1:11" x14ac:dyDescent="0.2">
      <c r="A517" s="299" t="s">
        <v>414</v>
      </c>
      <c r="B517" s="69" t="s">
        <v>300</v>
      </c>
      <c r="C517" s="67" t="s">
        <v>98</v>
      </c>
      <c r="D517" s="69" t="s">
        <v>352</v>
      </c>
      <c r="E517" s="59"/>
      <c r="F517" s="48"/>
      <c r="G517" s="98">
        <f t="shared" ref="G517:H520" si="243">G518</f>
        <v>200</v>
      </c>
      <c r="H517" s="98">
        <f t="shared" si="243"/>
        <v>200</v>
      </c>
      <c r="I517" s="329"/>
      <c r="J517" s="329"/>
      <c r="K517" s="35"/>
    </row>
    <row r="518" spans="1:11" x14ac:dyDescent="0.2">
      <c r="A518" s="298" t="s">
        <v>424</v>
      </c>
      <c r="B518" s="59" t="s">
        <v>300</v>
      </c>
      <c r="C518" s="226" t="s">
        <v>98</v>
      </c>
      <c r="D518" s="59" t="s">
        <v>352</v>
      </c>
      <c r="E518" s="59" t="s">
        <v>423</v>
      </c>
      <c r="F518" s="48"/>
      <c r="G518" s="98">
        <f t="shared" si="243"/>
        <v>200</v>
      </c>
      <c r="H518" s="98">
        <f t="shared" si="243"/>
        <v>200</v>
      </c>
      <c r="I518" s="329"/>
      <c r="J518" s="329"/>
      <c r="K518" s="35"/>
    </row>
    <row r="519" spans="1:11" ht="22.5" x14ac:dyDescent="0.2">
      <c r="A519" s="46" t="s">
        <v>412</v>
      </c>
      <c r="B519" s="59" t="s">
        <v>300</v>
      </c>
      <c r="C519" s="226" t="s">
        <v>98</v>
      </c>
      <c r="D519" s="59" t="s">
        <v>352</v>
      </c>
      <c r="E519" s="59" t="s">
        <v>423</v>
      </c>
      <c r="F519" s="226">
        <v>800</v>
      </c>
      <c r="G519" s="98">
        <f t="shared" si="243"/>
        <v>200</v>
      </c>
      <c r="H519" s="98">
        <f t="shared" si="243"/>
        <v>200</v>
      </c>
      <c r="I519" s="329"/>
      <c r="J519" s="329"/>
      <c r="K519" s="35"/>
    </row>
    <row r="520" spans="1:11" ht="33.75" x14ac:dyDescent="0.2">
      <c r="A520" s="46" t="s">
        <v>121</v>
      </c>
      <c r="B520" s="59" t="s">
        <v>300</v>
      </c>
      <c r="C520" s="226" t="s">
        <v>98</v>
      </c>
      <c r="D520" s="59" t="s">
        <v>352</v>
      </c>
      <c r="E520" s="59" t="s">
        <v>423</v>
      </c>
      <c r="F520" s="226">
        <v>800</v>
      </c>
      <c r="G520" s="98">
        <f t="shared" si="243"/>
        <v>200</v>
      </c>
      <c r="H520" s="98">
        <f t="shared" si="243"/>
        <v>200</v>
      </c>
      <c r="I520" s="329"/>
      <c r="J520" s="329"/>
      <c r="K520" s="35"/>
    </row>
    <row r="521" spans="1:11" ht="33.75" x14ac:dyDescent="0.2">
      <c r="A521" s="296" t="s">
        <v>123</v>
      </c>
      <c r="B521" s="59" t="s">
        <v>300</v>
      </c>
      <c r="C521" s="226" t="s">
        <v>98</v>
      </c>
      <c r="D521" s="59" t="s">
        <v>352</v>
      </c>
      <c r="E521" s="59" t="s">
        <v>423</v>
      </c>
      <c r="F521" s="48">
        <v>870</v>
      </c>
      <c r="G521" s="98">
        <v>200</v>
      </c>
      <c r="H521" s="98">
        <v>200</v>
      </c>
      <c r="I521" s="329"/>
      <c r="J521" s="329"/>
      <c r="K521" s="35"/>
    </row>
    <row r="522" spans="1:11" ht="17.25" customHeight="1" x14ac:dyDescent="0.2">
      <c r="A522" s="44" t="s">
        <v>272</v>
      </c>
      <c r="B522" s="69" t="s">
        <v>300</v>
      </c>
      <c r="C522" s="67" t="s">
        <v>98</v>
      </c>
      <c r="D522" s="69" t="s">
        <v>273</v>
      </c>
      <c r="E522" s="69"/>
      <c r="F522" s="67"/>
      <c r="G522" s="97">
        <f>G541+G545+G523+G537</f>
        <v>2420.1</v>
      </c>
      <c r="H522" s="97">
        <f>H541+H545+H523+H537</f>
        <v>2426.9</v>
      </c>
      <c r="I522" s="332"/>
      <c r="J522" s="332"/>
      <c r="K522" s="35"/>
    </row>
    <row r="523" spans="1:11" ht="45" x14ac:dyDescent="0.2">
      <c r="A523" s="46" t="s">
        <v>451</v>
      </c>
      <c r="B523" s="59" t="s">
        <v>300</v>
      </c>
      <c r="C523" s="226" t="s">
        <v>98</v>
      </c>
      <c r="D523" s="59" t="s">
        <v>273</v>
      </c>
      <c r="E523" s="59" t="s">
        <v>309</v>
      </c>
      <c r="F523" s="226"/>
      <c r="G523" s="98">
        <f t="shared" ref="G523" si="244">G528+G532+G524</f>
        <v>1627</v>
      </c>
      <c r="H523" s="98">
        <f t="shared" ref="H523" si="245">H528+H532+H524</f>
        <v>1627</v>
      </c>
      <c r="I523" s="329"/>
      <c r="J523" s="329"/>
      <c r="K523" s="35"/>
    </row>
    <row r="524" spans="1:11" ht="33.75" x14ac:dyDescent="0.2">
      <c r="A524" s="242" t="s">
        <v>797</v>
      </c>
      <c r="B524" s="59" t="s">
        <v>300</v>
      </c>
      <c r="C524" s="226" t="s">
        <v>98</v>
      </c>
      <c r="D524" s="59" t="s">
        <v>273</v>
      </c>
      <c r="E524" s="59" t="s">
        <v>796</v>
      </c>
      <c r="F524" s="226"/>
      <c r="G524" s="98">
        <f t="shared" ref="G524:H526" si="246">G525</f>
        <v>50</v>
      </c>
      <c r="H524" s="98">
        <f t="shared" si="246"/>
        <v>50</v>
      </c>
      <c r="I524" s="329"/>
      <c r="J524" s="329"/>
      <c r="K524" s="35"/>
    </row>
    <row r="525" spans="1:11" ht="22.5" x14ac:dyDescent="0.2">
      <c r="A525" s="46" t="s">
        <v>412</v>
      </c>
      <c r="B525" s="59" t="s">
        <v>300</v>
      </c>
      <c r="C525" s="226" t="s">
        <v>98</v>
      </c>
      <c r="D525" s="59" t="s">
        <v>273</v>
      </c>
      <c r="E525" s="59" t="s">
        <v>796</v>
      </c>
      <c r="F525" s="226" t="s">
        <v>120</v>
      </c>
      <c r="G525" s="98">
        <f t="shared" si="246"/>
        <v>50</v>
      </c>
      <c r="H525" s="98">
        <f t="shared" si="246"/>
        <v>50</v>
      </c>
      <c r="I525" s="329"/>
      <c r="J525" s="329"/>
      <c r="K525" s="35"/>
    </row>
    <row r="526" spans="1:11" ht="33.75" x14ac:dyDescent="0.2">
      <c r="A526" s="46" t="s">
        <v>121</v>
      </c>
      <c r="B526" s="59" t="s">
        <v>300</v>
      </c>
      <c r="C526" s="226" t="s">
        <v>98</v>
      </c>
      <c r="D526" s="59" t="s">
        <v>273</v>
      </c>
      <c r="E526" s="59" t="s">
        <v>796</v>
      </c>
      <c r="F526" s="226" t="s">
        <v>122</v>
      </c>
      <c r="G526" s="98">
        <f t="shared" si="246"/>
        <v>50</v>
      </c>
      <c r="H526" s="98">
        <f t="shared" si="246"/>
        <v>50</v>
      </c>
      <c r="I526" s="329"/>
      <c r="J526" s="329"/>
      <c r="K526" s="35"/>
    </row>
    <row r="527" spans="1:11" x14ac:dyDescent="0.2">
      <c r="A527" s="296" t="s">
        <v>432</v>
      </c>
      <c r="B527" s="59" t="s">
        <v>300</v>
      </c>
      <c r="C527" s="226" t="s">
        <v>98</v>
      </c>
      <c r="D527" s="59" t="s">
        <v>273</v>
      </c>
      <c r="E527" s="59" t="s">
        <v>796</v>
      </c>
      <c r="F527" s="226" t="s">
        <v>124</v>
      </c>
      <c r="G527" s="98">
        <v>50</v>
      </c>
      <c r="H527" s="98">
        <v>50</v>
      </c>
      <c r="I527" s="329"/>
      <c r="J527" s="329"/>
      <c r="K527" s="35"/>
    </row>
    <row r="528" spans="1:11" ht="56.25" x14ac:dyDescent="0.2">
      <c r="A528" s="242" t="s">
        <v>799</v>
      </c>
      <c r="B528" s="59" t="s">
        <v>300</v>
      </c>
      <c r="C528" s="226" t="s">
        <v>98</v>
      </c>
      <c r="D528" s="59" t="s">
        <v>273</v>
      </c>
      <c r="E528" s="59" t="s">
        <v>798</v>
      </c>
      <c r="F528" s="226"/>
      <c r="G528" s="98">
        <f t="shared" ref="G528:H530" si="247">G529</f>
        <v>280</v>
      </c>
      <c r="H528" s="98">
        <f t="shared" si="247"/>
        <v>280</v>
      </c>
      <c r="I528" s="329"/>
      <c r="J528" s="329"/>
      <c r="K528" s="35"/>
    </row>
    <row r="529" spans="1:11" ht="22.5" x14ac:dyDescent="0.2">
      <c r="A529" s="46" t="s">
        <v>412</v>
      </c>
      <c r="B529" s="59" t="s">
        <v>300</v>
      </c>
      <c r="C529" s="226" t="s">
        <v>98</v>
      </c>
      <c r="D529" s="59" t="s">
        <v>273</v>
      </c>
      <c r="E529" s="59" t="s">
        <v>798</v>
      </c>
      <c r="F529" s="226" t="s">
        <v>120</v>
      </c>
      <c r="G529" s="98">
        <f t="shared" si="247"/>
        <v>280</v>
      </c>
      <c r="H529" s="98">
        <f t="shared" si="247"/>
        <v>280</v>
      </c>
      <c r="I529" s="329"/>
      <c r="J529" s="329"/>
      <c r="K529" s="35"/>
    </row>
    <row r="530" spans="1:11" ht="15.75" customHeight="1" x14ac:dyDescent="0.2">
      <c r="A530" s="46" t="s">
        <v>121</v>
      </c>
      <c r="B530" s="59" t="s">
        <v>300</v>
      </c>
      <c r="C530" s="226" t="s">
        <v>98</v>
      </c>
      <c r="D530" s="59" t="s">
        <v>273</v>
      </c>
      <c r="E530" s="59" t="s">
        <v>798</v>
      </c>
      <c r="F530" s="226" t="s">
        <v>122</v>
      </c>
      <c r="G530" s="98">
        <f t="shared" si="247"/>
        <v>280</v>
      </c>
      <c r="H530" s="98">
        <f t="shared" si="247"/>
        <v>280</v>
      </c>
      <c r="I530" s="329"/>
      <c r="J530" s="329"/>
      <c r="K530" s="35"/>
    </row>
    <row r="531" spans="1:11" x14ac:dyDescent="0.2">
      <c r="A531" s="296" t="s">
        <v>432</v>
      </c>
      <c r="B531" s="59" t="s">
        <v>300</v>
      </c>
      <c r="C531" s="226" t="s">
        <v>98</v>
      </c>
      <c r="D531" s="59" t="s">
        <v>273</v>
      </c>
      <c r="E531" s="59" t="s">
        <v>798</v>
      </c>
      <c r="F531" s="226" t="s">
        <v>124</v>
      </c>
      <c r="G531" s="98">
        <v>280</v>
      </c>
      <c r="H531" s="98">
        <v>280</v>
      </c>
      <c r="I531" s="329"/>
      <c r="J531" s="329"/>
      <c r="K531" s="35"/>
    </row>
    <row r="532" spans="1:11" ht="33.75" x14ac:dyDescent="0.2">
      <c r="A532" s="296" t="s">
        <v>525</v>
      </c>
      <c r="B532" s="59" t="s">
        <v>300</v>
      </c>
      <c r="C532" s="226" t="s">
        <v>98</v>
      </c>
      <c r="D532" s="59" t="s">
        <v>273</v>
      </c>
      <c r="E532" s="59" t="s">
        <v>524</v>
      </c>
      <c r="F532" s="226"/>
      <c r="G532" s="257">
        <f t="shared" ref="G532:H533" si="248">G533</f>
        <v>1297</v>
      </c>
      <c r="H532" s="257">
        <f t="shared" si="248"/>
        <v>1297</v>
      </c>
      <c r="I532" s="346"/>
      <c r="J532" s="346"/>
      <c r="K532" s="35"/>
    </row>
    <row r="533" spans="1:11" ht="22.5" x14ac:dyDescent="0.2">
      <c r="A533" s="46" t="s">
        <v>412</v>
      </c>
      <c r="B533" s="59" t="s">
        <v>300</v>
      </c>
      <c r="C533" s="226" t="s">
        <v>98</v>
      </c>
      <c r="D533" s="59" t="s">
        <v>273</v>
      </c>
      <c r="E533" s="59" t="s">
        <v>524</v>
      </c>
      <c r="F533" s="226" t="s">
        <v>120</v>
      </c>
      <c r="G533" s="257">
        <f t="shared" si="248"/>
        <v>1297</v>
      </c>
      <c r="H533" s="257">
        <f t="shared" si="248"/>
        <v>1297</v>
      </c>
      <c r="I533" s="346"/>
      <c r="J533" s="346"/>
      <c r="K533" s="35"/>
    </row>
    <row r="534" spans="1:11" ht="25.5" customHeight="1" x14ac:dyDescent="0.2">
      <c r="A534" s="46" t="s">
        <v>121</v>
      </c>
      <c r="B534" s="59" t="s">
        <v>300</v>
      </c>
      <c r="C534" s="226" t="s">
        <v>98</v>
      </c>
      <c r="D534" s="59" t="s">
        <v>273</v>
      </c>
      <c r="E534" s="59" t="s">
        <v>524</v>
      </c>
      <c r="F534" s="226" t="s">
        <v>122</v>
      </c>
      <c r="G534" s="257">
        <f t="shared" ref="G534" si="249">G536+G535</f>
        <v>1297</v>
      </c>
      <c r="H534" s="257">
        <f t="shared" ref="H534" si="250">H536+H535</f>
        <v>1297</v>
      </c>
      <c r="I534" s="346"/>
      <c r="J534" s="346"/>
      <c r="K534" s="35"/>
    </row>
    <row r="535" spans="1:11" ht="33.75" x14ac:dyDescent="0.2">
      <c r="A535" s="296" t="s">
        <v>135</v>
      </c>
      <c r="B535" s="59" t="s">
        <v>300</v>
      </c>
      <c r="C535" s="226" t="s">
        <v>98</v>
      </c>
      <c r="D535" s="59" t="s">
        <v>273</v>
      </c>
      <c r="E535" s="59" t="s">
        <v>524</v>
      </c>
      <c r="F535" s="226">
        <v>242</v>
      </c>
      <c r="G535" s="257">
        <v>121</v>
      </c>
      <c r="H535" s="257">
        <v>121</v>
      </c>
      <c r="I535" s="346"/>
      <c r="J535" s="346"/>
      <c r="K535" s="35"/>
    </row>
    <row r="536" spans="1:11" x14ac:dyDescent="0.2">
      <c r="A536" s="296" t="s">
        <v>432</v>
      </c>
      <c r="B536" s="59" t="s">
        <v>300</v>
      </c>
      <c r="C536" s="226" t="s">
        <v>98</v>
      </c>
      <c r="D536" s="59" t="s">
        <v>273</v>
      </c>
      <c r="E536" s="59" t="s">
        <v>524</v>
      </c>
      <c r="F536" s="226" t="s">
        <v>124</v>
      </c>
      <c r="G536" s="257">
        <v>1176</v>
      </c>
      <c r="H536" s="257">
        <v>1176</v>
      </c>
      <c r="I536" s="346"/>
      <c r="J536" s="346"/>
      <c r="K536" s="35"/>
    </row>
    <row r="537" spans="1:11" ht="22.5" x14ac:dyDescent="0.2">
      <c r="A537" s="304" t="s">
        <v>310</v>
      </c>
      <c r="B537" s="59" t="s">
        <v>300</v>
      </c>
      <c r="C537" s="226" t="s">
        <v>98</v>
      </c>
      <c r="D537" s="59" t="s">
        <v>273</v>
      </c>
      <c r="E537" s="59" t="s">
        <v>311</v>
      </c>
      <c r="F537" s="226"/>
      <c r="G537" s="98">
        <f t="shared" ref="G537:H539" si="251">G538</f>
        <v>100</v>
      </c>
      <c r="H537" s="98">
        <f t="shared" si="251"/>
        <v>100</v>
      </c>
      <c r="I537" s="329"/>
      <c r="J537" s="329"/>
      <c r="K537" s="35"/>
    </row>
    <row r="538" spans="1:11" x14ac:dyDescent="0.2">
      <c r="A538" s="296" t="s">
        <v>136</v>
      </c>
      <c r="B538" s="74" t="s">
        <v>300</v>
      </c>
      <c r="C538" s="226" t="s">
        <v>98</v>
      </c>
      <c r="D538" s="59" t="s">
        <v>273</v>
      </c>
      <c r="E538" s="59" t="s">
        <v>311</v>
      </c>
      <c r="F538" s="226" t="s">
        <v>196</v>
      </c>
      <c r="G538" s="98">
        <f t="shared" si="251"/>
        <v>100</v>
      </c>
      <c r="H538" s="98">
        <f t="shared" si="251"/>
        <v>100</v>
      </c>
      <c r="I538" s="329"/>
      <c r="J538" s="329"/>
      <c r="K538" s="35"/>
    </row>
    <row r="539" spans="1:11" x14ac:dyDescent="0.2">
      <c r="A539" s="296" t="s">
        <v>137</v>
      </c>
      <c r="B539" s="59" t="s">
        <v>300</v>
      </c>
      <c r="C539" s="226" t="s">
        <v>98</v>
      </c>
      <c r="D539" s="59" t="s">
        <v>273</v>
      </c>
      <c r="E539" s="59" t="s">
        <v>311</v>
      </c>
      <c r="F539" s="226" t="s">
        <v>138</v>
      </c>
      <c r="G539" s="98">
        <f t="shared" si="251"/>
        <v>100</v>
      </c>
      <c r="H539" s="98">
        <f t="shared" si="251"/>
        <v>100</v>
      </c>
      <c r="I539" s="329"/>
      <c r="J539" s="329"/>
      <c r="K539" s="35"/>
    </row>
    <row r="540" spans="1:11" x14ac:dyDescent="0.2">
      <c r="A540" s="298" t="s">
        <v>404</v>
      </c>
      <c r="B540" s="74" t="s">
        <v>300</v>
      </c>
      <c r="C540" s="226" t="s">
        <v>98</v>
      </c>
      <c r="D540" s="59" t="s">
        <v>273</v>
      </c>
      <c r="E540" s="59" t="s">
        <v>311</v>
      </c>
      <c r="F540" s="226">
        <v>853</v>
      </c>
      <c r="G540" s="98">
        <v>100</v>
      </c>
      <c r="H540" s="98">
        <v>100</v>
      </c>
      <c r="I540" s="329"/>
      <c r="J540" s="329"/>
      <c r="K540" s="35"/>
    </row>
    <row r="541" spans="1:11" ht="45" x14ac:dyDescent="0.2">
      <c r="A541" s="132" t="s">
        <v>69</v>
      </c>
      <c r="B541" s="59" t="s">
        <v>300</v>
      </c>
      <c r="C541" s="226" t="s">
        <v>98</v>
      </c>
      <c r="D541" s="59" t="s">
        <v>273</v>
      </c>
      <c r="E541" s="59" t="s">
        <v>275</v>
      </c>
      <c r="F541" s="226"/>
      <c r="G541" s="98">
        <f t="shared" ref="G541" si="252">G543</f>
        <v>1</v>
      </c>
      <c r="H541" s="98">
        <f t="shared" ref="H541" si="253">H543</f>
        <v>1</v>
      </c>
      <c r="I541" s="329"/>
      <c r="J541" s="329"/>
      <c r="K541" s="35"/>
    </row>
    <row r="542" spans="1:11" ht="15" customHeight="1" x14ac:dyDescent="0.2">
      <c r="A542" s="46" t="s">
        <v>412</v>
      </c>
      <c r="B542" s="59" t="s">
        <v>300</v>
      </c>
      <c r="C542" s="226" t="s">
        <v>98</v>
      </c>
      <c r="D542" s="59" t="s">
        <v>273</v>
      </c>
      <c r="E542" s="59" t="s">
        <v>275</v>
      </c>
      <c r="F542" s="226">
        <v>200</v>
      </c>
      <c r="G542" s="98">
        <f t="shared" ref="G542:H543" si="254">G543</f>
        <v>1</v>
      </c>
      <c r="H542" s="98">
        <f t="shared" si="254"/>
        <v>1</v>
      </c>
      <c r="I542" s="329"/>
      <c r="J542" s="329"/>
      <c r="K542" s="35"/>
    </row>
    <row r="543" spans="1:11" ht="33.75" x14ac:dyDescent="0.2">
      <c r="A543" s="46" t="s">
        <v>121</v>
      </c>
      <c r="B543" s="59" t="s">
        <v>300</v>
      </c>
      <c r="C543" s="226" t="s">
        <v>98</v>
      </c>
      <c r="D543" s="59" t="s">
        <v>273</v>
      </c>
      <c r="E543" s="59" t="s">
        <v>275</v>
      </c>
      <c r="F543" s="226">
        <v>240</v>
      </c>
      <c r="G543" s="98">
        <f t="shared" si="254"/>
        <v>1</v>
      </c>
      <c r="H543" s="98">
        <f t="shared" si="254"/>
        <v>1</v>
      </c>
      <c r="I543" s="329"/>
      <c r="J543" s="329"/>
      <c r="K543" s="35"/>
    </row>
    <row r="544" spans="1:11" x14ac:dyDescent="0.2">
      <c r="A544" s="296" t="s">
        <v>432</v>
      </c>
      <c r="B544" s="59" t="s">
        <v>300</v>
      </c>
      <c r="C544" s="226" t="s">
        <v>98</v>
      </c>
      <c r="D544" s="59" t="s">
        <v>273</v>
      </c>
      <c r="E544" s="59" t="s">
        <v>275</v>
      </c>
      <c r="F544" s="226">
        <v>244</v>
      </c>
      <c r="G544" s="98">
        <v>1</v>
      </c>
      <c r="H544" s="98">
        <v>1</v>
      </c>
      <c r="I544" s="329"/>
      <c r="J544" s="329"/>
      <c r="K544" s="35"/>
    </row>
    <row r="545" spans="1:11" ht="56.25" x14ac:dyDescent="0.2">
      <c r="A545" s="305" t="s">
        <v>418</v>
      </c>
      <c r="B545" s="73" t="s">
        <v>300</v>
      </c>
      <c r="C545" s="71" t="s">
        <v>98</v>
      </c>
      <c r="D545" s="73" t="s">
        <v>273</v>
      </c>
      <c r="E545" s="73" t="s">
        <v>312</v>
      </c>
      <c r="F545" s="71" t="s">
        <v>148</v>
      </c>
      <c r="G545" s="249">
        <f>G546+G551</f>
        <v>692.1</v>
      </c>
      <c r="H545" s="249">
        <f>H546+H551</f>
        <v>698.9</v>
      </c>
      <c r="I545" s="333"/>
      <c r="J545" s="333"/>
      <c r="K545" s="35"/>
    </row>
    <row r="546" spans="1:11" ht="67.5" x14ac:dyDescent="0.2">
      <c r="A546" s="46" t="s">
        <v>111</v>
      </c>
      <c r="B546" s="59" t="s">
        <v>300</v>
      </c>
      <c r="C546" s="226" t="s">
        <v>98</v>
      </c>
      <c r="D546" s="59" t="s">
        <v>273</v>
      </c>
      <c r="E546" s="59" t="s">
        <v>312</v>
      </c>
      <c r="F546" s="226" t="s">
        <v>112</v>
      </c>
      <c r="G546" s="98">
        <f t="shared" ref="G546:H546" si="255">G547</f>
        <v>606.1</v>
      </c>
      <c r="H546" s="98">
        <f t="shared" si="255"/>
        <v>606.1</v>
      </c>
      <c r="I546" s="329"/>
      <c r="J546" s="329"/>
      <c r="K546" s="35"/>
    </row>
    <row r="547" spans="1:11" ht="22.5" x14ac:dyDescent="0.2">
      <c r="A547" s="46" t="s">
        <v>132</v>
      </c>
      <c r="B547" s="59" t="s">
        <v>300</v>
      </c>
      <c r="C547" s="226" t="s">
        <v>98</v>
      </c>
      <c r="D547" s="59" t="s">
        <v>273</v>
      </c>
      <c r="E547" s="59" t="s">
        <v>312</v>
      </c>
      <c r="F547" s="226" t="s">
        <v>193</v>
      </c>
      <c r="G547" s="98">
        <f t="shared" ref="G547" si="256">G548+G549</f>
        <v>606.1</v>
      </c>
      <c r="H547" s="98">
        <f t="shared" ref="H547" si="257">H548+H549</f>
        <v>606.1</v>
      </c>
      <c r="I547" s="329"/>
      <c r="J547" s="329"/>
      <c r="K547" s="35"/>
    </row>
    <row r="548" spans="1:11" s="42" customFormat="1" ht="31.5" customHeight="1" x14ac:dyDescent="0.2">
      <c r="A548" s="132" t="s">
        <v>133</v>
      </c>
      <c r="B548" s="59" t="s">
        <v>300</v>
      </c>
      <c r="C548" s="226" t="s">
        <v>98</v>
      </c>
      <c r="D548" s="59" t="s">
        <v>273</v>
      </c>
      <c r="E548" s="59" t="s">
        <v>312</v>
      </c>
      <c r="F548" s="226" t="s">
        <v>194</v>
      </c>
      <c r="G548" s="98">
        <v>465.5</v>
      </c>
      <c r="H548" s="98">
        <v>465.5</v>
      </c>
      <c r="I548" s="329"/>
      <c r="J548" s="329"/>
    </row>
    <row r="549" spans="1:11" s="42" customFormat="1" ht="45" x14ac:dyDescent="0.2">
      <c r="A549" s="132" t="s">
        <v>134</v>
      </c>
      <c r="B549" s="59" t="s">
        <v>300</v>
      </c>
      <c r="C549" s="226" t="s">
        <v>98</v>
      </c>
      <c r="D549" s="59" t="s">
        <v>273</v>
      </c>
      <c r="E549" s="59" t="s">
        <v>312</v>
      </c>
      <c r="F549" s="226">
        <v>129</v>
      </c>
      <c r="G549" s="98">
        <v>140.6</v>
      </c>
      <c r="H549" s="98">
        <v>140.6</v>
      </c>
      <c r="I549" s="329"/>
      <c r="J549" s="329"/>
    </row>
    <row r="550" spans="1:11" s="42" customFormat="1" ht="22.5" x14ac:dyDescent="0.2">
      <c r="A550" s="46" t="s">
        <v>412</v>
      </c>
      <c r="B550" s="59" t="s">
        <v>300</v>
      </c>
      <c r="C550" s="226" t="s">
        <v>98</v>
      </c>
      <c r="D550" s="59" t="s">
        <v>273</v>
      </c>
      <c r="E550" s="59" t="s">
        <v>312</v>
      </c>
      <c r="F550" s="226">
        <v>200</v>
      </c>
      <c r="G550" s="98">
        <f t="shared" ref="G550:H550" si="258">G551</f>
        <v>86</v>
      </c>
      <c r="H550" s="98">
        <f t="shared" si="258"/>
        <v>92.8</v>
      </c>
      <c r="I550" s="329"/>
      <c r="J550" s="329"/>
    </row>
    <row r="551" spans="1:11" ht="33.75" x14ac:dyDescent="0.2">
      <c r="A551" s="46" t="s">
        <v>121</v>
      </c>
      <c r="B551" s="59" t="s">
        <v>300</v>
      </c>
      <c r="C551" s="226" t="s">
        <v>98</v>
      </c>
      <c r="D551" s="59" t="s">
        <v>273</v>
      </c>
      <c r="E551" s="59" t="s">
        <v>312</v>
      </c>
      <c r="F551" s="226" t="s">
        <v>122</v>
      </c>
      <c r="G551" s="98">
        <f t="shared" ref="G551" si="259">G553+G552</f>
        <v>86</v>
      </c>
      <c r="H551" s="98">
        <f t="shared" ref="H551" si="260">H553+H552</f>
        <v>92.8</v>
      </c>
      <c r="I551" s="329"/>
      <c r="J551" s="329"/>
      <c r="K551" s="35"/>
    </row>
    <row r="552" spans="1:11" ht="33.75" x14ac:dyDescent="0.2">
      <c r="A552" s="296" t="s">
        <v>135</v>
      </c>
      <c r="B552" s="59" t="s">
        <v>300</v>
      </c>
      <c r="C552" s="226" t="s">
        <v>98</v>
      </c>
      <c r="D552" s="59" t="s">
        <v>273</v>
      </c>
      <c r="E552" s="59" t="s">
        <v>312</v>
      </c>
      <c r="F552" s="226">
        <v>242</v>
      </c>
      <c r="G552" s="98">
        <f>50</f>
        <v>50</v>
      </c>
      <c r="H552" s="98">
        <f>50</f>
        <v>50</v>
      </c>
      <c r="I552" s="329"/>
      <c r="J552" s="329"/>
      <c r="K552" s="35"/>
    </row>
    <row r="553" spans="1:11" x14ac:dyDescent="0.2">
      <c r="A553" s="296" t="s">
        <v>432</v>
      </c>
      <c r="B553" s="59" t="s">
        <v>300</v>
      </c>
      <c r="C553" s="226" t="s">
        <v>98</v>
      </c>
      <c r="D553" s="59" t="s">
        <v>273</v>
      </c>
      <c r="E553" s="59" t="s">
        <v>312</v>
      </c>
      <c r="F553" s="226" t="s">
        <v>124</v>
      </c>
      <c r="G553" s="98">
        <f>73-37</f>
        <v>36</v>
      </c>
      <c r="H553" s="98">
        <f>73-30.2</f>
        <v>42.8</v>
      </c>
      <c r="I553" s="329"/>
      <c r="J553" s="329"/>
      <c r="K553" s="35"/>
    </row>
    <row r="554" spans="1:11" x14ac:dyDescent="0.2">
      <c r="A554" s="44" t="s">
        <v>278</v>
      </c>
      <c r="B554" s="69" t="s">
        <v>300</v>
      </c>
      <c r="C554" s="69" t="s">
        <v>214</v>
      </c>
      <c r="D554" s="69"/>
      <c r="E554" s="69"/>
      <c r="F554" s="67"/>
      <c r="G554" s="97">
        <f t="shared" ref="G554:H556" si="261">G555</f>
        <v>435.22360000000003</v>
      </c>
      <c r="H554" s="97">
        <f t="shared" si="261"/>
        <v>450.89160000000004</v>
      </c>
      <c r="I554" s="332"/>
      <c r="J554" s="332"/>
      <c r="K554" s="35"/>
    </row>
    <row r="555" spans="1:11" ht="24.75" customHeight="1" x14ac:dyDescent="0.2">
      <c r="A555" s="44" t="s">
        <v>279</v>
      </c>
      <c r="B555" s="69" t="s">
        <v>300</v>
      </c>
      <c r="C555" s="69" t="s">
        <v>214</v>
      </c>
      <c r="D555" s="69" t="s">
        <v>152</v>
      </c>
      <c r="E555" s="69"/>
      <c r="F555" s="59"/>
      <c r="G555" s="97">
        <f t="shared" si="261"/>
        <v>435.22360000000003</v>
      </c>
      <c r="H555" s="97">
        <f t="shared" si="261"/>
        <v>450.89160000000004</v>
      </c>
      <c r="I555" s="332"/>
      <c r="J555" s="332"/>
      <c r="K555" s="35"/>
    </row>
    <row r="556" spans="1:11" x14ac:dyDescent="0.2">
      <c r="A556" s="46" t="s">
        <v>125</v>
      </c>
      <c r="B556" s="59" t="s">
        <v>300</v>
      </c>
      <c r="C556" s="59" t="s">
        <v>214</v>
      </c>
      <c r="D556" s="59" t="s">
        <v>152</v>
      </c>
      <c r="E556" s="79" t="s">
        <v>274</v>
      </c>
      <c r="F556" s="226"/>
      <c r="G556" s="98">
        <f t="shared" si="261"/>
        <v>435.22360000000003</v>
      </c>
      <c r="H556" s="98">
        <f t="shared" si="261"/>
        <v>450.89160000000004</v>
      </c>
      <c r="I556" s="329"/>
      <c r="J556" s="329"/>
      <c r="K556" s="35"/>
    </row>
    <row r="557" spans="1:11" ht="90" x14ac:dyDescent="0.2">
      <c r="A557" s="306" t="s">
        <v>313</v>
      </c>
      <c r="B557" s="73" t="s">
        <v>300</v>
      </c>
      <c r="C557" s="73" t="s">
        <v>214</v>
      </c>
      <c r="D557" s="73" t="s">
        <v>152</v>
      </c>
      <c r="E557" s="73" t="s">
        <v>280</v>
      </c>
      <c r="F557" s="71"/>
      <c r="G557" s="249">
        <f>G558+G562</f>
        <v>435.22360000000003</v>
      </c>
      <c r="H557" s="249">
        <f>H558+H562</f>
        <v>450.89160000000004</v>
      </c>
      <c r="I557" s="333"/>
      <c r="J557" s="333"/>
      <c r="K557" s="35"/>
    </row>
    <row r="558" spans="1:11" s="42" customFormat="1" ht="67.5" x14ac:dyDescent="0.2">
      <c r="A558" s="46" t="s">
        <v>111</v>
      </c>
      <c r="B558" s="59" t="s">
        <v>300</v>
      </c>
      <c r="C558" s="59" t="s">
        <v>214</v>
      </c>
      <c r="D558" s="59" t="s">
        <v>152</v>
      </c>
      <c r="E558" s="59" t="s">
        <v>280</v>
      </c>
      <c r="F558" s="226" t="s">
        <v>112</v>
      </c>
      <c r="G558" s="98">
        <f t="shared" ref="G558:H558" si="262">G559</f>
        <v>404.3</v>
      </c>
      <c r="H558" s="98">
        <f t="shared" si="262"/>
        <v>404.3</v>
      </c>
      <c r="I558" s="329"/>
      <c r="J558" s="329"/>
    </row>
    <row r="559" spans="1:11" s="42" customFormat="1" ht="24.75" customHeight="1" x14ac:dyDescent="0.2">
      <c r="A559" s="46" t="s">
        <v>113</v>
      </c>
      <c r="B559" s="59" t="s">
        <v>300</v>
      </c>
      <c r="C559" s="59" t="s">
        <v>214</v>
      </c>
      <c r="D559" s="59" t="s">
        <v>152</v>
      </c>
      <c r="E559" s="59" t="s">
        <v>280</v>
      </c>
      <c r="F559" s="226">
        <v>110</v>
      </c>
      <c r="G559" s="98">
        <f>G560+G561</f>
        <v>404.3</v>
      </c>
      <c r="H559" s="98">
        <f>H560+H561</f>
        <v>404.3</v>
      </c>
      <c r="I559" s="329"/>
      <c r="J559" s="329"/>
    </row>
    <row r="560" spans="1:11" x14ac:dyDescent="0.2">
      <c r="A560" s="46" t="s">
        <v>114</v>
      </c>
      <c r="B560" s="59" t="s">
        <v>300</v>
      </c>
      <c r="C560" s="59" t="s">
        <v>214</v>
      </c>
      <c r="D560" s="59" t="s">
        <v>152</v>
      </c>
      <c r="E560" s="59" t="s">
        <v>280</v>
      </c>
      <c r="F560" s="226">
        <v>111</v>
      </c>
      <c r="G560" s="98">
        <v>310.5</v>
      </c>
      <c r="H560" s="98">
        <v>310.5</v>
      </c>
      <c r="I560" s="329"/>
      <c r="J560" s="329"/>
      <c r="K560" s="35"/>
    </row>
    <row r="561" spans="1:11" ht="45" x14ac:dyDescent="0.2">
      <c r="A561" s="132" t="s">
        <v>115</v>
      </c>
      <c r="B561" s="59" t="s">
        <v>300</v>
      </c>
      <c r="C561" s="59" t="s">
        <v>214</v>
      </c>
      <c r="D561" s="59" t="s">
        <v>152</v>
      </c>
      <c r="E561" s="59" t="s">
        <v>280</v>
      </c>
      <c r="F561" s="226">
        <v>119</v>
      </c>
      <c r="G561" s="98">
        <v>93.8</v>
      </c>
      <c r="H561" s="98">
        <v>93.8</v>
      </c>
      <c r="I561" s="329"/>
      <c r="J561" s="329"/>
      <c r="K561" s="35"/>
    </row>
    <row r="562" spans="1:11" ht="24.75" customHeight="1" x14ac:dyDescent="0.2">
      <c r="A562" s="46" t="s">
        <v>412</v>
      </c>
      <c r="B562" s="59" t="s">
        <v>300</v>
      </c>
      <c r="C562" s="59" t="s">
        <v>214</v>
      </c>
      <c r="D562" s="59" t="s">
        <v>152</v>
      </c>
      <c r="E562" s="59" t="s">
        <v>280</v>
      </c>
      <c r="F562" s="226">
        <v>200</v>
      </c>
      <c r="G562" s="98">
        <f t="shared" ref="G562:H563" si="263">G563</f>
        <v>30.9236</v>
      </c>
      <c r="H562" s="98">
        <f t="shared" si="263"/>
        <v>46.5916</v>
      </c>
      <c r="I562" s="329"/>
      <c r="J562" s="329"/>
      <c r="K562" s="35"/>
    </row>
    <row r="563" spans="1:11" s="42" customFormat="1" ht="33.75" x14ac:dyDescent="0.2">
      <c r="A563" s="46" t="s">
        <v>121</v>
      </c>
      <c r="B563" s="59" t="s">
        <v>300</v>
      </c>
      <c r="C563" s="59" t="s">
        <v>214</v>
      </c>
      <c r="D563" s="59" t="s">
        <v>152</v>
      </c>
      <c r="E563" s="59" t="s">
        <v>280</v>
      </c>
      <c r="F563" s="226" t="s">
        <v>122</v>
      </c>
      <c r="G563" s="98">
        <f t="shared" si="263"/>
        <v>30.9236</v>
      </c>
      <c r="H563" s="98">
        <f t="shared" si="263"/>
        <v>46.5916</v>
      </c>
      <c r="I563" s="329"/>
      <c r="J563" s="329"/>
    </row>
    <row r="564" spans="1:11" x14ac:dyDescent="0.2">
      <c r="A564" s="296" t="s">
        <v>432</v>
      </c>
      <c r="B564" s="59" t="s">
        <v>300</v>
      </c>
      <c r="C564" s="59" t="s">
        <v>214</v>
      </c>
      <c r="D564" s="59" t="s">
        <v>152</v>
      </c>
      <c r="E564" s="59" t="s">
        <v>280</v>
      </c>
      <c r="F564" s="226" t="s">
        <v>124</v>
      </c>
      <c r="G564" s="98">
        <v>30.9236</v>
      </c>
      <c r="H564" s="98">
        <v>46.5916</v>
      </c>
      <c r="I564" s="329"/>
      <c r="J564" s="329"/>
      <c r="K564" s="35"/>
    </row>
    <row r="565" spans="1:11" ht="31.5" x14ac:dyDescent="0.2">
      <c r="A565" s="44" t="s">
        <v>314</v>
      </c>
      <c r="B565" s="75" t="s">
        <v>300</v>
      </c>
      <c r="C565" s="67" t="s">
        <v>152</v>
      </c>
      <c r="D565" s="69" t="s">
        <v>146</v>
      </c>
      <c r="E565" s="69" t="s">
        <v>147</v>
      </c>
      <c r="F565" s="67" t="s">
        <v>148</v>
      </c>
      <c r="G565" s="97">
        <f>G566+G589</f>
        <v>3298.9</v>
      </c>
      <c r="H565" s="97">
        <f>H566+H589</f>
        <v>2357.5</v>
      </c>
      <c r="I565" s="332"/>
      <c r="J565" s="332"/>
      <c r="K565" s="35"/>
    </row>
    <row r="566" spans="1:11" ht="24.75" customHeight="1" x14ac:dyDescent="0.2">
      <c r="A566" s="44" t="s">
        <v>315</v>
      </c>
      <c r="B566" s="75" t="s">
        <v>300</v>
      </c>
      <c r="C566" s="67" t="s">
        <v>152</v>
      </c>
      <c r="D566" s="69" t="s">
        <v>219</v>
      </c>
      <c r="E566" s="69"/>
      <c r="F566" s="67"/>
      <c r="G566" s="97">
        <f>G567+G576</f>
        <v>2968.9</v>
      </c>
      <c r="H566" s="97">
        <f>H567+H576</f>
        <v>2027.5</v>
      </c>
      <c r="I566" s="332"/>
      <c r="J566" s="332"/>
      <c r="K566" s="35"/>
    </row>
    <row r="567" spans="1:11" x14ac:dyDescent="0.2">
      <c r="A567" s="132" t="s">
        <v>316</v>
      </c>
      <c r="B567" s="59" t="s">
        <v>300</v>
      </c>
      <c r="C567" s="226" t="s">
        <v>152</v>
      </c>
      <c r="D567" s="59" t="s">
        <v>219</v>
      </c>
      <c r="E567" s="59" t="s">
        <v>317</v>
      </c>
      <c r="F567" s="226"/>
      <c r="G567" s="98">
        <f t="shared" ref="G567" si="264">G568+G572</f>
        <v>2368.9</v>
      </c>
      <c r="H567" s="98">
        <f t="shared" ref="H567" si="265">H568+H572</f>
        <v>1427.5</v>
      </c>
      <c r="I567" s="329"/>
      <c r="J567" s="329"/>
      <c r="K567" s="35"/>
    </row>
    <row r="568" spans="1:11" ht="67.5" x14ac:dyDescent="0.2">
      <c r="A568" s="46" t="s">
        <v>111</v>
      </c>
      <c r="B568" s="59" t="s">
        <v>300</v>
      </c>
      <c r="C568" s="226" t="s">
        <v>152</v>
      </c>
      <c r="D568" s="59" t="s">
        <v>219</v>
      </c>
      <c r="E568" s="59" t="s">
        <v>317</v>
      </c>
      <c r="F568" s="226" t="s">
        <v>112</v>
      </c>
      <c r="G568" s="98">
        <f t="shared" ref="G568:H568" si="266">G569</f>
        <v>2219.9</v>
      </c>
      <c r="H568" s="98">
        <f t="shared" si="266"/>
        <v>1278.5</v>
      </c>
      <c r="I568" s="329"/>
      <c r="J568" s="329"/>
      <c r="K568" s="35"/>
    </row>
    <row r="569" spans="1:11" s="42" customFormat="1" ht="22.5" x14ac:dyDescent="0.2">
      <c r="A569" s="46" t="s">
        <v>113</v>
      </c>
      <c r="B569" s="59" t="s">
        <v>300</v>
      </c>
      <c r="C569" s="226" t="s">
        <v>152</v>
      </c>
      <c r="D569" s="59" t="s">
        <v>219</v>
      </c>
      <c r="E569" s="59" t="s">
        <v>317</v>
      </c>
      <c r="F569" s="226">
        <v>110</v>
      </c>
      <c r="G569" s="98">
        <f t="shared" ref="G569" si="267">G570+G571</f>
        <v>2219.9</v>
      </c>
      <c r="H569" s="98">
        <f t="shared" ref="H569" si="268">H570+H571</f>
        <v>1278.5</v>
      </c>
      <c r="I569" s="329"/>
      <c r="J569" s="329"/>
    </row>
    <row r="570" spans="1:11" s="42" customFormat="1" ht="11.25" x14ac:dyDescent="0.2">
      <c r="A570" s="46" t="s">
        <v>114</v>
      </c>
      <c r="B570" s="59" t="s">
        <v>300</v>
      </c>
      <c r="C570" s="226" t="s">
        <v>152</v>
      </c>
      <c r="D570" s="59" t="s">
        <v>219</v>
      </c>
      <c r="E570" s="59" t="s">
        <v>317</v>
      </c>
      <c r="F570" s="226">
        <v>111</v>
      </c>
      <c r="G570" s="98">
        <v>1705</v>
      </c>
      <c r="H570" s="98">
        <v>982</v>
      </c>
      <c r="I570" s="329"/>
      <c r="J570" s="329"/>
    </row>
    <row r="571" spans="1:11" s="42" customFormat="1" ht="45" x14ac:dyDescent="0.2">
      <c r="A571" s="132" t="s">
        <v>115</v>
      </c>
      <c r="B571" s="59" t="s">
        <v>300</v>
      </c>
      <c r="C571" s="226" t="s">
        <v>152</v>
      </c>
      <c r="D571" s="59" t="s">
        <v>219</v>
      </c>
      <c r="E571" s="59" t="s">
        <v>317</v>
      </c>
      <c r="F571" s="226">
        <v>119</v>
      </c>
      <c r="G571" s="98">
        <v>514.9</v>
      </c>
      <c r="H571" s="98">
        <v>296.5</v>
      </c>
      <c r="I571" s="329"/>
      <c r="J571" s="329"/>
    </row>
    <row r="572" spans="1:11" s="42" customFormat="1" ht="22.5" x14ac:dyDescent="0.2">
      <c r="A572" s="46" t="s">
        <v>412</v>
      </c>
      <c r="B572" s="59" t="s">
        <v>300</v>
      </c>
      <c r="C572" s="226" t="s">
        <v>152</v>
      </c>
      <c r="D572" s="59" t="s">
        <v>219</v>
      </c>
      <c r="E572" s="59" t="s">
        <v>317</v>
      </c>
      <c r="F572" s="226">
        <v>200</v>
      </c>
      <c r="G572" s="98">
        <f t="shared" ref="G572:H572" si="269">G573</f>
        <v>149</v>
      </c>
      <c r="H572" s="98">
        <f t="shared" si="269"/>
        <v>149</v>
      </c>
      <c r="I572" s="329"/>
      <c r="J572" s="329"/>
    </row>
    <row r="573" spans="1:11" s="42" customFormat="1" ht="33.75" x14ac:dyDescent="0.2">
      <c r="A573" s="46" t="s">
        <v>121</v>
      </c>
      <c r="B573" s="59" t="s">
        <v>300</v>
      </c>
      <c r="C573" s="226" t="s">
        <v>152</v>
      </c>
      <c r="D573" s="59" t="s">
        <v>219</v>
      </c>
      <c r="E573" s="59" t="s">
        <v>317</v>
      </c>
      <c r="F573" s="226">
        <v>240</v>
      </c>
      <c r="G573" s="98">
        <f t="shared" ref="G573" si="270">G574+G575</f>
        <v>149</v>
      </c>
      <c r="H573" s="98">
        <f t="shared" ref="H573" si="271">H574+H575</f>
        <v>149</v>
      </c>
      <c r="I573" s="329"/>
      <c r="J573" s="329"/>
    </row>
    <row r="574" spans="1:11" s="42" customFormat="1" ht="33.75" x14ac:dyDescent="0.2">
      <c r="A574" s="296" t="s">
        <v>135</v>
      </c>
      <c r="B574" s="59" t="s">
        <v>300</v>
      </c>
      <c r="C574" s="226" t="s">
        <v>152</v>
      </c>
      <c r="D574" s="59" t="s">
        <v>219</v>
      </c>
      <c r="E574" s="59" t="s">
        <v>317</v>
      </c>
      <c r="F574" s="226">
        <v>242</v>
      </c>
      <c r="G574" s="98">
        <v>149</v>
      </c>
      <c r="H574" s="98">
        <v>149</v>
      </c>
      <c r="I574" s="329"/>
      <c r="J574" s="329"/>
    </row>
    <row r="575" spans="1:11" s="42" customFormat="1" ht="11.25" x14ac:dyDescent="0.2">
      <c r="A575" s="296" t="s">
        <v>432</v>
      </c>
      <c r="B575" s="59" t="s">
        <v>300</v>
      </c>
      <c r="C575" s="226" t="s">
        <v>152</v>
      </c>
      <c r="D575" s="59" t="s">
        <v>219</v>
      </c>
      <c r="E575" s="59" t="s">
        <v>317</v>
      </c>
      <c r="F575" s="226">
        <v>244</v>
      </c>
      <c r="G575" s="98"/>
      <c r="H575" s="98"/>
      <c r="I575" s="329"/>
      <c r="J575" s="329"/>
    </row>
    <row r="576" spans="1:11" s="42" customFormat="1" ht="56.25" x14ac:dyDescent="0.2">
      <c r="A576" s="132" t="s">
        <v>800</v>
      </c>
      <c r="B576" s="59" t="s">
        <v>300</v>
      </c>
      <c r="C576" s="226" t="s">
        <v>152</v>
      </c>
      <c r="D576" s="59" t="s">
        <v>219</v>
      </c>
      <c r="E576" s="59" t="s">
        <v>318</v>
      </c>
      <c r="F576" s="226"/>
      <c r="G576" s="98">
        <f t="shared" ref="G576" si="272">G577+G581+G585</f>
        <v>600</v>
      </c>
      <c r="H576" s="98">
        <f t="shared" ref="H576" si="273">H577+H581+H585</f>
        <v>600</v>
      </c>
      <c r="I576" s="329"/>
      <c r="J576" s="329"/>
    </row>
    <row r="577" spans="1:11" s="42" customFormat="1" ht="33.75" x14ac:dyDescent="0.2">
      <c r="A577" s="132" t="s">
        <v>471</v>
      </c>
      <c r="B577" s="59" t="s">
        <v>300</v>
      </c>
      <c r="C577" s="226" t="s">
        <v>152</v>
      </c>
      <c r="D577" s="59" t="s">
        <v>219</v>
      </c>
      <c r="E577" s="59" t="s">
        <v>470</v>
      </c>
      <c r="F577" s="226"/>
      <c r="G577" s="98">
        <f t="shared" ref="G577:H579" si="274">G578</f>
        <v>195</v>
      </c>
      <c r="H577" s="98">
        <f t="shared" si="274"/>
        <v>195</v>
      </c>
      <c r="I577" s="329"/>
      <c r="J577" s="329"/>
    </row>
    <row r="578" spans="1:11" s="42" customFormat="1" ht="22.5" x14ac:dyDescent="0.2">
      <c r="A578" s="46" t="s">
        <v>412</v>
      </c>
      <c r="B578" s="59" t="s">
        <v>300</v>
      </c>
      <c r="C578" s="226" t="s">
        <v>152</v>
      </c>
      <c r="D578" s="59" t="s">
        <v>219</v>
      </c>
      <c r="E578" s="59" t="s">
        <v>470</v>
      </c>
      <c r="F578" s="226">
        <v>200</v>
      </c>
      <c r="G578" s="98">
        <f t="shared" si="274"/>
        <v>195</v>
      </c>
      <c r="H578" s="98">
        <f t="shared" si="274"/>
        <v>195</v>
      </c>
      <c r="I578" s="329"/>
      <c r="J578" s="329"/>
    </row>
    <row r="579" spans="1:11" s="42" customFormat="1" ht="33.75" x14ac:dyDescent="0.2">
      <c r="A579" s="46" t="s">
        <v>121</v>
      </c>
      <c r="B579" s="59" t="s">
        <v>300</v>
      </c>
      <c r="C579" s="226" t="s">
        <v>152</v>
      </c>
      <c r="D579" s="59" t="s">
        <v>219</v>
      </c>
      <c r="E579" s="59" t="s">
        <v>470</v>
      </c>
      <c r="F579" s="226">
        <v>240</v>
      </c>
      <c r="G579" s="98">
        <f t="shared" si="274"/>
        <v>195</v>
      </c>
      <c r="H579" s="98">
        <f t="shared" si="274"/>
        <v>195</v>
      </c>
      <c r="I579" s="329"/>
      <c r="J579" s="329"/>
    </row>
    <row r="580" spans="1:11" s="42" customFormat="1" ht="16.5" customHeight="1" x14ac:dyDescent="0.2">
      <c r="A580" s="296" t="s">
        <v>432</v>
      </c>
      <c r="B580" s="59" t="s">
        <v>300</v>
      </c>
      <c r="C580" s="226" t="s">
        <v>152</v>
      </c>
      <c r="D580" s="59" t="s">
        <v>219</v>
      </c>
      <c r="E580" s="59" t="s">
        <v>470</v>
      </c>
      <c r="F580" s="226">
        <v>244</v>
      </c>
      <c r="G580" s="98">
        <v>195</v>
      </c>
      <c r="H580" s="98">
        <v>195</v>
      </c>
      <c r="I580" s="329"/>
      <c r="J580" s="329"/>
    </row>
    <row r="581" spans="1:11" s="42" customFormat="1" ht="67.5" x14ac:dyDescent="0.2">
      <c r="A581" s="132" t="s">
        <v>319</v>
      </c>
      <c r="B581" s="59" t="s">
        <v>300</v>
      </c>
      <c r="C581" s="226" t="s">
        <v>152</v>
      </c>
      <c r="D581" s="59" t="s">
        <v>219</v>
      </c>
      <c r="E581" s="59" t="s">
        <v>320</v>
      </c>
      <c r="F581" s="226"/>
      <c r="G581" s="98">
        <f t="shared" ref="G581:H583" si="275">G582</f>
        <v>400</v>
      </c>
      <c r="H581" s="98">
        <f t="shared" si="275"/>
        <v>400</v>
      </c>
      <c r="I581" s="329"/>
      <c r="J581" s="329"/>
    </row>
    <row r="582" spans="1:11" s="42" customFormat="1" ht="22.5" x14ac:dyDescent="0.2">
      <c r="A582" s="46" t="s">
        <v>412</v>
      </c>
      <c r="B582" s="59" t="s">
        <v>300</v>
      </c>
      <c r="C582" s="226" t="s">
        <v>152</v>
      </c>
      <c r="D582" s="59" t="s">
        <v>219</v>
      </c>
      <c r="E582" s="59" t="s">
        <v>320</v>
      </c>
      <c r="F582" s="226">
        <v>200</v>
      </c>
      <c r="G582" s="98">
        <f t="shared" si="275"/>
        <v>400</v>
      </c>
      <c r="H582" s="98">
        <f t="shared" si="275"/>
        <v>400</v>
      </c>
      <c r="I582" s="329"/>
      <c r="J582" s="329"/>
    </row>
    <row r="583" spans="1:11" s="42" customFormat="1" ht="33.75" x14ac:dyDescent="0.2">
      <c r="A583" s="46" t="s">
        <v>121</v>
      </c>
      <c r="B583" s="59" t="s">
        <v>300</v>
      </c>
      <c r="C583" s="226" t="s">
        <v>152</v>
      </c>
      <c r="D583" s="59" t="s">
        <v>219</v>
      </c>
      <c r="E583" s="59" t="s">
        <v>320</v>
      </c>
      <c r="F583" s="226">
        <v>240</v>
      </c>
      <c r="G583" s="98">
        <f t="shared" si="275"/>
        <v>400</v>
      </c>
      <c r="H583" s="98">
        <f t="shared" si="275"/>
        <v>400</v>
      </c>
      <c r="I583" s="329"/>
      <c r="J583" s="329"/>
    </row>
    <row r="584" spans="1:11" s="42" customFormat="1" ht="11.25" x14ac:dyDescent="0.2">
      <c r="A584" s="296" t="s">
        <v>432</v>
      </c>
      <c r="B584" s="59" t="s">
        <v>300</v>
      </c>
      <c r="C584" s="226" t="s">
        <v>152</v>
      </c>
      <c r="D584" s="59" t="s">
        <v>219</v>
      </c>
      <c r="E584" s="59" t="s">
        <v>320</v>
      </c>
      <c r="F584" s="226">
        <v>244</v>
      </c>
      <c r="G584" s="98">
        <v>400</v>
      </c>
      <c r="H584" s="98">
        <v>400</v>
      </c>
      <c r="I584" s="329"/>
      <c r="J584" s="329"/>
    </row>
    <row r="585" spans="1:11" s="42" customFormat="1" ht="33.75" x14ac:dyDescent="0.2">
      <c r="A585" s="132" t="s">
        <v>512</v>
      </c>
      <c r="B585" s="59" t="s">
        <v>300</v>
      </c>
      <c r="C585" s="226" t="s">
        <v>152</v>
      </c>
      <c r="D585" s="59" t="s">
        <v>219</v>
      </c>
      <c r="E585" s="59" t="s">
        <v>472</v>
      </c>
      <c r="F585" s="226"/>
      <c r="G585" s="98">
        <f t="shared" ref="G585:H587" si="276">G586</f>
        <v>5</v>
      </c>
      <c r="H585" s="98">
        <f t="shared" si="276"/>
        <v>5</v>
      </c>
      <c r="I585" s="329"/>
      <c r="J585" s="329"/>
    </row>
    <row r="586" spans="1:11" s="42" customFormat="1" ht="22.5" x14ac:dyDescent="0.2">
      <c r="A586" s="46" t="s">
        <v>412</v>
      </c>
      <c r="B586" s="59" t="s">
        <v>300</v>
      </c>
      <c r="C586" s="226" t="s">
        <v>152</v>
      </c>
      <c r="D586" s="59" t="s">
        <v>219</v>
      </c>
      <c r="E586" s="59" t="s">
        <v>472</v>
      </c>
      <c r="F586" s="226">
        <v>200</v>
      </c>
      <c r="G586" s="98">
        <f t="shared" si="276"/>
        <v>5</v>
      </c>
      <c r="H586" s="98">
        <f t="shared" si="276"/>
        <v>5</v>
      </c>
      <c r="I586" s="329"/>
      <c r="J586" s="329"/>
    </row>
    <row r="587" spans="1:11" s="42" customFormat="1" ht="33.75" x14ac:dyDescent="0.2">
      <c r="A587" s="46" t="s">
        <v>121</v>
      </c>
      <c r="B587" s="59" t="s">
        <v>300</v>
      </c>
      <c r="C587" s="226" t="s">
        <v>152</v>
      </c>
      <c r="D587" s="59" t="s">
        <v>219</v>
      </c>
      <c r="E587" s="59" t="s">
        <v>472</v>
      </c>
      <c r="F587" s="226">
        <v>240</v>
      </c>
      <c r="G587" s="98">
        <f t="shared" si="276"/>
        <v>5</v>
      </c>
      <c r="H587" s="98">
        <f t="shared" si="276"/>
        <v>5</v>
      </c>
      <c r="I587" s="329"/>
      <c r="J587" s="329"/>
    </row>
    <row r="588" spans="1:11" s="42" customFormat="1" ht="11.25" x14ac:dyDescent="0.2">
      <c r="A588" s="296" t="s">
        <v>432</v>
      </c>
      <c r="B588" s="59" t="s">
        <v>300</v>
      </c>
      <c r="C588" s="226" t="s">
        <v>152</v>
      </c>
      <c r="D588" s="59" t="s">
        <v>219</v>
      </c>
      <c r="E588" s="59" t="s">
        <v>472</v>
      </c>
      <c r="F588" s="226">
        <v>244</v>
      </c>
      <c r="G588" s="98">
        <v>5</v>
      </c>
      <c r="H588" s="98">
        <v>5</v>
      </c>
      <c r="I588" s="329"/>
      <c r="J588" s="329"/>
    </row>
    <row r="589" spans="1:11" s="42" customFormat="1" ht="31.5" x14ac:dyDescent="0.2">
      <c r="A589" s="44" t="s">
        <v>321</v>
      </c>
      <c r="B589" s="69" t="s">
        <v>300</v>
      </c>
      <c r="C589" s="67" t="s">
        <v>152</v>
      </c>
      <c r="D589" s="69" t="s">
        <v>284</v>
      </c>
      <c r="E589" s="69" t="s">
        <v>147</v>
      </c>
      <c r="F589" s="67" t="s">
        <v>148</v>
      </c>
      <c r="G589" s="97">
        <f t="shared" ref="G589:H589" si="277">G590</f>
        <v>330</v>
      </c>
      <c r="H589" s="97">
        <f t="shared" si="277"/>
        <v>330</v>
      </c>
      <c r="I589" s="332"/>
      <c r="J589" s="332"/>
    </row>
    <row r="590" spans="1:11" s="42" customFormat="1" ht="42" x14ac:dyDescent="0.2">
      <c r="A590" s="44" t="s">
        <v>766</v>
      </c>
      <c r="B590" s="75" t="s">
        <v>300</v>
      </c>
      <c r="C590" s="67" t="s">
        <v>152</v>
      </c>
      <c r="D590" s="69" t="s">
        <v>284</v>
      </c>
      <c r="E590" s="69" t="s">
        <v>322</v>
      </c>
      <c r="F590" s="67" t="s">
        <v>148</v>
      </c>
      <c r="G590" s="97">
        <f t="shared" ref="G590" si="278">G595+G591</f>
        <v>330</v>
      </c>
      <c r="H590" s="97">
        <f t="shared" ref="H590" si="279">H595+H591</f>
        <v>330</v>
      </c>
      <c r="I590" s="332"/>
      <c r="J590" s="332"/>
    </row>
    <row r="591" spans="1:11" ht="33.75" x14ac:dyDescent="0.2">
      <c r="A591" s="93" t="s">
        <v>323</v>
      </c>
      <c r="B591" s="73" t="s">
        <v>300</v>
      </c>
      <c r="C591" s="71" t="s">
        <v>152</v>
      </c>
      <c r="D591" s="71" t="s">
        <v>284</v>
      </c>
      <c r="E591" s="73" t="s">
        <v>324</v>
      </c>
      <c r="F591" s="71" t="s">
        <v>148</v>
      </c>
      <c r="G591" s="249">
        <f t="shared" ref="G591:H593" si="280">+G592</f>
        <v>30</v>
      </c>
      <c r="H591" s="249">
        <f t="shared" si="280"/>
        <v>30</v>
      </c>
      <c r="I591" s="333"/>
      <c r="J591" s="333"/>
      <c r="K591" s="35"/>
    </row>
    <row r="592" spans="1:11" ht="22.5" x14ac:dyDescent="0.2">
      <c r="A592" s="46" t="s">
        <v>412</v>
      </c>
      <c r="B592" s="74" t="s">
        <v>300</v>
      </c>
      <c r="C592" s="226" t="s">
        <v>152</v>
      </c>
      <c r="D592" s="226" t="s">
        <v>284</v>
      </c>
      <c r="E592" s="59" t="s">
        <v>324</v>
      </c>
      <c r="F592" s="226" t="s">
        <v>120</v>
      </c>
      <c r="G592" s="98">
        <f t="shared" si="280"/>
        <v>30</v>
      </c>
      <c r="H592" s="98">
        <f t="shared" si="280"/>
        <v>30</v>
      </c>
      <c r="I592" s="329"/>
      <c r="J592" s="329"/>
      <c r="K592" s="35"/>
    </row>
    <row r="593" spans="1:11" ht="33.75" x14ac:dyDescent="0.2">
      <c r="A593" s="46" t="s">
        <v>121</v>
      </c>
      <c r="B593" s="59" t="s">
        <v>300</v>
      </c>
      <c r="C593" s="226" t="s">
        <v>152</v>
      </c>
      <c r="D593" s="226" t="s">
        <v>284</v>
      </c>
      <c r="E593" s="59" t="s">
        <v>324</v>
      </c>
      <c r="F593" s="226" t="s">
        <v>122</v>
      </c>
      <c r="G593" s="98">
        <f t="shared" si="280"/>
        <v>30</v>
      </c>
      <c r="H593" s="98">
        <f t="shared" si="280"/>
        <v>30</v>
      </c>
      <c r="I593" s="329"/>
      <c r="J593" s="329"/>
      <c r="K593" s="35"/>
    </row>
    <row r="594" spans="1:11" x14ac:dyDescent="0.2">
      <c r="A594" s="296" t="s">
        <v>432</v>
      </c>
      <c r="B594" s="74" t="s">
        <v>300</v>
      </c>
      <c r="C594" s="226" t="s">
        <v>152</v>
      </c>
      <c r="D594" s="226" t="s">
        <v>284</v>
      </c>
      <c r="E594" s="59" t="s">
        <v>324</v>
      </c>
      <c r="F594" s="226" t="s">
        <v>124</v>
      </c>
      <c r="G594" s="98">
        <v>30</v>
      </c>
      <c r="H594" s="98">
        <v>30</v>
      </c>
      <c r="I594" s="329"/>
      <c r="J594" s="329"/>
      <c r="K594" s="35"/>
    </row>
    <row r="595" spans="1:11" s="42" customFormat="1" ht="33.75" x14ac:dyDescent="0.2">
      <c r="A595" s="242" t="s">
        <v>802</v>
      </c>
      <c r="B595" s="73" t="s">
        <v>300</v>
      </c>
      <c r="C595" s="71" t="s">
        <v>152</v>
      </c>
      <c r="D595" s="71" t="s">
        <v>284</v>
      </c>
      <c r="E595" s="73" t="s">
        <v>801</v>
      </c>
      <c r="F595" s="71" t="s">
        <v>148</v>
      </c>
      <c r="G595" s="249">
        <f t="shared" ref="G595:H597" si="281">+G596</f>
        <v>300</v>
      </c>
      <c r="H595" s="249">
        <f t="shared" si="281"/>
        <v>300</v>
      </c>
      <c r="I595" s="333"/>
      <c r="J595" s="333"/>
    </row>
    <row r="596" spans="1:11" ht="22.5" x14ac:dyDescent="0.2">
      <c r="A596" s="46" t="s">
        <v>412</v>
      </c>
      <c r="B596" s="74" t="s">
        <v>300</v>
      </c>
      <c r="C596" s="226" t="s">
        <v>152</v>
      </c>
      <c r="D596" s="226" t="s">
        <v>284</v>
      </c>
      <c r="E596" s="73" t="s">
        <v>801</v>
      </c>
      <c r="F596" s="226" t="s">
        <v>120</v>
      </c>
      <c r="G596" s="98">
        <f t="shared" si="281"/>
        <v>300</v>
      </c>
      <c r="H596" s="98">
        <f t="shared" si="281"/>
        <v>300</v>
      </c>
      <c r="I596" s="329"/>
      <c r="J596" s="329"/>
      <c r="K596" s="35"/>
    </row>
    <row r="597" spans="1:11" ht="33.75" x14ac:dyDescent="0.2">
      <c r="A597" s="46" t="s">
        <v>121</v>
      </c>
      <c r="B597" s="59" t="s">
        <v>300</v>
      </c>
      <c r="C597" s="226" t="s">
        <v>152</v>
      </c>
      <c r="D597" s="226" t="s">
        <v>284</v>
      </c>
      <c r="E597" s="73" t="s">
        <v>801</v>
      </c>
      <c r="F597" s="226" t="s">
        <v>122</v>
      </c>
      <c r="G597" s="98">
        <f t="shared" si="281"/>
        <v>300</v>
      </c>
      <c r="H597" s="98">
        <f t="shared" si="281"/>
        <v>300</v>
      </c>
      <c r="I597" s="329"/>
      <c r="J597" s="329"/>
      <c r="K597" s="35"/>
    </row>
    <row r="598" spans="1:11" x14ac:dyDescent="0.2">
      <c r="A598" s="296" t="s">
        <v>432</v>
      </c>
      <c r="B598" s="74" t="s">
        <v>300</v>
      </c>
      <c r="C598" s="226" t="s">
        <v>152</v>
      </c>
      <c r="D598" s="226" t="s">
        <v>284</v>
      </c>
      <c r="E598" s="73" t="s">
        <v>801</v>
      </c>
      <c r="F598" s="226" t="s">
        <v>124</v>
      </c>
      <c r="G598" s="98">
        <v>300</v>
      </c>
      <c r="H598" s="98">
        <v>300</v>
      </c>
      <c r="I598" s="329"/>
      <c r="J598" s="329"/>
      <c r="K598" s="35"/>
    </row>
    <row r="599" spans="1:11" x14ac:dyDescent="0.2">
      <c r="A599" s="44" t="s">
        <v>325</v>
      </c>
      <c r="B599" s="69" t="s">
        <v>300</v>
      </c>
      <c r="C599" s="67" t="s">
        <v>128</v>
      </c>
      <c r="D599" s="69"/>
      <c r="E599" s="69"/>
      <c r="F599" s="67"/>
      <c r="G599" s="97">
        <f>G600+G606</f>
        <v>7238.8</v>
      </c>
      <c r="H599" s="97">
        <f>H600+H606</f>
        <v>7576.8</v>
      </c>
      <c r="I599" s="332"/>
      <c r="J599" s="332"/>
      <c r="K599" s="35"/>
    </row>
    <row r="600" spans="1:11" x14ac:dyDescent="0.2">
      <c r="A600" s="294" t="s">
        <v>326</v>
      </c>
      <c r="B600" s="75" t="s">
        <v>300</v>
      </c>
      <c r="C600" s="69" t="s">
        <v>128</v>
      </c>
      <c r="D600" s="69" t="s">
        <v>219</v>
      </c>
      <c r="E600" s="69"/>
      <c r="F600" s="67"/>
      <c r="G600" s="97">
        <f>G601</f>
        <v>5720</v>
      </c>
      <c r="H600" s="97">
        <f>H601</f>
        <v>6058</v>
      </c>
      <c r="I600" s="332"/>
      <c r="J600" s="332"/>
      <c r="K600" s="35"/>
    </row>
    <row r="601" spans="1:11" ht="63" x14ac:dyDescent="0.2">
      <c r="A601" s="44" t="s">
        <v>442</v>
      </c>
      <c r="B601" s="75" t="s">
        <v>300</v>
      </c>
      <c r="C601" s="69" t="s">
        <v>128</v>
      </c>
      <c r="D601" s="69" t="s">
        <v>219</v>
      </c>
      <c r="E601" s="69" t="s">
        <v>452</v>
      </c>
      <c r="F601" s="67"/>
      <c r="G601" s="97">
        <f>G602</f>
        <v>5720</v>
      </c>
      <c r="H601" s="97">
        <f>H602</f>
        <v>6058</v>
      </c>
      <c r="I601" s="332"/>
      <c r="J601" s="332"/>
      <c r="K601" s="35"/>
    </row>
    <row r="602" spans="1:11" ht="202.5" x14ac:dyDescent="0.2">
      <c r="A602" s="132" t="s">
        <v>327</v>
      </c>
      <c r="B602" s="74" t="s">
        <v>300</v>
      </c>
      <c r="C602" s="59" t="s">
        <v>128</v>
      </c>
      <c r="D602" s="59" t="s">
        <v>219</v>
      </c>
      <c r="E602" s="59" t="s">
        <v>803</v>
      </c>
      <c r="F602" s="226"/>
      <c r="G602" s="98">
        <f t="shared" ref="G602:H604" si="282">G603</f>
        <v>5720</v>
      </c>
      <c r="H602" s="98">
        <f t="shared" si="282"/>
        <v>6058</v>
      </c>
      <c r="I602" s="329"/>
      <c r="J602" s="329"/>
      <c r="K602" s="35"/>
    </row>
    <row r="603" spans="1:11" ht="22.5" x14ac:dyDescent="0.2">
      <c r="A603" s="46" t="s">
        <v>412</v>
      </c>
      <c r="B603" s="74" t="s">
        <v>300</v>
      </c>
      <c r="C603" s="59" t="s">
        <v>128</v>
      </c>
      <c r="D603" s="59" t="s">
        <v>219</v>
      </c>
      <c r="E603" s="59" t="s">
        <v>803</v>
      </c>
      <c r="F603" s="226" t="s">
        <v>120</v>
      </c>
      <c r="G603" s="98">
        <f t="shared" si="282"/>
        <v>5720</v>
      </c>
      <c r="H603" s="98">
        <f t="shared" si="282"/>
        <v>6058</v>
      </c>
      <c r="I603" s="329"/>
      <c r="J603" s="329"/>
      <c r="K603" s="35"/>
    </row>
    <row r="604" spans="1:11" ht="33.75" x14ac:dyDescent="0.2">
      <c r="A604" s="46" t="s">
        <v>121</v>
      </c>
      <c r="B604" s="74" t="s">
        <v>300</v>
      </c>
      <c r="C604" s="59" t="s">
        <v>128</v>
      </c>
      <c r="D604" s="59" t="s">
        <v>219</v>
      </c>
      <c r="E604" s="59" t="s">
        <v>803</v>
      </c>
      <c r="F604" s="226" t="s">
        <v>122</v>
      </c>
      <c r="G604" s="98">
        <f t="shared" si="282"/>
        <v>5720</v>
      </c>
      <c r="H604" s="98">
        <f t="shared" si="282"/>
        <v>6058</v>
      </c>
      <c r="I604" s="329"/>
      <c r="J604" s="329"/>
      <c r="K604" s="35"/>
    </row>
    <row r="605" spans="1:11" x14ac:dyDescent="0.2">
      <c r="A605" s="296" t="s">
        <v>432</v>
      </c>
      <c r="B605" s="74" t="s">
        <v>300</v>
      </c>
      <c r="C605" s="59" t="s">
        <v>128</v>
      </c>
      <c r="D605" s="59" t="s">
        <v>219</v>
      </c>
      <c r="E605" s="59" t="s">
        <v>803</v>
      </c>
      <c r="F605" s="226" t="s">
        <v>124</v>
      </c>
      <c r="G605" s="98">
        <v>5720</v>
      </c>
      <c r="H605" s="98">
        <v>6058</v>
      </c>
      <c r="I605" s="329"/>
      <c r="J605" s="329"/>
      <c r="K605" s="35"/>
    </row>
    <row r="606" spans="1:11" ht="39" customHeight="1" x14ac:dyDescent="0.2">
      <c r="A606" s="44" t="s">
        <v>248</v>
      </c>
      <c r="B606" s="69" t="s">
        <v>300</v>
      </c>
      <c r="C606" s="67" t="s">
        <v>128</v>
      </c>
      <c r="D606" s="69" t="s">
        <v>249</v>
      </c>
      <c r="E606" s="69"/>
      <c r="F606" s="67" t="s">
        <v>148</v>
      </c>
      <c r="G606" s="97">
        <f>G607+G630</f>
        <v>1518.8</v>
      </c>
      <c r="H606" s="97">
        <f>H607+H630</f>
        <v>1518.8</v>
      </c>
      <c r="I606" s="332"/>
      <c r="J606" s="332"/>
      <c r="K606" s="35"/>
    </row>
    <row r="607" spans="1:11" ht="39" customHeight="1" x14ac:dyDescent="0.2">
      <c r="A607" s="234" t="s">
        <v>804</v>
      </c>
      <c r="B607" s="75" t="s">
        <v>300</v>
      </c>
      <c r="C607" s="69" t="s">
        <v>128</v>
      </c>
      <c r="D607" s="69" t="s">
        <v>249</v>
      </c>
      <c r="E607" s="69" t="s">
        <v>328</v>
      </c>
      <c r="F607" s="67" t="s">
        <v>148</v>
      </c>
      <c r="G607" s="97">
        <f t="shared" ref="G607" si="283">G608+G613</f>
        <v>1100</v>
      </c>
      <c r="H607" s="97">
        <f t="shared" ref="H607" si="284">H608+H613</f>
        <v>1100</v>
      </c>
      <c r="I607" s="332"/>
      <c r="J607" s="332"/>
      <c r="K607" s="35"/>
    </row>
    <row r="608" spans="1:11" ht="39" customHeight="1" x14ac:dyDescent="0.2">
      <c r="A608" s="132" t="s">
        <v>329</v>
      </c>
      <c r="B608" s="74" t="s">
        <v>300</v>
      </c>
      <c r="C608" s="59" t="s">
        <v>128</v>
      </c>
      <c r="D608" s="59" t="s">
        <v>249</v>
      </c>
      <c r="E608" s="59" t="s">
        <v>330</v>
      </c>
      <c r="F608" s="226"/>
      <c r="G608" s="98">
        <f t="shared" ref="G608:H611" si="285">G609</f>
        <v>100</v>
      </c>
      <c r="H608" s="98">
        <f t="shared" si="285"/>
        <v>100</v>
      </c>
      <c r="I608" s="329"/>
      <c r="J608" s="329"/>
      <c r="K608" s="35"/>
    </row>
    <row r="609" spans="1:11" ht="39" customHeight="1" x14ac:dyDescent="0.2">
      <c r="A609" s="245" t="s">
        <v>515</v>
      </c>
      <c r="B609" s="74" t="s">
        <v>300</v>
      </c>
      <c r="C609" s="59" t="s">
        <v>128</v>
      </c>
      <c r="D609" s="59" t="s">
        <v>249</v>
      </c>
      <c r="E609" s="59" t="s">
        <v>473</v>
      </c>
      <c r="F609" s="226"/>
      <c r="G609" s="98">
        <f t="shared" si="285"/>
        <v>100</v>
      </c>
      <c r="H609" s="98">
        <f t="shared" si="285"/>
        <v>100</v>
      </c>
      <c r="I609" s="329"/>
      <c r="J609" s="329"/>
      <c r="K609" s="35"/>
    </row>
    <row r="610" spans="1:11" ht="44.25" customHeight="1" x14ac:dyDescent="0.2">
      <c r="A610" s="46" t="s">
        <v>412</v>
      </c>
      <c r="B610" s="74" t="s">
        <v>300</v>
      </c>
      <c r="C610" s="59" t="s">
        <v>128</v>
      </c>
      <c r="D610" s="59" t="s">
        <v>249</v>
      </c>
      <c r="E610" s="59" t="s">
        <v>473</v>
      </c>
      <c r="F610" s="226" t="s">
        <v>120</v>
      </c>
      <c r="G610" s="98">
        <f t="shared" si="285"/>
        <v>100</v>
      </c>
      <c r="H610" s="98">
        <f t="shared" si="285"/>
        <v>100</v>
      </c>
      <c r="I610" s="329"/>
      <c r="J610" s="329"/>
      <c r="K610" s="35"/>
    </row>
    <row r="611" spans="1:11" ht="33.75" x14ac:dyDescent="0.2">
      <c r="A611" s="46" t="s">
        <v>121</v>
      </c>
      <c r="B611" s="74" t="s">
        <v>300</v>
      </c>
      <c r="C611" s="59" t="s">
        <v>128</v>
      </c>
      <c r="D611" s="59" t="s">
        <v>249</v>
      </c>
      <c r="E611" s="59" t="s">
        <v>473</v>
      </c>
      <c r="F611" s="226" t="s">
        <v>122</v>
      </c>
      <c r="G611" s="98">
        <f t="shared" si="285"/>
        <v>100</v>
      </c>
      <c r="H611" s="98">
        <f t="shared" si="285"/>
        <v>100</v>
      </c>
      <c r="I611" s="329"/>
      <c r="J611" s="329"/>
      <c r="K611" s="35"/>
    </row>
    <row r="612" spans="1:11" ht="25.5" customHeight="1" x14ac:dyDescent="0.2">
      <c r="A612" s="296" t="s">
        <v>432</v>
      </c>
      <c r="B612" s="74" t="s">
        <v>300</v>
      </c>
      <c r="C612" s="59" t="s">
        <v>128</v>
      </c>
      <c r="D612" s="59" t="s">
        <v>249</v>
      </c>
      <c r="E612" s="59" t="s">
        <v>473</v>
      </c>
      <c r="F612" s="226" t="s">
        <v>124</v>
      </c>
      <c r="G612" s="98">
        <v>100</v>
      </c>
      <c r="H612" s="98">
        <v>100</v>
      </c>
      <c r="I612" s="329"/>
      <c r="J612" s="329"/>
      <c r="K612" s="35"/>
    </row>
    <row r="613" spans="1:11" ht="33.75" x14ac:dyDescent="0.2">
      <c r="A613" s="132" t="s">
        <v>331</v>
      </c>
      <c r="B613" s="74" t="s">
        <v>300</v>
      </c>
      <c r="C613" s="59" t="s">
        <v>128</v>
      </c>
      <c r="D613" s="59" t="s">
        <v>249</v>
      </c>
      <c r="E613" s="59" t="s">
        <v>332</v>
      </c>
      <c r="F613" s="226"/>
      <c r="G613" s="98">
        <f>G618+G622+G626+G614</f>
        <v>1000</v>
      </c>
      <c r="H613" s="98">
        <f>H618+H622+H626+H614</f>
        <v>1000</v>
      </c>
      <c r="I613" s="329"/>
      <c r="J613" s="329"/>
      <c r="K613" s="35"/>
    </row>
    <row r="614" spans="1:11" ht="33.75" x14ac:dyDescent="0.2">
      <c r="A614" s="227" t="s">
        <v>825</v>
      </c>
      <c r="B614" s="74" t="s">
        <v>300</v>
      </c>
      <c r="C614" s="59" t="s">
        <v>128</v>
      </c>
      <c r="D614" s="59" t="s">
        <v>249</v>
      </c>
      <c r="E614" s="59" t="s">
        <v>824</v>
      </c>
      <c r="F614" s="226"/>
      <c r="G614" s="98">
        <f t="shared" ref="G614:H616" si="286">G615</f>
        <v>10</v>
      </c>
      <c r="H614" s="98">
        <f t="shared" si="286"/>
        <v>10</v>
      </c>
      <c r="I614" s="329"/>
      <c r="J614" s="329"/>
      <c r="K614" s="35"/>
    </row>
    <row r="615" spans="1:11" ht="22.5" x14ac:dyDescent="0.2">
      <c r="A615" s="46" t="s">
        <v>412</v>
      </c>
      <c r="B615" s="74" t="s">
        <v>300</v>
      </c>
      <c r="C615" s="59" t="s">
        <v>128</v>
      </c>
      <c r="D615" s="59" t="s">
        <v>249</v>
      </c>
      <c r="E615" s="59" t="s">
        <v>824</v>
      </c>
      <c r="F615" s="226" t="s">
        <v>120</v>
      </c>
      <c r="G615" s="98">
        <f t="shared" si="286"/>
        <v>10</v>
      </c>
      <c r="H615" s="98">
        <f t="shared" si="286"/>
        <v>10</v>
      </c>
      <c r="I615" s="329"/>
      <c r="J615" s="329"/>
      <c r="K615" s="35"/>
    </row>
    <row r="616" spans="1:11" ht="33.75" x14ac:dyDescent="0.2">
      <c r="A616" s="46" t="s">
        <v>121</v>
      </c>
      <c r="B616" s="74" t="s">
        <v>300</v>
      </c>
      <c r="C616" s="59" t="s">
        <v>128</v>
      </c>
      <c r="D616" s="59" t="s">
        <v>249</v>
      </c>
      <c r="E616" s="59" t="s">
        <v>824</v>
      </c>
      <c r="F616" s="226" t="s">
        <v>122</v>
      </c>
      <c r="G616" s="98">
        <f t="shared" si="286"/>
        <v>10</v>
      </c>
      <c r="H616" s="98">
        <f t="shared" si="286"/>
        <v>10</v>
      </c>
      <c r="I616" s="329"/>
      <c r="J616" s="329"/>
      <c r="K616" s="35"/>
    </row>
    <row r="617" spans="1:11" x14ac:dyDescent="0.2">
      <c r="A617" s="296" t="s">
        <v>432</v>
      </c>
      <c r="B617" s="74" t="s">
        <v>300</v>
      </c>
      <c r="C617" s="59" t="s">
        <v>128</v>
      </c>
      <c r="D617" s="59" t="s">
        <v>249</v>
      </c>
      <c r="E617" s="59" t="s">
        <v>824</v>
      </c>
      <c r="F617" s="226" t="s">
        <v>124</v>
      </c>
      <c r="G617" s="98">
        <v>10</v>
      </c>
      <c r="H617" s="98">
        <v>10</v>
      </c>
      <c r="I617" s="329"/>
      <c r="J617" s="329"/>
      <c r="K617" s="35"/>
    </row>
    <row r="618" spans="1:11" ht="67.5" x14ac:dyDescent="0.2">
      <c r="A618" s="132" t="s">
        <v>333</v>
      </c>
      <c r="B618" s="74" t="s">
        <v>300</v>
      </c>
      <c r="C618" s="59" t="s">
        <v>128</v>
      </c>
      <c r="D618" s="59" t="s">
        <v>249</v>
      </c>
      <c r="E618" s="59" t="s">
        <v>334</v>
      </c>
      <c r="F618" s="226"/>
      <c r="G618" s="98">
        <f t="shared" ref="G618:H620" si="287">G619</f>
        <v>900</v>
      </c>
      <c r="H618" s="98">
        <f t="shared" si="287"/>
        <v>900</v>
      </c>
      <c r="I618" s="329"/>
      <c r="J618" s="329"/>
      <c r="K618" s="35"/>
    </row>
    <row r="619" spans="1:11" x14ac:dyDescent="0.2">
      <c r="A619" s="307" t="s">
        <v>464</v>
      </c>
      <c r="B619" s="74" t="s">
        <v>300</v>
      </c>
      <c r="C619" s="59" t="s">
        <v>128</v>
      </c>
      <c r="D619" s="59" t="s">
        <v>249</v>
      </c>
      <c r="E619" s="59" t="s">
        <v>334</v>
      </c>
      <c r="F619" s="226">
        <v>800</v>
      </c>
      <c r="G619" s="98">
        <f t="shared" si="287"/>
        <v>900</v>
      </c>
      <c r="H619" s="98">
        <f t="shared" si="287"/>
        <v>900</v>
      </c>
      <c r="I619" s="329"/>
      <c r="J619" s="329"/>
      <c r="K619" s="35"/>
    </row>
    <row r="620" spans="1:11" x14ac:dyDescent="0.2">
      <c r="A620" s="307" t="s">
        <v>465</v>
      </c>
      <c r="B620" s="74" t="s">
        <v>300</v>
      </c>
      <c r="C620" s="59" t="s">
        <v>128</v>
      </c>
      <c r="D620" s="59" t="s">
        <v>249</v>
      </c>
      <c r="E620" s="59" t="s">
        <v>334</v>
      </c>
      <c r="F620" s="226">
        <v>810</v>
      </c>
      <c r="G620" s="98">
        <f t="shared" si="287"/>
        <v>900</v>
      </c>
      <c r="H620" s="98">
        <f t="shared" si="287"/>
        <v>900</v>
      </c>
      <c r="I620" s="329"/>
      <c r="J620" s="329"/>
      <c r="K620" s="35"/>
    </row>
    <row r="621" spans="1:11" ht="135" x14ac:dyDescent="0.2">
      <c r="A621" s="131" t="s">
        <v>531</v>
      </c>
      <c r="B621" s="74" t="s">
        <v>300</v>
      </c>
      <c r="C621" s="59" t="s">
        <v>128</v>
      </c>
      <c r="D621" s="59" t="s">
        <v>249</v>
      </c>
      <c r="E621" s="59" t="s">
        <v>334</v>
      </c>
      <c r="F621" s="226">
        <v>813</v>
      </c>
      <c r="G621" s="98">
        <v>900</v>
      </c>
      <c r="H621" s="98">
        <v>900</v>
      </c>
      <c r="I621" s="329"/>
      <c r="J621" s="329"/>
      <c r="K621" s="35"/>
    </row>
    <row r="622" spans="1:11" ht="33.75" x14ac:dyDescent="0.2">
      <c r="A622" s="49" t="s">
        <v>513</v>
      </c>
      <c r="B622" s="74" t="s">
        <v>300</v>
      </c>
      <c r="C622" s="59" t="s">
        <v>128</v>
      </c>
      <c r="D622" s="59" t="s">
        <v>249</v>
      </c>
      <c r="E622" s="59" t="s">
        <v>474</v>
      </c>
      <c r="F622" s="226"/>
      <c r="G622" s="98">
        <f t="shared" ref="G622:H624" si="288">G623</f>
        <v>10</v>
      </c>
      <c r="H622" s="98">
        <f t="shared" si="288"/>
        <v>10</v>
      </c>
      <c r="I622" s="329"/>
      <c r="J622" s="329"/>
      <c r="K622" s="35"/>
    </row>
    <row r="623" spans="1:11" ht="22.5" x14ac:dyDescent="0.2">
      <c r="A623" s="46" t="s">
        <v>412</v>
      </c>
      <c r="B623" s="74" t="s">
        <v>300</v>
      </c>
      <c r="C623" s="59" t="s">
        <v>128</v>
      </c>
      <c r="D623" s="59" t="s">
        <v>249</v>
      </c>
      <c r="E623" s="59" t="s">
        <v>474</v>
      </c>
      <c r="F623" s="226" t="s">
        <v>120</v>
      </c>
      <c r="G623" s="98">
        <f t="shared" si="288"/>
        <v>10</v>
      </c>
      <c r="H623" s="98">
        <f t="shared" si="288"/>
        <v>10</v>
      </c>
      <c r="I623" s="329"/>
      <c r="J623" s="329"/>
      <c r="K623" s="35"/>
    </row>
    <row r="624" spans="1:11" ht="33.75" x14ac:dyDescent="0.2">
      <c r="A624" s="46" t="s">
        <v>121</v>
      </c>
      <c r="B624" s="74" t="s">
        <v>300</v>
      </c>
      <c r="C624" s="59" t="s">
        <v>128</v>
      </c>
      <c r="D624" s="59" t="s">
        <v>249</v>
      </c>
      <c r="E624" s="59" t="s">
        <v>474</v>
      </c>
      <c r="F624" s="226" t="s">
        <v>122</v>
      </c>
      <c r="G624" s="98">
        <f t="shared" si="288"/>
        <v>10</v>
      </c>
      <c r="H624" s="98">
        <f t="shared" si="288"/>
        <v>10</v>
      </c>
      <c r="I624" s="329"/>
      <c r="J624" s="329"/>
      <c r="K624" s="35"/>
    </row>
    <row r="625" spans="1:11" x14ac:dyDescent="0.2">
      <c r="A625" s="296" t="s">
        <v>432</v>
      </c>
      <c r="B625" s="74" t="s">
        <v>300</v>
      </c>
      <c r="C625" s="59" t="s">
        <v>128</v>
      </c>
      <c r="D625" s="59" t="s">
        <v>249</v>
      </c>
      <c r="E625" s="59" t="s">
        <v>474</v>
      </c>
      <c r="F625" s="226" t="s">
        <v>124</v>
      </c>
      <c r="G625" s="98">
        <v>10</v>
      </c>
      <c r="H625" s="98">
        <v>10</v>
      </c>
      <c r="I625" s="329"/>
      <c r="J625" s="329"/>
      <c r="K625" s="35"/>
    </row>
    <row r="626" spans="1:11" ht="33.75" x14ac:dyDescent="0.2">
      <c r="A626" s="49" t="s">
        <v>514</v>
      </c>
      <c r="B626" s="74" t="s">
        <v>300</v>
      </c>
      <c r="C626" s="59" t="s">
        <v>128</v>
      </c>
      <c r="D626" s="59" t="s">
        <v>249</v>
      </c>
      <c r="E626" s="59" t="s">
        <v>475</v>
      </c>
      <c r="F626" s="226"/>
      <c r="G626" s="98">
        <f t="shared" ref="G626:H632" si="289">G627</f>
        <v>80</v>
      </c>
      <c r="H626" s="98">
        <f t="shared" si="289"/>
        <v>80</v>
      </c>
      <c r="I626" s="329"/>
      <c r="J626" s="329"/>
      <c r="K626" s="35"/>
    </row>
    <row r="627" spans="1:11" ht="22.5" x14ac:dyDescent="0.2">
      <c r="A627" s="46" t="s">
        <v>412</v>
      </c>
      <c r="B627" s="74" t="s">
        <v>300</v>
      </c>
      <c r="C627" s="59" t="s">
        <v>128</v>
      </c>
      <c r="D627" s="59" t="s">
        <v>249</v>
      </c>
      <c r="E627" s="59" t="s">
        <v>475</v>
      </c>
      <c r="F627" s="226" t="s">
        <v>120</v>
      </c>
      <c r="G627" s="98">
        <f t="shared" si="289"/>
        <v>80</v>
      </c>
      <c r="H627" s="98">
        <f t="shared" si="289"/>
        <v>80</v>
      </c>
      <c r="I627" s="329"/>
      <c r="J627" s="329"/>
      <c r="K627" s="35"/>
    </row>
    <row r="628" spans="1:11" ht="33.75" x14ac:dyDescent="0.2">
      <c r="A628" s="46" t="s">
        <v>121</v>
      </c>
      <c r="B628" s="74" t="s">
        <v>300</v>
      </c>
      <c r="C628" s="59" t="s">
        <v>128</v>
      </c>
      <c r="D628" s="59" t="s">
        <v>249</v>
      </c>
      <c r="E628" s="59" t="s">
        <v>475</v>
      </c>
      <c r="F628" s="226" t="s">
        <v>122</v>
      </c>
      <c r="G628" s="98">
        <f t="shared" si="289"/>
        <v>80</v>
      </c>
      <c r="H628" s="98">
        <f t="shared" si="289"/>
        <v>80</v>
      </c>
      <c r="I628" s="329"/>
      <c r="J628" s="329"/>
      <c r="K628" s="35"/>
    </row>
    <row r="629" spans="1:11" x14ac:dyDescent="0.2">
      <c r="A629" s="296" t="s">
        <v>432</v>
      </c>
      <c r="B629" s="74" t="s">
        <v>300</v>
      </c>
      <c r="C629" s="59" t="s">
        <v>128</v>
      </c>
      <c r="D629" s="59" t="s">
        <v>249</v>
      </c>
      <c r="E629" s="59" t="s">
        <v>475</v>
      </c>
      <c r="F629" s="226" t="s">
        <v>124</v>
      </c>
      <c r="G629" s="98">
        <v>80</v>
      </c>
      <c r="H629" s="98">
        <v>80</v>
      </c>
      <c r="I629" s="329"/>
      <c r="J629" s="329"/>
      <c r="K629" s="35"/>
    </row>
    <row r="630" spans="1:11" ht="22.5" x14ac:dyDescent="0.2">
      <c r="A630" s="242" t="s">
        <v>826</v>
      </c>
      <c r="B630" s="74" t="s">
        <v>300</v>
      </c>
      <c r="C630" s="59" t="s">
        <v>128</v>
      </c>
      <c r="D630" s="59" t="s">
        <v>249</v>
      </c>
      <c r="E630" s="59" t="s">
        <v>828</v>
      </c>
      <c r="F630" s="226"/>
      <c r="G630" s="98">
        <f>G631+G636+G641</f>
        <v>418.8</v>
      </c>
      <c r="H630" s="98">
        <f>H631+H636+H641</f>
        <v>418.8</v>
      </c>
      <c r="I630" s="329"/>
      <c r="J630" s="329"/>
      <c r="K630" s="35"/>
    </row>
    <row r="631" spans="1:11" ht="33.75" x14ac:dyDescent="0.2">
      <c r="A631" s="227" t="s">
        <v>829</v>
      </c>
      <c r="B631" s="74" t="s">
        <v>300</v>
      </c>
      <c r="C631" s="59" t="s">
        <v>128</v>
      </c>
      <c r="D631" s="59" t="s">
        <v>249</v>
      </c>
      <c r="E631" s="59" t="s">
        <v>827</v>
      </c>
      <c r="F631" s="226"/>
      <c r="G631" s="98">
        <f t="shared" ref="G631:H631" si="290">G632</f>
        <v>88.8</v>
      </c>
      <c r="H631" s="98">
        <f t="shared" si="290"/>
        <v>88.8</v>
      </c>
      <c r="I631" s="329"/>
      <c r="J631" s="329"/>
      <c r="K631" s="35"/>
    </row>
    <row r="632" spans="1:11" ht="22.5" x14ac:dyDescent="0.2">
      <c r="A632" s="46" t="s">
        <v>412</v>
      </c>
      <c r="B632" s="74" t="s">
        <v>300</v>
      </c>
      <c r="C632" s="59" t="s">
        <v>128</v>
      </c>
      <c r="D632" s="59" t="s">
        <v>249</v>
      </c>
      <c r="E632" s="59" t="s">
        <v>827</v>
      </c>
      <c r="F632" s="226" t="s">
        <v>120</v>
      </c>
      <c r="G632" s="98">
        <f t="shared" si="289"/>
        <v>88.8</v>
      </c>
      <c r="H632" s="98">
        <f t="shared" si="289"/>
        <v>88.8</v>
      </c>
      <c r="I632" s="329"/>
      <c r="J632" s="329"/>
      <c r="K632" s="35"/>
    </row>
    <row r="633" spans="1:11" ht="33.75" x14ac:dyDescent="0.2">
      <c r="A633" s="46" t="s">
        <v>121</v>
      </c>
      <c r="B633" s="74" t="s">
        <v>300</v>
      </c>
      <c r="C633" s="59" t="s">
        <v>128</v>
      </c>
      <c r="D633" s="59" t="s">
        <v>249</v>
      </c>
      <c r="E633" s="59" t="s">
        <v>827</v>
      </c>
      <c r="F633" s="226" t="s">
        <v>122</v>
      </c>
      <c r="G633" s="98">
        <f>G635+G634</f>
        <v>88.8</v>
      </c>
      <c r="H633" s="98">
        <f>H635+H634</f>
        <v>88.8</v>
      </c>
      <c r="I633" s="329"/>
      <c r="J633" s="329"/>
      <c r="K633" s="35"/>
    </row>
    <row r="634" spans="1:11" ht="33.75" x14ac:dyDescent="0.2">
      <c r="A634" s="296" t="s">
        <v>135</v>
      </c>
      <c r="B634" s="74" t="s">
        <v>300</v>
      </c>
      <c r="C634" s="59" t="s">
        <v>128</v>
      </c>
      <c r="D634" s="59" t="s">
        <v>249</v>
      </c>
      <c r="E634" s="59" t="s">
        <v>827</v>
      </c>
      <c r="F634" s="226">
        <v>242</v>
      </c>
      <c r="G634" s="98">
        <f>57+1.8</f>
        <v>58.8</v>
      </c>
      <c r="H634" s="98">
        <f>57+1.8</f>
        <v>58.8</v>
      </c>
      <c r="I634" s="329"/>
      <c r="J634" s="329"/>
      <c r="K634" s="35"/>
    </row>
    <row r="635" spans="1:11" x14ac:dyDescent="0.2">
      <c r="A635" s="296" t="s">
        <v>432</v>
      </c>
      <c r="B635" s="74" t="s">
        <v>300</v>
      </c>
      <c r="C635" s="59" t="s">
        <v>128</v>
      </c>
      <c r="D635" s="59" t="s">
        <v>249</v>
      </c>
      <c r="E635" s="59" t="s">
        <v>827</v>
      </c>
      <c r="F635" s="226" t="s">
        <v>124</v>
      </c>
      <c r="G635" s="98">
        <f>31.8-1.8</f>
        <v>30</v>
      </c>
      <c r="H635" s="98">
        <f>31.8-1.8</f>
        <v>30</v>
      </c>
      <c r="I635" s="329"/>
      <c r="J635" s="329"/>
      <c r="K635" s="35"/>
    </row>
    <row r="636" spans="1:11" ht="22.5" x14ac:dyDescent="0.2">
      <c r="A636" s="227" t="s">
        <v>830</v>
      </c>
      <c r="B636" s="74" t="s">
        <v>300</v>
      </c>
      <c r="C636" s="59" t="s">
        <v>128</v>
      </c>
      <c r="D636" s="59" t="s">
        <v>249</v>
      </c>
      <c r="E636" s="59" t="s">
        <v>831</v>
      </c>
      <c r="F636" s="226"/>
      <c r="G636" s="98">
        <f>G637</f>
        <v>200</v>
      </c>
      <c r="H636" s="98">
        <f>H637</f>
        <v>200</v>
      </c>
      <c r="I636" s="329"/>
      <c r="J636" s="329"/>
      <c r="K636" s="35"/>
    </row>
    <row r="637" spans="1:11" ht="22.5" x14ac:dyDescent="0.2">
      <c r="A637" s="227" t="s">
        <v>544</v>
      </c>
      <c r="B637" s="74" t="s">
        <v>300</v>
      </c>
      <c r="C637" s="59" t="s">
        <v>128</v>
      </c>
      <c r="D637" s="59" t="s">
        <v>249</v>
      </c>
      <c r="E637" s="59" t="s">
        <v>837</v>
      </c>
      <c r="F637" s="226"/>
      <c r="G637" s="98">
        <f t="shared" ref="G637:H639" si="291">G638</f>
        <v>200</v>
      </c>
      <c r="H637" s="98">
        <f t="shared" si="291"/>
        <v>200</v>
      </c>
      <c r="I637" s="329"/>
      <c r="J637" s="329"/>
      <c r="K637" s="35"/>
    </row>
    <row r="638" spans="1:11" ht="22.5" x14ac:dyDescent="0.2">
      <c r="A638" s="46" t="s">
        <v>412</v>
      </c>
      <c r="B638" s="74" t="s">
        <v>300</v>
      </c>
      <c r="C638" s="59" t="s">
        <v>128</v>
      </c>
      <c r="D638" s="59" t="s">
        <v>249</v>
      </c>
      <c r="E638" s="59" t="s">
        <v>837</v>
      </c>
      <c r="F638" s="226" t="s">
        <v>120</v>
      </c>
      <c r="G638" s="98">
        <f t="shared" si="291"/>
        <v>200</v>
      </c>
      <c r="H638" s="98">
        <f t="shared" si="291"/>
        <v>200</v>
      </c>
      <c r="I638" s="329"/>
      <c r="J638" s="329"/>
      <c r="K638" s="35"/>
    </row>
    <row r="639" spans="1:11" ht="23.25" customHeight="1" x14ac:dyDescent="0.2">
      <c r="A639" s="46" t="s">
        <v>121</v>
      </c>
      <c r="B639" s="74" t="s">
        <v>300</v>
      </c>
      <c r="C639" s="59" t="s">
        <v>128</v>
      </c>
      <c r="D639" s="59" t="s">
        <v>249</v>
      </c>
      <c r="E639" s="59" t="s">
        <v>837</v>
      </c>
      <c r="F639" s="226" t="s">
        <v>122</v>
      </c>
      <c r="G639" s="98">
        <f t="shared" si="291"/>
        <v>200</v>
      </c>
      <c r="H639" s="98">
        <f t="shared" si="291"/>
        <v>200</v>
      </c>
      <c r="I639" s="329"/>
      <c r="J639" s="329"/>
      <c r="K639" s="35"/>
    </row>
    <row r="640" spans="1:11" x14ac:dyDescent="0.2">
      <c r="A640" s="296" t="s">
        <v>432</v>
      </c>
      <c r="B640" s="74" t="s">
        <v>300</v>
      </c>
      <c r="C640" s="59" t="s">
        <v>128</v>
      </c>
      <c r="D640" s="59" t="s">
        <v>249</v>
      </c>
      <c r="E640" s="59" t="s">
        <v>837</v>
      </c>
      <c r="F640" s="226" t="s">
        <v>124</v>
      </c>
      <c r="G640" s="98">
        <v>200</v>
      </c>
      <c r="H640" s="98">
        <v>200</v>
      </c>
      <c r="I640" s="329"/>
      <c r="J640" s="329"/>
      <c r="K640" s="35"/>
    </row>
    <row r="641" spans="1:11" ht="33.75" x14ac:dyDescent="0.2">
      <c r="A641" s="227" t="s">
        <v>833</v>
      </c>
      <c r="B641" s="74" t="s">
        <v>300</v>
      </c>
      <c r="C641" s="59" t="s">
        <v>128</v>
      </c>
      <c r="D641" s="59" t="s">
        <v>249</v>
      </c>
      <c r="E641" s="59" t="s">
        <v>832</v>
      </c>
      <c r="F641" s="226"/>
      <c r="G641" s="98">
        <f t="shared" ref="G641:H643" si="292">G642</f>
        <v>130</v>
      </c>
      <c r="H641" s="98">
        <f t="shared" si="292"/>
        <v>130</v>
      </c>
      <c r="I641" s="329"/>
      <c r="J641" s="329"/>
      <c r="K641" s="35"/>
    </row>
    <row r="642" spans="1:11" ht="22.5" x14ac:dyDescent="0.2">
      <c r="A642" s="46" t="s">
        <v>412</v>
      </c>
      <c r="B642" s="74" t="s">
        <v>300</v>
      </c>
      <c r="C642" s="59" t="s">
        <v>128</v>
      </c>
      <c r="D642" s="59" t="s">
        <v>249</v>
      </c>
      <c r="E642" s="59" t="s">
        <v>832</v>
      </c>
      <c r="F642" s="226" t="s">
        <v>120</v>
      </c>
      <c r="G642" s="98">
        <f t="shared" si="292"/>
        <v>130</v>
      </c>
      <c r="H642" s="98">
        <f t="shared" si="292"/>
        <v>130</v>
      </c>
      <c r="I642" s="329"/>
      <c r="J642" s="329"/>
      <c r="K642" s="35"/>
    </row>
    <row r="643" spans="1:11" ht="33.75" x14ac:dyDescent="0.2">
      <c r="A643" s="46" t="s">
        <v>121</v>
      </c>
      <c r="B643" s="74" t="s">
        <v>300</v>
      </c>
      <c r="C643" s="59" t="s">
        <v>128</v>
      </c>
      <c r="D643" s="59" t="s">
        <v>249</v>
      </c>
      <c r="E643" s="59" t="s">
        <v>832</v>
      </c>
      <c r="F643" s="226" t="s">
        <v>122</v>
      </c>
      <c r="G643" s="98">
        <f t="shared" si="292"/>
        <v>130</v>
      </c>
      <c r="H643" s="98">
        <f t="shared" si="292"/>
        <v>130</v>
      </c>
      <c r="I643" s="329"/>
      <c r="J643" s="329"/>
      <c r="K643" s="35"/>
    </row>
    <row r="644" spans="1:11" x14ac:dyDescent="0.2">
      <c r="A644" s="296" t="s">
        <v>432</v>
      </c>
      <c r="B644" s="74" t="s">
        <v>300</v>
      </c>
      <c r="C644" s="59" t="s">
        <v>128</v>
      </c>
      <c r="D644" s="59" t="s">
        <v>249</v>
      </c>
      <c r="E644" s="59" t="s">
        <v>832</v>
      </c>
      <c r="F644" s="226" t="s">
        <v>124</v>
      </c>
      <c r="G644" s="98">
        <v>130</v>
      </c>
      <c r="H644" s="98">
        <v>130</v>
      </c>
      <c r="I644" s="329"/>
      <c r="J644" s="329"/>
      <c r="K644" s="35"/>
    </row>
    <row r="645" spans="1:11" x14ac:dyDescent="0.2">
      <c r="A645" s="303" t="s">
        <v>336</v>
      </c>
      <c r="B645" s="75" t="s">
        <v>300</v>
      </c>
      <c r="C645" s="69" t="s">
        <v>239</v>
      </c>
      <c r="D645" s="69"/>
      <c r="E645" s="69"/>
      <c r="F645" s="67"/>
      <c r="G645" s="97">
        <f>G646</f>
        <v>2043</v>
      </c>
      <c r="H645" s="97">
        <f>H646</f>
        <v>2060</v>
      </c>
      <c r="I645" s="332"/>
      <c r="J645" s="332"/>
      <c r="K645" s="35"/>
    </row>
    <row r="646" spans="1:11" x14ac:dyDescent="0.2">
      <c r="A646" s="303" t="s">
        <v>337</v>
      </c>
      <c r="B646" s="75" t="s">
        <v>300</v>
      </c>
      <c r="C646" s="69" t="s">
        <v>239</v>
      </c>
      <c r="D646" s="69" t="s">
        <v>152</v>
      </c>
      <c r="E646" s="69"/>
      <c r="F646" s="67"/>
      <c r="G646" s="97">
        <f t="shared" ref="G646:H647" si="293">G647</f>
        <v>2043</v>
      </c>
      <c r="H646" s="97">
        <f t="shared" si="293"/>
        <v>2060</v>
      </c>
      <c r="I646" s="332"/>
      <c r="J646" s="332"/>
      <c r="K646" s="35"/>
    </row>
    <row r="647" spans="1:11" s="60" customFormat="1" ht="52.5" x14ac:dyDescent="0.2">
      <c r="A647" s="234" t="s">
        <v>808</v>
      </c>
      <c r="B647" s="75" t="s">
        <v>300</v>
      </c>
      <c r="C647" s="69" t="s">
        <v>239</v>
      </c>
      <c r="D647" s="69" t="s">
        <v>152</v>
      </c>
      <c r="E647" s="69" t="s">
        <v>335</v>
      </c>
      <c r="F647" s="67"/>
      <c r="G647" s="97">
        <f t="shared" si="293"/>
        <v>2043</v>
      </c>
      <c r="H647" s="97">
        <f t="shared" si="293"/>
        <v>2060</v>
      </c>
      <c r="I647" s="332"/>
      <c r="J647" s="332"/>
    </row>
    <row r="648" spans="1:11" s="60" customFormat="1" ht="22.5" x14ac:dyDescent="0.2">
      <c r="A648" s="132" t="s">
        <v>810</v>
      </c>
      <c r="B648" s="74" t="s">
        <v>300</v>
      </c>
      <c r="C648" s="59" t="s">
        <v>239</v>
      </c>
      <c r="D648" s="59" t="s">
        <v>152</v>
      </c>
      <c r="E648" s="59" t="s">
        <v>809</v>
      </c>
      <c r="F648" s="226"/>
      <c r="G648" s="98">
        <f>G649+G654</f>
        <v>2043</v>
      </c>
      <c r="H648" s="98">
        <f>H649+H654</f>
        <v>2060</v>
      </c>
      <c r="I648" s="329"/>
      <c r="J648" s="329"/>
    </row>
    <row r="649" spans="1:11" s="60" customFormat="1" x14ac:dyDescent="0.2">
      <c r="A649" s="227" t="s">
        <v>812</v>
      </c>
      <c r="B649" s="74" t="s">
        <v>300</v>
      </c>
      <c r="C649" s="59" t="s">
        <v>239</v>
      </c>
      <c r="D649" s="59" t="s">
        <v>152</v>
      </c>
      <c r="E649" s="59" t="s">
        <v>811</v>
      </c>
      <c r="F649" s="226"/>
      <c r="G649" s="98">
        <f>G650</f>
        <v>1033</v>
      </c>
      <c r="H649" s="98">
        <f>H650</f>
        <v>1050</v>
      </c>
      <c r="I649" s="329"/>
      <c r="J649" s="329"/>
    </row>
    <row r="650" spans="1:11" s="60" customFormat="1" x14ac:dyDescent="0.2">
      <c r="A650" s="227" t="s">
        <v>812</v>
      </c>
      <c r="B650" s="74" t="s">
        <v>300</v>
      </c>
      <c r="C650" s="59" t="s">
        <v>239</v>
      </c>
      <c r="D650" s="59" t="s">
        <v>152</v>
      </c>
      <c r="E650" s="59" t="s">
        <v>813</v>
      </c>
      <c r="F650" s="226"/>
      <c r="G650" s="98">
        <f t="shared" ref="G650:H652" si="294">G651</f>
        <v>1033</v>
      </c>
      <c r="H650" s="98">
        <f t="shared" si="294"/>
        <v>1050</v>
      </c>
      <c r="I650" s="329"/>
      <c r="J650" s="329"/>
    </row>
    <row r="651" spans="1:11" s="60" customFormat="1" ht="22.5" x14ac:dyDescent="0.2">
      <c r="A651" s="46" t="s">
        <v>412</v>
      </c>
      <c r="B651" s="74" t="s">
        <v>300</v>
      </c>
      <c r="C651" s="59" t="s">
        <v>239</v>
      </c>
      <c r="D651" s="59" t="s">
        <v>152</v>
      </c>
      <c r="E651" s="59" t="s">
        <v>813</v>
      </c>
      <c r="F651" s="226" t="s">
        <v>120</v>
      </c>
      <c r="G651" s="98">
        <f t="shared" si="294"/>
        <v>1033</v>
      </c>
      <c r="H651" s="98">
        <f t="shared" si="294"/>
        <v>1050</v>
      </c>
      <c r="I651" s="329"/>
      <c r="J651" s="329"/>
    </row>
    <row r="652" spans="1:11" s="60" customFormat="1" ht="33.75" x14ac:dyDescent="0.2">
      <c r="A652" s="46" t="s">
        <v>121</v>
      </c>
      <c r="B652" s="74" t="s">
        <v>300</v>
      </c>
      <c r="C652" s="59" t="s">
        <v>239</v>
      </c>
      <c r="D652" s="59" t="s">
        <v>152</v>
      </c>
      <c r="E652" s="59" t="s">
        <v>813</v>
      </c>
      <c r="F652" s="226" t="s">
        <v>122</v>
      </c>
      <c r="G652" s="98">
        <f t="shared" si="294"/>
        <v>1033</v>
      </c>
      <c r="H652" s="98">
        <f t="shared" si="294"/>
        <v>1050</v>
      </c>
      <c r="I652" s="329"/>
      <c r="J652" s="329"/>
    </row>
    <row r="653" spans="1:11" x14ac:dyDescent="0.2">
      <c r="A653" s="296" t="s">
        <v>432</v>
      </c>
      <c r="B653" s="74" t="s">
        <v>300</v>
      </c>
      <c r="C653" s="59" t="s">
        <v>239</v>
      </c>
      <c r="D653" s="59" t="s">
        <v>152</v>
      </c>
      <c r="E653" s="59" t="s">
        <v>813</v>
      </c>
      <c r="F653" s="226" t="s">
        <v>124</v>
      </c>
      <c r="G653" s="98">
        <v>1033</v>
      </c>
      <c r="H653" s="98">
        <v>1050</v>
      </c>
      <c r="I653" s="329"/>
      <c r="J653" s="329"/>
      <c r="K653" s="35"/>
    </row>
    <row r="654" spans="1:11" s="60" customFormat="1" ht="23.25" customHeight="1" x14ac:dyDescent="0.2">
      <c r="A654" s="227" t="s">
        <v>944</v>
      </c>
      <c r="B654" s="74" t="s">
        <v>300</v>
      </c>
      <c r="C654" s="59" t="s">
        <v>239</v>
      </c>
      <c r="D654" s="59" t="s">
        <v>152</v>
      </c>
      <c r="E654" s="59" t="s">
        <v>943</v>
      </c>
      <c r="F654" s="226"/>
      <c r="G654" s="98">
        <f t="shared" ref="G654:H657" si="295">G655</f>
        <v>1010</v>
      </c>
      <c r="H654" s="98">
        <f t="shared" si="295"/>
        <v>1010</v>
      </c>
      <c r="I654" s="329"/>
      <c r="J654" s="329"/>
    </row>
    <row r="655" spans="1:11" s="60" customFormat="1" ht="33.75" x14ac:dyDescent="0.2">
      <c r="A655" s="46" t="s">
        <v>749</v>
      </c>
      <c r="B655" s="74" t="s">
        <v>300</v>
      </c>
      <c r="C655" s="59" t="s">
        <v>239</v>
      </c>
      <c r="D655" s="59" t="s">
        <v>152</v>
      </c>
      <c r="E655" s="59" t="s">
        <v>942</v>
      </c>
      <c r="F655" s="226"/>
      <c r="G655" s="98">
        <f t="shared" si="295"/>
        <v>1010</v>
      </c>
      <c r="H655" s="98">
        <f t="shared" si="295"/>
        <v>1010</v>
      </c>
      <c r="I655" s="329"/>
      <c r="J655" s="329"/>
    </row>
    <row r="656" spans="1:11" s="60" customFormat="1" ht="22.5" x14ac:dyDescent="0.2">
      <c r="A656" s="46" t="s">
        <v>412</v>
      </c>
      <c r="B656" s="74" t="s">
        <v>300</v>
      </c>
      <c r="C656" s="59" t="s">
        <v>239</v>
      </c>
      <c r="D656" s="59" t="s">
        <v>152</v>
      </c>
      <c r="E656" s="59" t="s">
        <v>942</v>
      </c>
      <c r="F656" s="226" t="s">
        <v>120</v>
      </c>
      <c r="G656" s="98">
        <f t="shared" si="295"/>
        <v>1010</v>
      </c>
      <c r="H656" s="98">
        <f t="shared" si="295"/>
        <v>1010</v>
      </c>
      <c r="I656" s="329"/>
      <c r="J656" s="329"/>
    </row>
    <row r="657" spans="1:11" s="60" customFormat="1" ht="33.75" x14ac:dyDescent="0.2">
      <c r="A657" s="46" t="s">
        <v>121</v>
      </c>
      <c r="B657" s="74" t="s">
        <v>300</v>
      </c>
      <c r="C657" s="59" t="s">
        <v>239</v>
      </c>
      <c r="D657" s="59" t="s">
        <v>152</v>
      </c>
      <c r="E657" s="59" t="s">
        <v>942</v>
      </c>
      <c r="F657" s="226" t="s">
        <v>122</v>
      </c>
      <c r="G657" s="98">
        <f t="shared" si="295"/>
        <v>1010</v>
      </c>
      <c r="H657" s="98">
        <f t="shared" si="295"/>
        <v>1010</v>
      </c>
      <c r="I657" s="329"/>
      <c r="J657" s="329"/>
    </row>
    <row r="658" spans="1:11" s="60" customFormat="1" x14ac:dyDescent="0.2">
      <c r="A658" s="296" t="s">
        <v>432</v>
      </c>
      <c r="B658" s="74" t="s">
        <v>300</v>
      </c>
      <c r="C658" s="59" t="s">
        <v>239</v>
      </c>
      <c r="D658" s="59" t="s">
        <v>152</v>
      </c>
      <c r="E658" s="59" t="s">
        <v>942</v>
      </c>
      <c r="F658" s="226" t="s">
        <v>124</v>
      </c>
      <c r="G658" s="98">
        <v>1010</v>
      </c>
      <c r="H658" s="98">
        <v>1010</v>
      </c>
      <c r="I658" s="329"/>
      <c r="J658" s="329"/>
    </row>
    <row r="659" spans="1:11" x14ac:dyDescent="0.2">
      <c r="A659" s="44" t="s">
        <v>202</v>
      </c>
      <c r="B659" s="65" t="s">
        <v>300</v>
      </c>
      <c r="C659" s="64" t="s">
        <v>203</v>
      </c>
      <c r="D659" s="64"/>
      <c r="E659" s="64"/>
      <c r="F659" s="66"/>
      <c r="G659" s="248">
        <f>G660+G666</f>
        <v>550.70000000000005</v>
      </c>
      <c r="H659" s="248">
        <f>H660+H666</f>
        <v>555.40000000000009</v>
      </c>
      <c r="I659" s="338"/>
      <c r="J659" s="338"/>
      <c r="K659" s="35"/>
    </row>
    <row r="660" spans="1:11" x14ac:dyDescent="0.2">
      <c r="A660" s="44" t="s">
        <v>378</v>
      </c>
      <c r="B660" s="65" t="s">
        <v>300</v>
      </c>
      <c r="C660" s="64" t="s">
        <v>203</v>
      </c>
      <c r="D660" s="64" t="s">
        <v>203</v>
      </c>
      <c r="E660" s="64" t="s">
        <v>147</v>
      </c>
      <c r="F660" s="66" t="s">
        <v>148</v>
      </c>
      <c r="G660" s="97">
        <f t="shared" ref="G660:H664" si="296">G661</f>
        <v>80</v>
      </c>
      <c r="H660" s="97">
        <f t="shared" si="296"/>
        <v>80</v>
      </c>
      <c r="I660" s="332"/>
      <c r="J660" s="332"/>
      <c r="K660" s="35"/>
    </row>
    <row r="661" spans="1:11" ht="42" x14ac:dyDescent="0.2">
      <c r="A661" s="44" t="s">
        <v>453</v>
      </c>
      <c r="B661" s="65" t="s">
        <v>300</v>
      </c>
      <c r="C661" s="64" t="s">
        <v>203</v>
      </c>
      <c r="D661" s="64" t="s">
        <v>203</v>
      </c>
      <c r="E661" s="64" t="s">
        <v>343</v>
      </c>
      <c r="F661" s="66"/>
      <c r="G661" s="248">
        <f t="shared" si="296"/>
        <v>80</v>
      </c>
      <c r="H661" s="248">
        <f t="shared" si="296"/>
        <v>80</v>
      </c>
      <c r="I661" s="338"/>
      <c r="J661" s="338"/>
      <c r="K661" s="35"/>
    </row>
    <row r="662" spans="1:11" ht="33.75" x14ac:dyDescent="0.2">
      <c r="A662" s="308" t="s">
        <v>344</v>
      </c>
      <c r="B662" s="76" t="s">
        <v>300</v>
      </c>
      <c r="C662" s="70" t="s">
        <v>203</v>
      </c>
      <c r="D662" s="70" t="s">
        <v>203</v>
      </c>
      <c r="E662" s="70" t="s">
        <v>345</v>
      </c>
      <c r="F662" s="72"/>
      <c r="G662" s="255">
        <f t="shared" si="296"/>
        <v>80</v>
      </c>
      <c r="H662" s="255">
        <f t="shared" si="296"/>
        <v>80</v>
      </c>
      <c r="I662" s="343"/>
      <c r="J662" s="343"/>
      <c r="K662" s="35"/>
    </row>
    <row r="663" spans="1:11" ht="22.5" x14ac:dyDescent="0.2">
      <c r="A663" s="46" t="s">
        <v>412</v>
      </c>
      <c r="B663" s="45" t="s">
        <v>300</v>
      </c>
      <c r="C663" s="47" t="s">
        <v>203</v>
      </c>
      <c r="D663" s="47" t="s">
        <v>203</v>
      </c>
      <c r="E663" s="47" t="s">
        <v>345</v>
      </c>
      <c r="F663" s="48">
        <v>200</v>
      </c>
      <c r="G663" s="250">
        <f t="shared" si="296"/>
        <v>80</v>
      </c>
      <c r="H663" s="250">
        <f t="shared" si="296"/>
        <v>80</v>
      </c>
      <c r="I663" s="334"/>
      <c r="J663" s="334"/>
      <c r="K663" s="35"/>
    </row>
    <row r="664" spans="1:11" ht="33.75" x14ac:dyDescent="0.2">
      <c r="A664" s="46" t="s">
        <v>121</v>
      </c>
      <c r="B664" s="45" t="s">
        <v>300</v>
      </c>
      <c r="C664" s="47" t="s">
        <v>203</v>
      </c>
      <c r="D664" s="47" t="s">
        <v>203</v>
      </c>
      <c r="E664" s="47" t="s">
        <v>345</v>
      </c>
      <c r="F664" s="48">
        <v>240</v>
      </c>
      <c r="G664" s="250">
        <f t="shared" si="296"/>
        <v>80</v>
      </c>
      <c r="H664" s="250">
        <f t="shared" si="296"/>
        <v>80</v>
      </c>
      <c r="I664" s="334"/>
      <c r="J664" s="334"/>
      <c r="K664" s="35"/>
    </row>
    <row r="665" spans="1:11" x14ac:dyDescent="0.2">
      <c r="A665" s="296" t="s">
        <v>432</v>
      </c>
      <c r="B665" s="45" t="s">
        <v>300</v>
      </c>
      <c r="C665" s="47" t="s">
        <v>203</v>
      </c>
      <c r="D665" s="47" t="s">
        <v>203</v>
      </c>
      <c r="E665" s="47" t="s">
        <v>345</v>
      </c>
      <c r="F665" s="48">
        <v>244</v>
      </c>
      <c r="G665" s="250">
        <v>80</v>
      </c>
      <c r="H665" s="250">
        <v>80</v>
      </c>
      <c r="I665" s="334"/>
      <c r="J665" s="334"/>
      <c r="K665" s="35"/>
    </row>
    <row r="666" spans="1:11" x14ac:dyDescent="0.2">
      <c r="A666" s="44" t="s">
        <v>218</v>
      </c>
      <c r="B666" s="64" t="s">
        <v>300</v>
      </c>
      <c r="C666" s="64" t="s">
        <v>203</v>
      </c>
      <c r="D666" s="64" t="s">
        <v>219</v>
      </c>
      <c r="E666" s="64" t="s">
        <v>147</v>
      </c>
      <c r="F666" s="66" t="s">
        <v>148</v>
      </c>
      <c r="G666" s="97">
        <f t="shared" ref="G666:H666" si="297">G667</f>
        <v>470.70000000000005</v>
      </c>
      <c r="H666" s="97">
        <f t="shared" si="297"/>
        <v>475.40000000000003</v>
      </c>
      <c r="I666" s="332"/>
      <c r="J666" s="332"/>
      <c r="K666" s="35"/>
    </row>
    <row r="667" spans="1:11" s="62" customFormat="1" ht="42" x14ac:dyDescent="0.2">
      <c r="A667" s="309" t="s">
        <v>419</v>
      </c>
      <c r="B667" s="65" t="s">
        <v>300</v>
      </c>
      <c r="C667" s="66" t="s">
        <v>203</v>
      </c>
      <c r="D667" s="66" t="s">
        <v>219</v>
      </c>
      <c r="E667" s="64" t="s">
        <v>339</v>
      </c>
      <c r="F667" s="67" t="s">
        <v>148</v>
      </c>
      <c r="G667" s="97">
        <f t="shared" ref="G667" si="298">G668+G672</f>
        <v>470.70000000000005</v>
      </c>
      <c r="H667" s="97">
        <f t="shared" ref="H667" si="299">H668+H672</f>
        <v>475.40000000000003</v>
      </c>
      <c r="I667" s="332"/>
      <c r="J667" s="332"/>
    </row>
    <row r="668" spans="1:11" s="52" customFormat="1" ht="67.5" x14ac:dyDescent="0.2">
      <c r="A668" s="46" t="s">
        <v>111</v>
      </c>
      <c r="B668" s="51" t="s">
        <v>300</v>
      </c>
      <c r="C668" s="48" t="s">
        <v>203</v>
      </c>
      <c r="D668" s="48" t="s">
        <v>219</v>
      </c>
      <c r="E668" s="47" t="s">
        <v>339</v>
      </c>
      <c r="F668" s="50">
        <v>100</v>
      </c>
      <c r="G668" s="254">
        <f t="shared" ref="G668:H668" si="300">G669</f>
        <v>438.3</v>
      </c>
      <c r="H668" s="254">
        <f t="shared" si="300"/>
        <v>438.3</v>
      </c>
      <c r="I668" s="339"/>
      <c r="J668" s="339"/>
    </row>
    <row r="669" spans="1:11" s="52" customFormat="1" ht="22.5" x14ac:dyDescent="0.2">
      <c r="A669" s="46" t="s">
        <v>132</v>
      </c>
      <c r="B669" s="63" t="s">
        <v>300</v>
      </c>
      <c r="C669" s="48" t="s">
        <v>203</v>
      </c>
      <c r="D669" s="48" t="s">
        <v>219</v>
      </c>
      <c r="E669" s="47" t="s">
        <v>339</v>
      </c>
      <c r="F669" s="50">
        <v>120</v>
      </c>
      <c r="G669" s="254">
        <f t="shared" ref="G669" si="301">G670+G671</f>
        <v>438.3</v>
      </c>
      <c r="H669" s="254">
        <f t="shared" ref="H669" si="302">H670+H671</f>
        <v>438.3</v>
      </c>
      <c r="I669" s="339"/>
      <c r="J669" s="339"/>
    </row>
    <row r="670" spans="1:11" s="52" customFormat="1" ht="22.5" x14ac:dyDescent="0.2">
      <c r="A670" s="132" t="s">
        <v>133</v>
      </c>
      <c r="B670" s="63" t="s">
        <v>300</v>
      </c>
      <c r="C670" s="48" t="s">
        <v>203</v>
      </c>
      <c r="D670" s="48" t="s">
        <v>219</v>
      </c>
      <c r="E670" s="47" t="s">
        <v>339</v>
      </c>
      <c r="F670" s="50">
        <v>121</v>
      </c>
      <c r="G670" s="254">
        <v>336.6</v>
      </c>
      <c r="H670" s="254">
        <v>336.6</v>
      </c>
      <c r="I670" s="339"/>
      <c r="J670" s="339"/>
    </row>
    <row r="671" spans="1:11" ht="45" x14ac:dyDescent="0.2">
      <c r="A671" s="132" t="s">
        <v>134</v>
      </c>
      <c r="B671" s="47" t="s">
        <v>300</v>
      </c>
      <c r="C671" s="48" t="s">
        <v>203</v>
      </c>
      <c r="D671" s="48" t="s">
        <v>219</v>
      </c>
      <c r="E671" s="47" t="s">
        <v>339</v>
      </c>
      <c r="F671" s="48">
        <v>129</v>
      </c>
      <c r="G671" s="250">
        <v>101.7</v>
      </c>
      <c r="H671" s="250">
        <v>101.7</v>
      </c>
      <c r="I671" s="334"/>
      <c r="J671" s="334"/>
      <c r="K671" s="35"/>
    </row>
    <row r="672" spans="1:11" ht="22.5" x14ac:dyDescent="0.2">
      <c r="A672" s="46" t="s">
        <v>412</v>
      </c>
      <c r="B672" s="45" t="s">
        <v>300</v>
      </c>
      <c r="C672" s="48" t="s">
        <v>203</v>
      </c>
      <c r="D672" s="48" t="s">
        <v>219</v>
      </c>
      <c r="E672" s="47" t="s">
        <v>339</v>
      </c>
      <c r="F672" s="48" t="s">
        <v>120</v>
      </c>
      <c r="G672" s="250">
        <f t="shared" ref="G672:H673" si="303">G673</f>
        <v>32.400000000000006</v>
      </c>
      <c r="H672" s="250">
        <f t="shared" si="303"/>
        <v>37.1</v>
      </c>
      <c r="I672" s="334"/>
      <c r="J672" s="334"/>
      <c r="K672" s="35"/>
    </row>
    <row r="673" spans="1:11" ht="33.75" x14ac:dyDescent="0.2">
      <c r="A673" s="46" t="s">
        <v>121</v>
      </c>
      <c r="B673" s="47" t="s">
        <v>300</v>
      </c>
      <c r="C673" s="48" t="s">
        <v>203</v>
      </c>
      <c r="D673" s="48" t="s">
        <v>219</v>
      </c>
      <c r="E673" s="47" t="s">
        <v>339</v>
      </c>
      <c r="F673" s="48" t="s">
        <v>122</v>
      </c>
      <c r="G673" s="250">
        <f t="shared" si="303"/>
        <v>32.400000000000006</v>
      </c>
      <c r="H673" s="250">
        <f t="shared" si="303"/>
        <v>37.1</v>
      </c>
      <c r="I673" s="334"/>
      <c r="J673" s="334"/>
      <c r="K673" s="35"/>
    </row>
    <row r="674" spans="1:11" x14ac:dyDescent="0.2">
      <c r="A674" s="296" t="s">
        <v>432</v>
      </c>
      <c r="B674" s="45" t="s">
        <v>300</v>
      </c>
      <c r="C674" s="48" t="s">
        <v>203</v>
      </c>
      <c r="D674" s="48" t="s">
        <v>219</v>
      </c>
      <c r="E674" s="47" t="s">
        <v>339</v>
      </c>
      <c r="F674" s="48" t="s">
        <v>124</v>
      </c>
      <c r="G674" s="250">
        <f>57.6-25.2</f>
        <v>32.400000000000006</v>
      </c>
      <c r="H674" s="250">
        <f>57.6-20.5</f>
        <v>37.1</v>
      </c>
      <c r="I674" s="334"/>
      <c r="J674" s="334"/>
      <c r="K674" s="35"/>
    </row>
    <row r="675" spans="1:11" ht="21" x14ac:dyDescent="0.2">
      <c r="A675" s="68" t="s">
        <v>127</v>
      </c>
      <c r="B675" s="65" t="s">
        <v>300</v>
      </c>
      <c r="C675" s="67" t="s">
        <v>96</v>
      </c>
      <c r="D675" s="69" t="s">
        <v>128</v>
      </c>
      <c r="E675" s="69"/>
      <c r="F675" s="67"/>
      <c r="G675" s="352">
        <f>G676</f>
        <v>260</v>
      </c>
      <c r="H675" s="352">
        <f>H676</f>
        <v>260</v>
      </c>
      <c r="I675" s="328"/>
      <c r="J675" s="328"/>
      <c r="K675" s="35"/>
    </row>
    <row r="676" spans="1:11" ht="32.25" x14ac:dyDescent="0.2">
      <c r="A676" s="66" t="s">
        <v>934</v>
      </c>
      <c r="B676" s="65" t="s">
        <v>300</v>
      </c>
      <c r="C676" s="66" t="s">
        <v>96</v>
      </c>
      <c r="D676" s="64" t="s">
        <v>128</v>
      </c>
      <c r="E676" s="64"/>
      <c r="F676" s="66"/>
      <c r="G676" s="352">
        <f>G677</f>
        <v>260</v>
      </c>
      <c r="H676" s="352">
        <f>H677</f>
        <v>260</v>
      </c>
      <c r="I676" s="328"/>
      <c r="J676" s="328"/>
      <c r="K676" s="35"/>
    </row>
    <row r="677" spans="1:11" ht="22.5" x14ac:dyDescent="0.2">
      <c r="A677" s="326" t="s">
        <v>412</v>
      </c>
      <c r="B677" s="45" t="s">
        <v>300</v>
      </c>
      <c r="C677" s="48" t="s">
        <v>96</v>
      </c>
      <c r="D677" s="47" t="s">
        <v>128</v>
      </c>
      <c r="E677" s="47" t="s">
        <v>752</v>
      </c>
      <c r="F677" s="48" t="s">
        <v>120</v>
      </c>
      <c r="G677" s="250">
        <f t="shared" ref="G677:H678" si="304">G678</f>
        <v>260</v>
      </c>
      <c r="H677" s="250">
        <f t="shared" si="304"/>
        <v>260</v>
      </c>
      <c r="I677" s="334"/>
      <c r="J677" s="334"/>
      <c r="K677" s="35"/>
    </row>
    <row r="678" spans="1:11" ht="33.75" x14ac:dyDescent="0.2">
      <c r="A678" s="326" t="s">
        <v>121</v>
      </c>
      <c r="B678" s="47" t="s">
        <v>300</v>
      </c>
      <c r="C678" s="48" t="s">
        <v>96</v>
      </c>
      <c r="D678" s="47" t="s">
        <v>128</v>
      </c>
      <c r="E678" s="47" t="s">
        <v>752</v>
      </c>
      <c r="F678" s="48" t="s">
        <v>122</v>
      </c>
      <c r="G678" s="250">
        <f t="shared" si="304"/>
        <v>260</v>
      </c>
      <c r="H678" s="250">
        <f t="shared" si="304"/>
        <v>260</v>
      </c>
      <c r="I678" s="334"/>
      <c r="J678" s="334"/>
      <c r="K678" s="35"/>
    </row>
    <row r="679" spans="1:11" x14ac:dyDescent="0.2">
      <c r="A679" s="327" t="s">
        <v>432</v>
      </c>
      <c r="B679" s="45" t="s">
        <v>300</v>
      </c>
      <c r="C679" s="48" t="s">
        <v>96</v>
      </c>
      <c r="D679" s="47" t="s">
        <v>128</v>
      </c>
      <c r="E679" s="47" t="s">
        <v>752</v>
      </c>
      <c r="F679" s="48" t="s">
        <v>124</v>
      </c>
      <c r="G679" s="250">
        <v>260</v>
      </c>
      <c r="H679" s="250">
        <v>260</v>
      </c>
      <c r="I679" s="334"/>
      <c r="J679" s="334"/>
      <c r="K679" s="35"/>
    </row>
    <row r="680" spans="1:11" x14ac:dyDescent="0.2">
      <c r="A680" s="44" t="s">
        <v>346</v>
      </c>
      <c r="B680" s="75" t="s">
        <v>300</v>
      </c>
      <c r="C680" s="67" t="s">
        <v>219</v>
      </c>
      <c r="D680" s="69" t="s">
        <v>146</v>
      </c>
      <c r="E680" s="69" t="s">
        <v>147</v>
      </c>
      <c r="F680" s="67" t="s">
        <v>148</v>
      </c>
      <c r="G680" s="97">
        <f t="shared" ref="G680:H689" si="305">G681</f>
        <v>500</v>
      </c>
      <c r="H680" s="97">
        <f t="shared" si="305"/>
        <v>500</v>
      </c>
      <c r="I680" s="332"/>
      <c r="J680" s="332"/>
      <c r="K680" s="35"/>
    </row>
    <row r="681" spans="1:11" ht="21" x14ac:dyDescent="0.2">
      <c r="A681" s="44" t="s">
        <v>347</v>
      </c>
      <c r="B681" s="69" t="s">
        <v>300</v>
      </c>
      <c r="C681" s="67" t="s">
        <v>219</v>
      </c>
      <c r="D681" s="69" t="s">
        <v>219</v>
      </c>
      <c r="E681" s="69" t="s">
        <v>147</v>
      </c>
      <c r="F681" s="67" t="s">
        <v>148</v>
      </c>
      <c r="G681" s="97">
        <f t="shared" si="305"/>
        <v>500</v>
      </c>
      <c r="H681" s="97">
        <f t="shared" si="305"/>
        <v>500</v>
      </c>
      <c r="I681" s="332"/>
      <c r="J681" s="332"/>
      <c r="K681" s="35"/>
    </row>
    <row r="682" spans="1:11" ht="42" x14ac:dyDescent="0.2">
      <c r="A682" s="234" t="s">
        <v>454</v>
      </c>
      <c r="B682" s="69" t="s">
        <v>300</v>
      </c>
      <c r="C682" s="67" t="s">
        <v>219</v>
      </c>
      <c r="D682" s="69" t="s">
        <v>219</v>
      </c>
      <c r="E682" s="69" t="s">
        <v>348</v>
      </c>
      <c r="F682" s="67"/>
      <c r="G682" s="97">
        <f t="shared" ref="G682" si="306">G683+G687</f>
        <v>500</v>
      </c>
      <c r="H682" s="97">
        <f t="shared" ref="H682" si="307">H683+H687</f>
        <v>500</v>
      </c>
      <c r="I682" s="332"/>
      <c r="J682" s="332"/>
      <c r="K682" s="35"/>
    </row>
    <row r="683" spans="1:11" ht="33.75" x14ac:dyDescent="0.2">
      <c r="A683" s="242" t="s">
        <v>814</v>
      </c>
      <c r="B683" s="73" t="s">
        <v>300</v>
      </c>
      <c r="C683" s="71" t="s">
        <v>219</v>
      </c>
      <c r="D683" s="73" t="s">
        <v>219</v>
      </c>
      <c r="E683" s="73" t="s">
        <v>815</v>
      </c>
      <c r="F683" s="71"/>
      <c r="G683" s="249">
        <f t="shared" si="305"/>
        <v>350</v>
      </c>
      <c r="H683" s="249">
        <f t="shared" si="305"/>
        <v>350</v>
      </c>
      <c r="I683" s="333"/>
      <c r="J683" s="333"/>
      <c r="K683" s="35"/>
    </row>
    <row r="684" spans="1:11" ht="22.5" x14ac:dyDescent="0.2">
      <c r="A684" s="46" t="s">
        <v>412</v>
      </c>
      <c r="B684" s="59" t="s">
        <v>300</v>
      </c>
      <c r="C684" s="226" t="s">
        <v>219</v>
      </c>
      <c r="D684" s="59" t="s">
        <v>219</v>
      </c>
      <c r="E684" s="73" t="s">
        <v>815</v>
      </c>
      <c r="F684" s="226" t="s">
        <v>120</v>
      </c>
      <c r="G684" s="98">
        <f t="shared" si="305"/>
        <v>350</v>
      </c>
      <c r="H684" s="98">
        <f t="shared" si="305"/>
        <v>350</v>
      </c>
      <c r="I684" s="329"/>
      <c r="J684" s="329"/>
      <c r="K684" s="35"/>
    </row>
    <row r="685" spans="1:11" ht="33.75" x14ac:dyDescent="0.2">
      <c r="A685" s="46" t="s">
        <v>121</v>
      </c>
      <c r="B685" s="74" t="s">
        <v>300</v>
      </c>
      <c r="C685" s="226" t="s">
        <v>219</v>
      </c>
      <c r="D685" s="59" t="s">
        <v>219</v>
      </c>
      <c r="E685" s="73" t="s">
        <v>815</v>
      </c>
      <c r="F685" s="226" t="s">
        <v>122</v>
      </c>
      <c r="G685" s="98">
        <f t="shared" si="305"/>
        <v>350</v>
      </c>
      <c r="H685" s="98">
        <f t="shared" si="305"/>
        <v>350</v>
      </c>
      <c r="I685" s="329"/>
      <c r="J685" s="329"/>
      <c r="K685" s="35"/>
    </row>
    <row r="686" spans="1:11" x14ac:dyDescent="0.2">
      <c r="A686" s="296" t="s">
        <v>432</v>
      </c>
      <c r="B686" s="59" t="s">
        <v>300</v>
      </c>
      <c r="C686" s="226" t="s">
        <v>219</v>
      </c>
      <c r="D686" s="59" t="s">
        <v>219</v>
      </c>
      <c r="E686" s="73" t="s">
        <v>815</v>
      </c>
      <c r="F686" s="226" t="s">
        <v>124</v>
      </c>
      <c r="G686" s="253">
        <v>350</v>
      </c>
      <c r="H686" s="253">
        <v>350</v>
      </c>
      <c r="I686" s="337"/>
      <c r="J686" s="337"/>
      <c r="K686" s="35"/>
    </row>
    <row r="687" spans="1:11" ht="33.75" x14ac:dyDescent="0.2">
      <c r="A687" s="242" t="s">
        <v>816</v>
      </c>
      <c r="B687" s="59" t="s">
        <v>300</v>
      </c>
      <c r="C687" s="226" t="s">
        <v>219</v>
      </c>
      <c r="D687" s="59" t="s">
        <v>219</v>
      </c>
      <c r="E687" s="73" t="s">
        <v>817</v>
      </c>
      <c r="F687" s="226"/>
      <c r="G687" s="253">
        <f t="shared" ref="G687:H687" si="308">G688</f>
        <v>150</v>
      </c>
      <c r="H687" s="253">
        <f t="shared" si="308"/>
        <v>150</v>
      </c>
      <c r="I687" s="337"/>
      <c r="J687" s="337"/>
      <c r="K687" s="35"/>
    </row>
    <row r="688" spans="1:11" ht="22.5" x14ac:dyDescent="0.2">
      <c r="A688" s="46" t="s">
        <v>412</v>
      </c>
      <c r="B688" s="59" t="s">
        <v>300</v>
      </c>
      <c r="C688" s="226" t="s">
        <v>219</v>
      </c>
      <c r="D688" s="59" t="s">
        <v>219</v>
      </c>
      <c r="E688" s="73" t="s">
        <v>817</v>
      </c>
      <c r="F688" s="226" t="s">
        <v>120</v>
      </c>
      <c r="G688" s="98">
        <f t="shared" si="305"/>
        <v>150</v>
      </c>
      <c r="H688" s="98">
        <f t="shared" si="305"/>
        <v>150</v>
      </c>
      <c r="I688" s="329"/>
      <c r="J688" s="329"/>
      <c r="K688" s="35"/>
    </row>
    <row r="689" spans="1:11" ht="33.75" x14ac:dyDescent="0.2">
      <c r="A689" s="46" t="s">
        <v>121</v>
      </c>
      <c r="B689" s="74" t="s">
        <v>300</v>
      </c>
      <c r="C689" s="226" t="s">
        <v>219</v>
      </c>
      <c r="D689" s="59" t="s">
        <v>219</v>
      </c>
      <c r="E689" s="73" t="s">
        <v>817</v>
      </c>
      <c r="F689" s="226" t="s">
        <v>122</v>
      </c>
      <c r="G689" s="98">
        <f t="shared" si="305"/>
        <v>150</v>
      </c>
      <c r="H689" s="98">
        <f t="shared" si="305"/>
        <v>150</v>
      </c>
      <c r="I689" s="329"/>
      <c r="J689" s="329"/>
      <c r="K689" s="35"/>
    </row>
    <row r="690" spans="1:11" x14ac:dyDescent="0.2">
      <c r="A690" s="296" t="s">
        <v>432</v>
      </c>
      <c r="B690" s="59" t="s">
        <v>300</v>
      </c>
      <c r="C690" s="226" t="s">
        <v>219</v>
      </c>
      <c r="D690" s="59" t="s">
        <v>219</v>
      </c>
      <c r="E690" s="73" t="s">
        <v>817</v>
      </c>
      <c r="F690" s="226" t="s">
        <v>124</v>
      </c>
      <c r="G690" s="253">
        <v>150</v>
      </c>
      <c r="H690" s="253">
        <v>150</v>
      </c>
      <c r="I690" s="337"/>
      <c r="J690" s="337"/>
      <c r="K690" s="35"/>
    </row>
    <row r="691" spans="1:11" x14ac:dyDescent="0.2">
      <c r="A691" s="44" t="s">
        <v>149</v>
      </c>
      <c r="B691" s="69" t="s">
        <v>300</v>
      </c>
      <c r="C691" s="67">
        <v>10</v>
      </c>
      <c r="D691" s="69"/>
      <c r="E691" s="69"/>
      <c r="F691" s="67"/>
      <c r="G691" s="251">
        <f>G692+G728+G721</f>
        <v>5408.7</v>
      </c>
      <c r="H691" s="251">
        <f>H692+H728+H721</f>
        <v>6188.3</v>
      </c>
      <c r="I691" s="335"/>
      <c r="J691" s="335"/>
      <c r="K691" s="35"/>
    </row>
    <row r="692" spans="1:11" x14ac:dyDescent="0.2">
      <c r="A692" s="44" t="s">
        <v>349</v>
      </c>
      <c r="B692" s="69" t="s">
        <v>300</v>
      </c>
      <c r="C692" s="67">
        <v>10</v>
      </c>
      <c r="D692" s="69" t="s">
        <v>152</v>
      </c>
      <c r="E692" s="69"/>
      <c r="F692" s="67"/>
      <c r="G692" s="251">
        <f>G693</f>
        <v>555</v>
      </c>
      <c r="H692" s="251">
        <f>H693</f>
        <v>555</v>
      </c>
      <c r="I692" s="335"/>
      <c r="J692" s="335"/>
      <c r="K692" s="35"/>
    </row>
    <row r="693" spans="1:11" s="60" customFormat="1" ht="31.5" x14ac:dyDescent="0.2">
      <c r="A693" s="44" t="s">
        <v>455</v>
      </c>
      <c r="B693" s="69" t="s">
        <v>300</v>
      </c>
      <c r="C693" s="67">
        <v>10</v>
      </c>
      <c r="D693" s="69" t="s">
        <v>152</v>
      </c>
      <c r="E693" s="69" t="s">
        <v>359</v>
      </c>
      <c r="F693" s="67"/>
      <c r="G693" s="97">
        <f t="shared" ref="G693" si="309">G694+G698+G705+G709+G713+G717</f>
        <v>555</v>
      </c>
      <c r="H693" s="97">
        <f t="shared" ref="H693" si="310">H694+H698+H705+H709+H713+H717</f>
        <v>555</v>
      </c>
      <c r="I693" s="332"/>
      <c r="J693" s="332"/>
    </row>
    <row r="694" spans="1:11" s="60" customFormat="1" ht="45" x14ac:dyDescent="0.2">
      <c r="A694" s="132" t="s">
        <v>478</v>
      </c>
      <c r="B694" s="73" t="s">
        <v>300</v>
      </c>
      <c r="C694" s="71">
        <v>10</v>
      </c>
      <c r="D694" s="73" t="s">
        <v>152</v>
      </c>
      <c r="E694" s="59" t="s">
        <v>477</v>
      </c>
      <c r="F694" s="71"/>
      <c r="G694" s="249">
        <f t="shared" ref="G694:H696" si="311">G695</f>
        <v>50</v>
      </c>
      <c r="H694" s="249">
        <f t="shared" si="311"/>
        <v>50</v>
      </c>
      <c r="I694" s="333"/>
      <c r="J694" s="333"/>
    </row>
    <row r="695" spans="1:11" s="60" customFormat="1" ht="22.5" x14ac:dyDescent="0.2">
      <c r="A695" s="46" t="s">
        <v>412</v>
      </c>
      <c r="B695" s="59" t="s">
        <v>300</v>
      </c>
      <c r="C695" s="226">
        <v>10</v>
      </c>
      <c r="D695" s="59" t="s">
        <v>152</v>
      </c>
      <c r="E695" s="59" t="s">
        <v>477</v>
      </c>
      <c r="F695" s="226" t="s">
        <v>120</v>
      </c>
      <c r="G695" s="98">
        <f t="shared" si="311"/>
        <v>50</v>
      </c>
      <c r="H695" s="98">
        <f t="shared" si="311"/>
        <v>50</v>
      </c>
      <c r="I695" s="329"/>
      <c r="J695" s="329"/>
    </row>
    <row r="696" spans="1:11" s="60" customFormat="1" ht="33.75" x14ac:dyDescent="0.2">
      <c r="A696" s="46" t="s">
        <v>121</v>
      </c>
      <c r="B696" s="74" t="s">
        <v>300</v>
      </c>
      <c r="C696" s="226">
        <v>10</v>
      </c>
      <c r="D696" s="59" t="s">
        <v>152</v>
      </c>
      <c r="E696" s="59" t="s">
        <v>477</v>
      </c>
      <c r="F696" s="226" t="s">
        <v>122</v>
      </c>
      <c r="G696" s="98">
        <f t="shared" si="311"/>
        <v>50</v>
      </c>
      <c r="H696" s="98">
        <f t="shared" si="311"/>
        <v>50</v>
      </c>
      <c r="I696" s="329"/>
      <c r="J696" s="329"/>
    </row>
    <row r="697" spans="1:11" s="60" customFormat="1" x14ac:dyDescent="0.2">
      <c r="A697" s="296" t="s">
        <v>432</v>
      </c>
      <c r="B697" s="59" t="s">
        <v>300</v>
      </c>
      <c r="C697" s="226">
        <v>10</v>
      </c>
      <c r="D697" s="59" t="s">
        <v>152</v>
      </c>
      <c r="E697" s="59" t="s">
        <v>477</v>
      </c>
      <c r="F697" s="226" t="s">
        <v>124</v>
      </c>
      <c r="G697" s="253">
        <v>50</v>
      </c>
      <c r="H697" s="253">
        <v>50</v>
      </c>
      <c r="I697" s="337"/>
      <c r="J697" s="337"/>
    </row>
    <row r="698" spans="1:11" s="60" customFormat="1" ht="33.75" x14ac:dyDescent="0.2">
      <c r="A698" s="49" t="s">
        <v>479</v>
      </c>
      <c r="B698" s="59" t="s">
        <v>300</v>
      </c>
      <c r="C698" s="226">
        <v>10</v>
      </c>
      <c r="D698" s="59" t="s">
        <v>152</v>
      </c>
      <c r="E698" s="59" t="s">
        <v>480</v>
      </c>
      <c r="F698" s="226"/>
      <c r="G698" s="253">
        <f t="shared" ref="G698" si="312">G702+G699</f>
        <v>375</v>
      </c>
      <c r="H698" s="253">
        <f t="shared" ref="H698" si="313">H702+H699</f>
        <v>375</v>
      </c>
      <c r="I698" s="337"/>
      <c r="J698" s="337"/>
    </row>
    <row r="699" spans="1:11" s="60" customFormat="1" ht="22.5" x14ac:dyDescent="0.2">
      <c r="A699" s="46" t="s">
        <v>412</v>
      </c>
      <c r="B699" s="59" t="s">
        <v>300</v>
      </c>
      <c r="C699" s="226">
        <v>10</v>
      </c>
      <c r="D699" s="59" t="s">
        <v>152</v>
      </c>
      <c r="E699" s="59" t="s">
        <v>480</v>
      </c>
      <c r="F699" s="226" t="s">
        <v>120</v>
      </c>
      <c r="G699" s="253">
        <f t="shared" ref="G699:H700" si="314">G700</f>
        <v>255</v>
      </c>
      <c r="H699" s="253">
        <f t="shared" si="314"/>
        <v>255</v>
      </c>
      <c r="I699" s="337"/>
      <c r="J699" s="337"/>
    </row>
    <row r="700" spans="1:11" s="60" customFormat="1" ht="33.75" x14ac:dyDescent="0.2">
      <c r="A700" s="46" t="s">
        <v>121</v>
      </c>
      <c r="B700" s="59" t="s">
        <v>300</v>
      </c>
      <c r="C700" s="226">
        <v>10</v>
      </c>
      <c r="D700" s="59" t="s">
        <v>152</v>
      </c>
      <c r="E700" s="59" t="s">
        <v>480</v>
      </c>
      <c r="F700" s="226" t="s">
        <v>122</v>
      </c>
      <c r="G700" s="253">
        <f t="shared" si="314"/>
        <v>255</v>
      </c>
      <c r="H700" s="253">
        <f t="shared" si="314"/>
        <v>255</v>
      </c>
      <c r="I700" s="337"/>
      <c r="J700" s="337"/>
    </row>
    <row r="701" spans="1:11" s="60" customFormat="1" x14ac:dyDescent="0.2">
      <c r="A701" s="296" t="s">
        <v>432</v>
      </c>
      <c r="B701" s="59" t="s">
        <v>300</v>
      </c>
      <c r="C701" s="226">
        <v>10</v>
      </c>
      <c r="D701" s="59" t="s">
        <v>152</v>
      </c>
      <c r="E701" s="59" t="s">
        <v>480</v>
      </c>
      <c r="F701" s="226" t="s">
        <v>124</v>
      </c>
      <c r="G701" s="253">
        <v>255</v>
      </c>
      <c r="H701" s="253">
        <v>255</v>
      </c>
      <c r="I701" s="337"/>
      <c r="J701" s="337"/>
    </row>
    <row r="702" spans="1:11" s="60" customFormat="1" ht="22.5" x14ac:dyDescent="0.2">
      <c r="A702" s="297" t="s">
        <v>160</v>
      </c>
      <c r="B702" s="59" t="s">
        <v>300</v>
      </c>
      <c r="C702" s="226">
        <v>10</v>
      </c>
      <c r="D702" s="59" t="s">
        <v>152</v>
      </c>
      <c r="E702" s="59" t="s">
        <v>480</v>
      </c>
      <c r="F702" s="226">
        <v>300</v>
      </c>
      <c r="G702" s="253">
        <f t="shared" ref="G702:H703" si="315">G703</f>
        <v>120</v>
      </c>
      <c r="H702" s="253">
        <f t="shared" si="315"/>
        <v>120</v>
      </c>
      <c r="I702" s="337"/>
      <c r="J702" s="337"/>
    </row>
    <row r="703" spans="1:11" s="60" customFormat="1" ht="22.5" x14ac:dyDescent="0.2">
      <c r="A703" s="297" t="s">
        <v>519</v>
      </c>
      <c r="B703" s="59" t="s">
        <v>300</v>
      </c>
      <c r="C703" s="226">
        <v>10</v>
      </c>
      <c r="D703" s="59" t="s">
        <v>152</v>
      </c>
      <c r="E703" s="59" t="s">
        <v>480</v>
      </c>
      <c r="F703" s="226">
        <v>320</v>
      </c>
      <c r="G703" s="253">
        <f t="shared" si="315"/>
        <v>120</v>
      </c>
      <c r="H703" s="253">
        <f t="shared" si="315"/>
        <v>120</v>
      </c>
      <c r="I703" s="337"/>
      <c r="J703" s="337"/>
    </row>
    <row r="704" spans="1:11" s="60" customFormat="1" ht="33.75" x14ac:dyDescent="0.2">
      <c r="A704" s="297" t="s">
        <v>516</v>
      </c>
      <c r="B704" s="59" t="s">
        <v>300</v>
      </c>
      <c r="C704" s="226">
        <v>10</v>
      </c>
      <c r="D704" s="59" t="s">
        <v>152</v>
      </c>
      <c r="E704" s="59" t="s">
        <v>480</v>
      </c>
      <c r="F704" s="226">
        <v>321</v>
      </c>
      <c r="G704" s="253">
        <v>120</v>
      </c>
      <c r="H704" s="253">
        <v>120</v>
      </c>
      <c r="I704" s="337"/>
      <c r="J704" s="337"/>
    </row>
    <row r="705" spans="1:10" s="60" customFormat="1" ht="33.75" x14ac:dyDescent="0.2">
      <c r="A705" s="132" t="s">
        <v>481</v>
      </c>
      <c r="B705" s="73" t="s">
        <v>300</v>
      </c>
      <c r="C705" s="71">
        <v>10</v>
      </c>
      <c r="D705" s="73" t="s">
        <v>152</v>
      </c>
      <c r="E705" s="59" t="s">
        <v>360</v>
      </c>
      <c r="F705" s="71"/>
      <c r="G705" s="249">
        <f t="shared" ref="G705:H707" si="316">G706</f>
        <v>30</v>
      </c>
      <c r="H705" s="249">
        <f t="shared" si="316"/>
        <v>30</v>
      </c>
      <c r="I705" s="333"/>
      <c r="J705" s="333"/>
    </row>
    <row r="706" spans="1:10" s="60" customFormat="1" ht="22.5" x14ac:dyDescent="0.2">
      <c r="A706" s="46" t="s">
        <v>412</v>
      </c>
      <c r="B706" s="59" t="s">
        <v>300</v>
      </c>
      <c r="C706" s="226">
        <v>10</v>
      </c>
      <c r="D706" s="59" t="s">
        <v>152</v>
      </c>
      <c r="E706" s="59" t="s">
        <v>360</v>
      </c>
      <c r="F706" s="226" t="s">
        <v>120</v>
      </c>
      <c r="G706" s="98">
        <f t="shared" si="316"/>
        <v>30</v>
      </c>
      <c r="H706" s="98">
        <f t="shared" si="316"/>
        <v>30</v>
      </c>
      <c r="I706" s="329"/>
      <c r="J706" s="329"/>
    </row>
    <row r="707" spans="1:10" s="60" customFormat="1" ht="33.75" x14ac:dyDescent="0.2">
      <c r="A707" s="46" t="s">
        <v>121</v>
      </c>
      <c r="B707" s="74" t="s">
        <v>300</v>
      </c>
      <c r="C707" s="226">
        <v>10</v>
      </c>
      <c r="D707" s="59" t="s">
        <v>152</v>
      </c>
      <c r="E707" s="59" t="s">
        <v>360</v>
      </c>
      <c r="F707" s="226" t="s">
        <v>122</v>
      </c>
      <c r="G707" s="98">
        <f t="shared" si="316"/>
        <v>30</v>
      </c>
      <c r="H707" s="98">
        <f t="shared" si="316"/>
        <v>30</v>
      </c>
      <c r="I707" s="329"/>
      <c r="J707" s="329"/>
    </row>
    <row r="708" spans="1:10" s="60" customFormat="1" x14ac:dyDescent="0.2">
      <c r="A708" s="296" t="s">
        <v>432</v>
      </c>
      <c r="B708" s="59" t="s">
        <v>300</v>
      </c>
      <c r="C708" s="226">
        <v>10</v>
      </c>
      <c r="D708" s="59" t="s">
        <v>152</v>
      </c>
      <c r="E708" s="59" t="s">
        <v>360</v>
      </c>
      <c r="F708" s="226" t="s">
        <v>124</v>
      </c>
      <c r="G708" s="253">
        <v>30</v>
      </c>
      <c r="H708" s="253">
        <v>30</v>
      </c>
      <c r="I708" s="337"/>
      <c r="J708" s="337"/>
    </row>
    <row r="709" spans="1:10" s="60" customFormat="1" ht="45" x14ac:dyDescent="0.2">
      <c r="A709" s="132" t="s">
        <v>483</v>
      </c>
      <c r="B709" s="73" t="s">
        <v>300</v>
      </c>
      <c r="C709" s="71">
        <v>10</v>
      </c>
      <c r="D709" s="73" t="s">
        <v>152</v>
      </c>
      <c r="E709" s="59" t="s">
        <v>482</v>
      </c>
      <c r="F709" s="71"/>
      <c r="G709" s="249">
        <f t="shared" ref="G709:H711" si="317">G710</f>
        <v>20</v>
      </c>
      <c r="H709" s="249">
        <f t="shared" si="317"/>
        <v>20</v>
      </c>
      <c r="I709" s="333"/>
      <c r="J709" s="333"/>
    </row>
    <row r="710" spans="1:10" s="60" customFormat="1" ht="22.5" x14ac:dyDescent="0.2">
      <c r="A710" s="46" t="s">
        <v>412</v>
      </c>
      <c r="B710" s="59" t="s">
        <v>300</v>
      </c>
      <c r="C710" s="226">
        <v>10</v>
      </c>
      <c r="D710" s="59" t="s">
        <v>152</v>
      </c>
      <c r="E710" s="59" t="s">
        <v>482</v>
      </c>
      <c r="F710" s="226" t="s">
        <v>120</v>
      </c>
      <c r="G710" s="98">
        <f t="shared" si="317"/>
        <v>20</v>
      </c>
      <c r="H710" s="98">
        <f t="shared" si="317"/>
        <v>20</v>
      </c>
      <c r="I710" s="329"/>
      <c r="J710" s="329"/>
    </row>
    <row r="711" spans="1:10" s="60" customFormat="1" ht="33.75" x14ac:dyDescent="0.2">
      <c r="A711" s="46" t="s">
        <v>121</v>
      </c>
      <c r="B711" s="74" t="s">
        <v>300</v>
      </c>
      <c r="C711" s="226">
        <v>10</v>
      </c>
      <c r="D711" s="59" t="s">
        <v>152</v>
      </c>
      <c r="E711" s="59" t="s">
        <v>482</v>
      </c>
      <c r="F711" s="226" t="s">
        <v>122</v>
      </c>
      <c r="G711" s="98">
        <f t="shared" si="317"/>
        <v>20</v>
      </c>
      <c r="H711" s="98">
        <f t="shared" si="317"/>
        <v>20</v>
      </c>
      <c r="I711" s="329"/>
      <c r="J711" s="329"/>
    </row>
    <row r="712" spans="1:10" s="60" customFormat="1" x14ac:dyDescent="0.2">
      <c r="A712" s="296" t="s">
        <v>432</v>
      </c>
      <c r="B712" s="59" t="s">
        <v>300</v>
      </c>
      <c r="C712" s="226">
        <v>10</v>
      </c>
      <c r="D712" s="59" t="s">
        <v>152</v>
      </c>
      <c r="E712" s="59" t="s">
        <v>482</v>
      </c>
      <c r="F712" s="226" t="s">
        <v>124</v>
      </c>
      <c r="G712" s="253">
        <v>20</v>
      </c>
      <c r="H712" s="253">
        <v>20</v>
      </c>
      <c r="I712" s="337"/>
      <c r="J712" s="337"/>
    </row>
    <row r="713" spans="1:10" s="60" customFormat="1" ht="22.5" x14ac:dyDescent="0.2">
      <c r="A713" s="132" t="s">
        <v>485</v>
      </c>
      <c r="B713" s="73" t="s">
        <v>300</v>
      </c>
      <c r="C713" s="71">
        <v>10</v>
      </c>
      <c r="D713" s="73" t="s">
        <v>152</v>
      </c>
      <c r="E713" s="59" t="s">
        <v>484</v>
      </c>
      <c r="F713" s="71"/>
      <c r="G713" s="249">
        <f t="shared" ref="G713:H715" si="318">G714</f>
        <v>70</v>
      </c>
      <c r="H713" s="249">
        <f t="shared" si="318"/>
        <v>70</v>
      </c>
      <c r="I713" s="333"/>
      <c r="J713" s="333"/>
    </row>
    <row r="714" spans="1:10" s="60" customFormat="1" ht="22.5" x14ac:dyDescent="0.2">
      <c r="A714" s="46" t="s">
        <v>412</v>
      </c>
      <c r="B714" s="59" t="s">
        <v>300</v>
      </c>
      <c r="C714" s="226">
        <v>10</v>
      </c>
      <c r="D714" s="59" t="s">
        <v>152</v>
      </c>
      <c r="E714" s="59" t="s">
        <v>484</v>
      </c>
      <c r="F714" s="226" t="s">
        <v>120</v>
      </c>
      <c r="G714" s="98">
        <f t="shared" si="318"/>
        <v>70</v>
      </c>
      <c r="H714" s="98">
        <f t="shared" si="318"/>
        <v>70</v>
      </c>
      <c r="I714" s="329"/>
      <c r="J714" s="329"/>
    </row>
    <row r="715" spans="1:10" s="60" customFormat="1" ht="33.75" x14ac:dyDescent="0.2">
      <c r="A715" s="46" t="s">
        <v>121</v>
      </c>
      <c r="B715" s="74" t="s">
        <v>300</v>
      </c>
      <c r="C715" s="226">
        <v>10</v>
      </c>
      <c r="D715" s="59" t="s">
        <v>152</v>
      </c>
      <c r="E715" s="59" t="s">
        <v>484</v>
      </c>
      <c r="F715" s="226" t="s">
        <v>122</v>
      </c>
      <c r="G715" s="98">
        <f t="shared" si="318"/>
        <v>70</v>
      </c>
      <c r="H715" s="98">
        <f t="shared" si="318"/>
        <v>70</v>
      </c>
      <c r="I715" s="329"/>
      <c r="J715" s="329"/>
    </row>
    <row r="716" spans="1:10" s="60" customFormat="1" x14ac:dyDescent="0.2">
      <c r="A716" s="296" t="s">
        <v>432</v>
      </c>
      <c r="B716" s="59" t="s">
        <v>300</v>
      </c>
      <c r="C716" s="226">
        <v>10</v>
      </c>
      <c r="D716" s="59" t="s">
        <v>152</v>
      </c>
      <c r="E716" s="59" t="s">
        <v>484</v>
      </c>
      <c r="F716" s="226" t="s">
        <v>124</v>
      </c>
      <c r="G716" s="253">
        <v>70</v>
      </c>
      <c r="H716" s="253">
        <v>70</v>
      </c>
      <c r="I716" s="337"/>
      <c r="J716" s="337"/>
    </row>
    <row r="717" spans="1:10" s="60" customFormat="1" ht="22.5" x14ac:dyDescent="0.2">
      <c r="A717" s="242" t="s">
        <v>820</v>
      </c>
      <c r="B717" s="73" t="s">
        <v>300</v>
      </c>
      <c r="C717" s="71">
        <v>10</v>
      </c>
      <c r="D717" s="73" t="s">
        <v>152</v>
      </c>
      <c r="E717" s="59" t="s">
        <v>819</v>
      </c>
      <c r="F717" s="71"/>
      <c r="G717" s="249">
        <f t="shared" ref="G717:H719" si="319">G718</f>
        <v>10</v>
      </c>
      <c r="H717" s="249">
        <f t="shared" si="319"/>
        <v>10</v>
      </c>
      <c r="I717" s="333"/>
      <c r="J717" s="333"/>
    </row>
    <row r="718" spans="1:10" s="60" customFormat="1" ht="22.5" x14ac:dyDescent="0.2">
      <c r="A718" s="46" t="s">
        <v>412</v>
      </c>
      <c r="B718" s="59" t="s">
        <v>300</v>
      </c>
      <c r="C718" s="226">
        <v>10</v>
      </c>
      <c r="D718" s="59" t="s">
        <v>152</v>
      </c>
      <c r="E718" s="59" t="s">
        <v>819</v>
      </c>
      <c r="F718" s="226" t="s">
        <v>120</v>
      </c>
      <c r="G718" s="98">
        <f t="shared" si="319"/>
        <v>10</v>
      </c>
      <c r="H718" s="98">
        <f t="shared" si="319"/>
        <v>10</v>
      </c>
      <c r="I718" s="329"/>
      <c r="J718" s="329"/>
    </row>
    <row r="719" spans="1:10" s="60" customFormat="1" ht="33.75" x14ac:dyDescent="0.2">
      <c r="A719" s="46" t="s">
        <v>121</v>
      </c>
      <c r="B719" s="74" t="s">
        <v>300</v>
      </c>
      <c r="C719" s="226">
        <v>10</v>
      </c>
      <c r="D719" s="59" t="s">
        <v>152</v>
      </c>
      <c r="E719" s="59" t="s">
        <v>819</v>
      </c>
      <c r="F719" s="226" t="s">
        <v>122</v>
      </c>
      <c r="G719" s="98">
        <f t="shared" si="319"/>
        <v>10</v>
      </c>
      <c r="H719" s="98">
        <f t="shared" si="319"/>
        <v>10</v>
      </c>
      <c r="I719" s="329"/>
      <c r="J719" s="329"/>
    </row>
    <row r="720" spans="1:10" s="60" customFormat="1" x14ac:dyDescent="0.2">
      <c r="A720" s="296" t="s">
        <v>432</v>
      </c>
      <c r="B720" s="59" t="s">
        <v>300</v>
      </c>
      <c r="C720" s="226">
        <v>10</v>
      </c>
      <c r="D720" s="59" t="s">
        <v>152</v>
      </c>
      <c r="E720" s="59" t="s">
        <v>819</v>
      </c>
      <c r="F720" s="226" t="s">
        <v>124</v>
      </c>
      <c r="G720" s="253">
        <v>10</v>
      </c>
      <c r="H720" s="253">
        <v>10</v>
      </c>
      <c r="I720" s="337"/>
      <c r="J720" s="337"/>
    </row>
    <row r="721" spans="1:11" s="60" customFormat="1" x14ac:dyDescent="0.2">
      <c r="A721" s="44" t="s">
        <v>230</v>
      </c>
      <c r="B721" s="75" t="s">
        <v>300</v>
      </c>
      <c r="C721" s="67">
        <v>10</v>
      </c>
      <c r="D721" s="69" t="s">
        <v>128</v>
      </c>
      <c r="E721" s="59"/>
      <c r="F721" s="226"/>
      <c r="G721" s="253">
        <f>G722</f>
        <v>4833.7</v>
      </c>
      <c r="H721" s="253">
        <f>H722</f>
        <v>5613.3</v>
      </c>
      <c r="I721" s="337"/>
      <c r="J721" s="337"/>
    </row>
    <row r="722" spans="1:11" ht="52.5" x14ac:dyDescent="0.2">
      <c r="A722" s="44" t="s">
        <v>805</v>
      </c>
      <c r="B722" s="75" t="s">
        <v>300</v>
      </c>
      <c r="C722" s="67">
        <v>10</v>
      </c>
      <c r="D722" s="69" t="s">
        <v>128</v>
      </c>
      <c r="E722" s="69" t="s">
        <v>335</v>
      </c>
      <c r="F722" s="67"/>
      <c r="G722" s="97">
        <f>+G723</f>
        <v>4833.7</v>
      </c>
      <c r="H722" s="97">
        <f>+H723</f>
        <v>5613.3</v>
      </c>
      <c r="I722" s="332"/>
      <c r="J722" s="332"/>
      <c r="K722" s="35"/>
    </row>
    <row r="723" spans="1:11" ht="33.75" x14ac:dyDescent="0.2">
      <c r="A723" s="242" t="s">
        <v>807</v>
      </c>
      <c r="B723" s="59" t="s">
        <v>300</v>
      </c>
      <c r="C723" s="59" t="s">
        <v>150</v>
      </c>
      <c r="D723" s="59" t="s">
        <v>128</v>
      </c>
      <c r="E723" s="59" t="s">
        <v>806</v>
      </c>
      <c r="F723" s="226" t="s">
        <v>148</v>
      </c>
      <c r="G723" s="98">
        <f>G724</f>
        <v>4833.7</v>
      </c>
      <c r="H723" s="98">
        <f>H724</f>
        <v>5613.3</v>
      </c>
      <c r="I723" s="329"/>
      <c r="J723" s="329"/>
      <c r="K723" s="35"/>
    </row>
    <row r="724" spans="1:11" ht="22.5" x14ac:dyDescent="0.2">
      <c r="A724" s="227" t="s">
        <v>521</v>
      </c>
      <c r="B724" s="74" t="s">
        <v>300</v>
      </c>
      <c r="C724" s="59" t="s">
        <v>150</v>
      </c>
      <c r="D724" s="59" t="s">
        <v>128</v>
      </c>
      <c r="E724" s="59" t="s">
        <v>818</v>
      </c>
      <c r="F724" s="226"/>
      <c r="G724" s="98">
        <f t="shared" ref="G724:H726" si="320">G725</f>
        <v>4833.7</v>
      </c>
      <c r="H724" s="98">
        <f t="shared" si="320"/>
        <v>5613.3</v>
      </c>
      <c r="I724" s="329"/>
      <c r="J724" s="329"/>
      <c r="K724" s="35"/>
    </row>
    <row r="725" spans="1:11" ht="22.5" x14ac:dyDescent="0.2">
      <c r="A725" s="297" t="s">
        <v>160</v>
      </c>
      <c r="B725" s="74" t="s">
        <v>300</v>
      </c>
      <c r="C725" s="59" t="s">
        <v>150</v>
      </c>
      <c r="D725" s="59" t="s">
        <v>128</v>
      </c>
      <c r="E725" s="59" t="s">
        <v>818</v>
      </c>
      <c r="F725" s="226">
        <v>300</v>
      </c>
      <c r="G725" s="98">
        <f t="shared" si="320"/>
        <v>4833.7</v>
      </c>
      <c r="H725" s="98">
        <f t="shared" si="320"/>
        <v>5613.3</v>
      </c>
      <c r="I725" s="329"/>
      <c r="J725" s="329"/>
      <c r="K725" s="35"/>
    </row>
    <row r="726" spans="1:11" ht="45" x14ac:dyDescent="0.2">
      <c r="A726" s="46" t="s">
        <v>409</v>
      </c>
      <c r="B726" s="59" t="s">
        <v>300</v>
      </c>
      <c r="C726" s="59" t="s">
        <v>150</v>
      </c>
      <c r="D726" s="59" t="s">
        <v>128</v>
      </c>
      <c r="E726" s="59" t="s">
        <v>818</v>
      </c>
      <c r="F726" s="226">
        <v>320</v>
      </c>
      <c r="G726" s="98">
        <f t="shared" si="320"/>
        <v>4833.7</v>
      </c>
      <c r="H726" s="98">
        <f t="shared" si="320"/>
        <v>5613.3</v>
      </c>
      <c r="I726" s="329"/>
      <c r="J726" s="329"/>
      <c r="K726" s="35"/>
    </row>
    <row r="727" spans="1:11" x14ac:dyDescent="0.2">
      <c r="A727" s="46" t="s">
        <v>350</v>
      </c>
      <c r="B727" s="59" t="s">
        <v>300</v>
      </c>
      <c r="C727" s="59" t="s">
        <v>150</v>
      </c>
      <c r="D727" s="59" t="s">
        <v>128</v>
      </c>
      <c r="E727" s="59" t="s">
        <v>818</v>
      </c>
      <c r="F727" s="226">
        <v>322</v>
      </c>
      <c r="G727" s="98">
        <v>4833.7</v>
      </c>
      <c r="H727" s="98">
        <v>5613.3</v>
      </c>
      <c r="I727" s="329"/>
      <c r="J727" s="329"/>
      <c r="K727" s="35"/>
    </row>
    <row r="728" spans="1:11" s="54" customFormat="1" ht="21" x14ac:dyDescent="0.2">
      <c r="A728" s="44" t="s">
        <v>182</v>
      </c>
      <c r="B728" s="59" t="s">
        <v>300</v>
      </c>
      <c r="C728" s="66" t="s">
        <v>150</v>
      </c>
      <c r="D728" s="64" t="s">
        <v>183</v>
      </c>
      <c r="E728" s="64" t="s">
        <v>147</v>
      </c>
      <c r="F728" s="66" t="s">
        <v>148</v>
      </c>
      <c r="G728" s="248">
        <f t="shared" ref="G728:H732" si="321">G729</f>
        <v>20</v>
      </c>
      <c r="H728" s="248">
        <f t="shared" si="321"/>
        <v>20</v>
      </c>
      <c r="I728" s="338"/>
      <c r="J728" s="338"/>
    </row>
    <row r="729" spans="1:11" s="54" customFormat="1" ht="56.25" x14ac:dyDescent="0.2">
      <c r="A729" s="46" t="s">
        <v>821</v>
      </c>
      <c r="B729" s="59" t="s">
        <v>300</v>
      </c>
      <c r="C729" s="48">
        <v>10</v>
      </c>
      <c r="D729" s="47" t="s">
        <v>183</v>
      </c>
      <c r="E729" s="47" t="s">
        <v>338</v>
      </c>
      <c r="F729" s="48"/>
      <c r="G729" s="250">
        <f t="shared" si="321"/>
        <v>20</v>
      </c>
      <c r="H729" s="250">
        <f t="shared" si="321"/>
        <v>20</v>
      </c>
      <c r="I729" s="334"/>
      <c r="J729" s="334"/>
    </row>
    <row r="730" spans="1:11" s="54" customFormat="1" ht="60" x14ac:dyDescent="0.2">
      <c r="A730" s="246" t="s">
        <v>822</v>
      </c>
      <c r="B730" s="59" t="s">
        <v>300</v>
      </c>
      <c r="C730" s="48" t="s">
        <v>150</v>
      </c>
      <c r="D730" s="47" t="s">
        <v>183</v>
      </c>
      <c r="E730" s="47" t="s">
        <v>823</v>
      </c>
      <c r="F730" s="48"/>
      <c r="G730" s="250">
        <f t="shared" si="321"/>
        <v>20</v>
      </c>
      <c r="H730" s="250">
        <f t="shared" si="321"/>
        <v>20</v>
      </c>
      <c r="I730" s="334"/>
      <c r="J730" s="334"/>
    </row>
    <row r="731" spans="1:11" s="54" customFormat="1" ht="22.5" x14ac:dyDescent="0.2">
      <c r="A731" s="46" t="s">
        <v>412</v>
      </c>
      <c r="B731" s="59" t="s">
        <v>300</v>
      </c>
      <c r="C731" s="48" t="s">
        <v>150</v>
      </c>
      <c r="D731" s="47" t="s">
        <v>183</v>
      </c>
      <c r="E731" s="47" t="s">
        <v>823</v>
      </c>
      <c r="F731" s="48" t="s">
        <v>120</v>
      </c>
      <c r="G731" s="250">
        <f t="shared" si="321"/>
        <v>20</v>
      </c>
      <c r="H731" s="250">
        <f t="shared" si="321"/>
        <v>20</v>
      </c>
      <c r="I731" s="334"/>
      <c r="J731" s="334"/>
    </row>
    <row r="732" spans="1:11" ht="33.75" x14ac:dyDescent="0.2">
      <c r="A732" s="46" t="s">
        <v>121</v>
      </c>
      <c r="B732" s="59" t="s">
        <v>300</v>
      </c>
      <c r="C732" s="48" t="s">
        <v>150</v>
      </c>
      <c r="D732" s="47" t="s">
        <v>183</v>
      </c>
      <c r="E732" s="47" t="s">
        <v>823</v>
      </c>
      <c r="F732" s="48" t="s">
        <v>122</v>
      </c>
      <c r="G732" s="250">
        <f t="shared" si="321"/>
        <v>20</v>
      </c>
      <c r="H732" s="250">
        <f t="shared" si="321"/>
        <v>20</v>
      </c>
      <c r="I732" s="334"/>
      <c r="J732" s="334"/>
      <c r="K732" s="35"/>
    </row>
    <row r="733" spans="1:11" x14ac:dyDescent="0.2">
      <c r="A733" s="296" t="s">
        <v>432</v>
      </c>
      <c r="B733" s="59" t="s">
        <v>300</v>
      </c>
      <c r="C733" s="48" t="s">
        <v>150</v>
      </c>
      <c r="D733" s="47" t="s">
        <v>183</v>
      </c>
      <c r="E733" s="47" t="s">
        <v>823</v>
      </c>
      <c r="F733" s="48" t="s">
        <v>124</v>
      </c>
      <c r="G733" s="250">
        <v>20</v>
      </c>
      <c r="H733" s="250">
        <v>20</v>
      </c>
      <c r="I733" s="334"/>
      <c r="J733" s="334"/>
      <c r="K733" s="35"/>
    </row>
    <row r="734" spans="1:11" x14ac:dyDescent="0.2">
      <c r="A734" s="44" t="s">
        <v>351</v>
      </c>
      <c r="B734" s="69" t="s">
        <v>300</v>
      </c>
      <c r="C734" s="67" t="s">
        <v>352</v>
      </c>
      <c r="D734" s="69" t="s">
        <v>146</v>
      </c>
      <c r="E734" s="69" t="s">
        <v>147</v>
      </c>
      <c r="F734" s="67" t="s">
        <v>148</v>
      </c>
      <c r="G734" s="251">
        <f t="shared" ref="G734:H739" si="322">G735</f>
        <v>200</v>
      </c>
      <c r="H734" s="251">
        <f t="shared" si="322"/>
        <v>200</v>
      </c>
      <c r="I734" s="335"/>
      <c r="J734" s="335"/>
      <c r="K734" s="35"/>
    </row>
    <row r="735" spans="1:11" ht="21" x14ac:dyDescent="0.2">
      <c r="A735" s="44" t="s">
        <v>353</v>
      </c>
      <c r="B735" s="75" t="s">
        <v>300</v>
      </c>
      <c r="C735" s="67" t="s">
        <v>352</v>
      </c>
      <c r="D735" s="69" t="s">
        <v>239</v>
      </c>
      <c r="E735" s="69" t="s">
        <v>147</v>
      </c>
      <c r="F735" s="67" t="s">
        <v>148</v>
      </c>
      <c r="G735" s="251">
        <f t="shared" si="322"/>
        <v>200</v>
      </c>
      <c r="H735" s="251">
        <f t="shared" si="322"/>
        <v>200</v>
      </c>
      <c r="I735" s="335"/>
      <c r="J735" s="335"/>
      <c r="K735" s="35"/>
    </row>
    <row r="736" spans="1:11" ht="52.5" x14ac:dyDescent="0.2">
      <c r="A736" s="44" t="s">
        <v>456</v>
      </c>
      <c r="B736" s="69" t="s">
        <v>300</v>
      </c>
      <c r="C736" s="67" t="s">
        <v>352</v>
      </c>
      <c r="D736" s="69" t="s">
        <v>239</v>
      </c>
      <c r="E736" s="69" t="s">
        <v>354</v>
      </c>
      <c r="F736" s="67"/>
      <c r="G736" s="251">
        <f t="shared" si="322"/>
        <v>200</v>
      </c>
      <c r="H736" s="251">
        <f t="shared" si="322"/>
        <v>200</v>
      </c>
      <c r="I736" s="335"/>
      <c r="J736" s="335"/>
      <c r="K736" s="35"/>
    </row>
    <row r="737" spans="1:11" ht="45" x14ac:dyDescent="0.2">
      <c r="A737" s="93" t="s">
        <v>355</v>
      </c>
      <c r="B737" s="73" t="s">
        <v>300</v>
      </c>
      <c r="C737" s="71" t="s">
        <v>352</v>
      </c>
      <c r="D737" s="73" t="s">
        <v>239</v>
      </c>
      <c r="E737" s="73" t="s">
        <v>356</v>
      </c>
      <c r="F737" s="71"/>
      <c r="G737" s="252">
        <f t="shared" si="322"/>
        <v>200</v>
      </c>
      <c r="H737" s="252">
        <f t="shared" si="322"/>
        <v>200</v>
      </c>
      <c r="I737" s="336"/>
      <c r="J737" s="336"/>
      <c r="K737" s="35"/>
    </row>
    <row r="738" spans="1:11" ht="22.5" x14ac:dyDescent="0.2">
      <c r="A738" s="46" t="s">
        <v>412</v>
      </c>
      <c r="B738" s="59" t="s">
        <v>300</v>
      </c>
      <c r="C738" s="226" t="s">
        <v>352</v>
      </c>
      <c r="D738" s="59" t="s">
        <v>239</v>
      </c>
      <c r="E738" s="59" t="s">
        <v>356</v>
      </c>
      <c r="F738" s="226">
        <v>200</v>
      </c>
      <c r="G738" s="253">
        <f t="shared" si="322"/>
        <v>200</v>
      </c>
      <c r="H738" s="253">
        <f t="shared" si="322"/>
        <v>200</v>
      </c>
      <c r="I738" s="337"/>
      <c r="J738" s="337"/>
      <c r="K738" s="35"/>
    </row>
    <row r="739" spans="1:11" ht="33.75" x14ac:dyDescent="0.2">
      <c r="A739" s="46" t="s">
        <v>121</v>
      </c>
      <c r="B739" s="74" t="s">
        <v>300</v>
      </c>
      <c r="C739" s="226" t="s">
        <v>352</v>
      </c>
      <c r="D739" s="59" t="s">
        <v>239</v>
      </c>
      <c r="E739" s="59" t="s">
        <v>356</v>
      </c>
      <c r="F739" s="226">
        <v>240</v>
      </c>
      <c r="G739" s="253">
        <f t="shared" si="322"/>
        <v>200</v>
      </c>
      <c r="H739" s="253">
        <f t="shared" si="322"/>
        <v>200</v>
      </c>
      <c r="I739" s="337"/>
      <c r="J739" s="337"/>
      <c r="K739" s="35"/>
    </row>
    <row r="740" spans="1:11" x14ac:dyDescent="0.2">
      <c r="A740" s="296" t="s">
        <v>432</v>
      </c>
      <c r="B740" s="59" t="s">
        <v>300</v>
      </c>
      <c r="C740" s="226" t="s">
        <v>352</v>
      </c>
      <c r="D740" s="59" t="s">
        <v>239</v>
      </c>
      <c r="E740" s="59" t="s">
        <v>356</v>
      </c>
      <c r="F740" s="226">
        <v>244</v>
      </c>
      <c r="G740" s="253">
        <v>200</v>
      </c>
      <c r="H740" s="253">
        <v>200</v>
      </c>
      <c r="I740" s="337"/>
      <c r="J740" s="337"/>
      <c r="K740" s="35"/>
    </row>
    <row r="741" spans="1:11" s="60" customFormat="1" ht="31.5" x14ac:dyDescent="0.2">
      <c r="A741" s="44" t="s">
        <v>361</v>
      </c>
      <c r="B741" s="69" t="s">
        <v>362</v>
      </c>
      <c r="C741" s="67"/>
      <c r="D741" s="69"/>
      <c r="E741" s="69"/>
      <c r="F741" s="67"/>
      <c r="G741" s="97">
        <f t="shared" ref="G741:H741" si="323">G742</f>
        <v>2958.5</v>
      </c>
      <c r="H741" s="97">
        <f t="shared" si="323"/>
        <v>2821.8</v>
      </c>
      <c r="I741" s="332"/>
      <c r="J741" s="332"/>
    </row>
    <row r="742" spans="1:11" s="60" customFormat="1" ht="21" x14ac:dyDescent="0.2">
      <c r="A742" s="44" t="s">
        <v>363</v>
      </c>
      <c r="B742" s="69" t="s">
        <v>362</v>
      </c>
      <c r="C742" s="67" t="s">
        <v>98</v>
      </c>
      <c r="D742" s="69" t="s">
        <v>146</v>
      </c>
      <c r="E742" s="69" t="s">
        <v>147</v>
      </c>
      <c r="F742" s="67" t="s">
        <v>148</v>
      </c>
      <c r="G742" s="97">
        <f>G743+G750</f>
        <v>2958.5</v>
      </c>
      <c r="H742" s="97">
        <f>H743+H750</f>
        <v>2821.8</v>
      </c>
      <c r="I742" s="332"/>
      <c r="J742" s="332"/>
    </row>
    <row r="743" spans="1:11" s="60" customFormat="1" ht="42" x14ac:dyDescent="0.2">
      <c r="A743" s="44" t="s">
        <v>364</v>
      </c>
      <c r="B743" s="69" t="s">
        <v>362</v>
      </c>
      <c r="C743" s="67" t="s">
        <v>98</v>
      </c>
      <c r="D743" s="69" t="s">
        <v>214</v>
      </c>
      <c r="E743" s="69" t="s">
        <v>147</v>
      </c>
      <c r="F743" s="67" t="s">
        <v>148</v>
      </c>
      <c r="G743" s="97">
        <f t="shared" ref="G743:H746" si="324">G744</f>
        <v>1178.3</v>
      </c>
      <c r="H743" s="97">
        <f t="shared" si="324"/>
        <v>1041.5999999999999</v>
      </c>
      <c r="I743" s="332"/>
      <c r="J743" s="332"/>
    </row>
    <row r="744" spans="1:11" x14ac:dyDescent="0.2">
      <c r="A744" s="93" t="s">
        <v>365</v>
      </c>
      <c r="B744" s="73" t="s">
        <v>362</v>
      </c>
      <c r="C744" s="71" t="s">
        <v>98</v>
      </c>
      <c r="D744" s="73" t="s">
        <v>214</v>
      </c>
      <c r="E744" s="73" t="s">
        <v>366</v>
      </c>
      <c r="F744" s="71" t="s">
        <v>148</v>
      </c>
      <c r="G744" s="249">
        <f>G745</f>
        <v>1178.3</v>
      </c>
      <c r="H744" s="249">
        <f>H745</f>
        <v>1041.5999999999999</v>
      </c>
      <c r="I744" s="333"/>
      <c r="J744" s="333"/>
      <c r="K744" s="35"/>
    </row>
    <row r="745" spans="1:11" ht="33.75" x14ac:dyDescent="0.2">
      <c r="A745" s="132" t="s">
        <v>191</v>
      </c>
      <c r="B745" s="59" t="s">
        <v>362</v>
      </c>
      <c r="C745" s="226" t="s">
        <v>98</v>
      </c>
      <c r="D745" s="59" t="s">
        <v>214</v>
      </c>
      <c r="E745" s="59" t="s">
        <v>367</v>
      </c>
      <c r="F745" s="226"/>
      <c r="G745" s="98">
        <f t="shared" si="324"/>
        <v>1178.3</v>
      </c>
      <c r="H745" s="98">
        <f t="shared" si="324"/>
        <v>1041.5999999999999</v>
      </c>
      <c r="I745" s="329"/>
      <c r="J745" s="329"/>
      <c r="K745" s="35"/>
    </row>
    <row r="746" spans="1:11" ht="67.5" x14ac:dyDescent="0.2">
      <c r="A746" s="46" t="s">
        <v>111</v>
      </c>
      <c r="B746" s="59" t="s">
        <v>362</v>
      </c>
      <c r="C746" s="226" t="s">
        <v>98</v>
      </c>
      <c r="D746" s="59" t="s">
        <v>214</v>
      </c>
      <c r="E746" s="59" t="s">
        <v>367</v>
      </c>
      <c r="F746" s="226" t="s">
        <v>112</v>
      </c>
      <c r="G746" s="98">
        <f t="shared" si="324"/>
        <v>1178.3</v>
      </c>
      <c r="H746" s="98">
        <f t="shared" si="324"/>
        <v>1041.5999999999999</v>
      </c>
      <c r="I746" s="329"/>
      <c r="J746" s="329"/>
      <c r="K746" s="35"/>
    </row>
    <row r="747" spans="1:11" ht="22.5" x14ac:dyDescent="0.2">
      <c r="A747" s="46" t="s">
        <v>132</v>
      </c>
      <c r="B747" s="59" t="s">
        <v>362</v>
      </c>
      <c r="C747" s="226" t="s">
        <v>98</v>
      </c>
      <c r="D747" s="59" t="s">
        <v>214</v>
      </c>
      <c r="E747" s="59" t="s">
        <v>367</v>
      </c>
      <c r="F747" s="226" t="s">
        <v>193</v>
      </c>
      <c r="G747" s="98">
        <f t="shared" ref="G747" si="325">G748+G749</f>
        <v>1178.3</v>
      </c>
      <c r="H747" s="98">
        <f t="shared" ref="H747" si="326">H748+H749</f>
        <v>1041.5999999999999</v>
      </c>
      <c r="I747" s="329"/>
      <c r="J747" s="329"/>
      <c r="K747" s="35"/>
    </row>
    <row r="748" spans="1:11" ht="22.5" x14ac:dyDescent="0.2">
      <c r="A748" s="132" t="s">
        <v>133</v>
      </c>
      <c r="B748" s="59" t="s">
        <v>362</v>
      </c>
      <c r="C748" s="226" t="s">
        <v>98</v>
      </c>
      <c r="D748" s="59" t="s">
        <v>214</v>
      </c>
      <c r="E748" s="59" t="s">
        <v>367</v>
      </c>
      <c r="F748" s="226" t="s">
        <v>194</v>
      </c>
      <c r="G748" s="98">
        <v>905</v>
      </c>
      <c r="H748" s="98">
        <v>800</v>
      </c>
      <c r="I748" s="329"/>
      <c r="J748" s="329"/>
      <c r="K748" s="35"/>
    </row>
    <row r="749" spans="1:11" ht="45" x14ac:dyDescent="0.2">
      <c r="A749" s="132" t="s">
        <v>134</v>
      </c>
      <c r="B749" s="59" t="s">
        <v>362</v>
      </c>
      <c r="C749" s="226" t="s">
        <v>98</v>
      </c>
      <c r="D749" s="59" t="s">
        <v>214</v>
      </c>
      <c r="E749" s="59" t="s">
        <v>367</v>
      </c>
      <c r="F749" s="226">
        <v>129</v>
      </c>
      <c r="G749" s="98">
        <v>273.3</v>
      </c>
      <c r="H749" s="98">
        <v>241.6</v>
      </c>
      <c r="I749" s="329"/>
      <c r="J749" s="329"/>
      <c r="K749" s="35"/>
    </row>
    <row r="750" spans="1:11" ht="52.5" x14ac:dyDescent="0.2">
      <c r="A750" s="44" t="s">
        <v>368</v>
      </c>
      <c r="B750" s="69" t="s">
        <v>362</v>
      </c>
      <c r="C750" s="67" t="s">
        <v>98</v>
      </c>
      <c r="D750" s="69" t="s">
        <v>152</v>
      </c>
      <c r="E750" s="69" t="s">
        <v>147</v>
      </c>
      <c r="F750" s="67" t="s">
        <v>148</v>
      </c>
      <c r="G750" s="97">
        <f t="shared" ref="G750:H750" si="327">G751</f>
        <v>1780.2</v>
      </c>
      <c r="H750" s="97">
        <f t="shared" si="327"/>
        <v>1780.2</v>
      </c>
      <c r="I750" s="332"/>
      <c r="J750" s="332"/>
      <c r="K750" s="35"/>
    </row>
    <row r="751" spans="1:11" x14ac:dyDescent="0.2">
      <c r="A751" s="93" t="s">
        <v>379</v>
      </c>
      <c r="B751" s="73" t="s">
        <v>362</v>
      </c>
      <c r="C751" s="71" t="s">
        <v>98</v>
      </c>
      <c r="D751" s="73" t="s">
        <v>152</v>
      </c>
      <c r="E751" s="73" t="s">
        <v>369</v>
      </c>
      <c r="F751" s="71" t="s">
        <v>148</v>
      </c>
      <c r="G751" s="249">
        <f>G752+G756+G759+G763</f>
        <v>1780.2</v>
      </c>
      <c r="H751" s="249">
        <f>H752+H756+H759+H763</f>
        <v>1780.2</v>
      </c>
      <c r="I751" s="333"/>
      <c r="J751" s="333"/>
      <c r="K751" s="35"/>
    </row>
    <row r="752" spans="1:11" ht="67.5" x14ac:dyDescent="0.2">
      <c r="A752" s="46" t="s">
        <v>111</v>
      </c>
      <c r="B752" s="59" t="s">
        <v>362</v>
      </c>
      <c r="C752" s="226" t="s">
        <v>98</v>
      </c>
      <c r="D752" s="59" t="s">
        <v>152</v>
      </c>
      <c r="E752" s="59" t="s">
        <v>370</v>
      </c>
      <c r="F752" s="226" t="s">
        <v>112</v>
      </c>
      <c r="G752" s="98">
        <f t="shared" ref="G752:H752" si="328">G753</f>
        <v>1200.4000000000001</v>
      </c>
      <c r="H752" s="98">
        <f t="shared" si="328"/>
        <v>1200.4000000000001</v>
      </c>
      <c r="I752" s="329"/>
      <c r="J752" s="329"/>
      <c r="K752" s="35"/>
    </row>
    <row r="753" spans="1:11" ht="22.5" x14ac:dyDescent="0.2">
      <c r="A753" s="46" t="s">
        <v>132</v>
      </c>
      <c r="B753" s="59" t="s">
        <v>362</v>
      </c>
      <c r="C753" s="226" t="s">
        <v>98</v>
      </c>
      <c r="D753" s="59" t="s">
        <v>152</v>
      </c>
      <c r="E753" s="59" t="s">
        <v>370</v>
      </c>
      <c r="F753" s="226" t="s">
        <v>193</v>
      </c>
      <c r="G753" s="98">
        <f t="shared" ref="G753" si="329">G754+G755</f>
        <v>1200.4000000000001</v>
      </c>
      <c r="H753" s="98">
        <f t="shared" ref="H753" si="330">H754+H755</f>
        <v>1200.4000000000001</v>
      </c>
      <c r="I753" s="329"/>
      <c r="J753" s="329"/>
      <c r="K753" s="35"/>
    </row>
    <row r="754" spans="1:11" ht="22.5" x14ac:dyDescent="0.2">
      <c r="A754" s="132" t="s">
        <v>133</v>
      </c>
      <c r="B754" s="59" t="s">
        <v>362</v>
      </c>
      <c r="C754" s="226" t="s">
        <v>98</v>
      </c>
      <c r="D754" s="59" t="s">
        <v>152</v>
      </c>
      <c r="E754" s="59" t="s">
        <v>370</v>
      </c>
      <c r="F754" s="226" t="s">
        <v>194</v>
      </c>
      <c r="G754" s="98">
        <v>922</v>
      </c>
      <c r="H754" s="98">
        <v>922</v>
      </c>
      <c r="I754" s="329"/>
      <c r="J754" s="329"/>
      <c r="K754" s="35"/>
    </row>
    <row r="755" spans="1:11" ht="45" x14ac:dyDescent="0.2">
      <c r="A755" s="132" t="s">
        <v>134</v>
      </c>
      <c r="B755" s="59" t="s">
        <v>362</v>
      </c>
      <c r="C755" s="226" t="s">
        <v>98</v>
      </c>
      <c r="D755" s="59" t="s">
        <v>152</v>
      </c>
      <c r="E755" s="59" t="s">
        <v>370</v>
      </c>
      <c r="F755" s="226">
        <v>129</v>
      </c>
      <c r="G755" s="98">
        <v>278.39999999999998</v>
      </c>
      <c r="H755" s="98">
        <v>278.39999999999998</v>
      </c>
      <c r="I755" s="329"/>
      <c r="J755" s="329"/>
      <c r="K755" s="35"/>
    </row>
    <row r="756" spans="1:11" ht="67.5" x14ac:dyDescent="0.2">
      <c r="A756" s="46" t="s">
        <v>111</v>
      </c>
      <c r="B756" s="59" t="s">
        <v>362</v>
      </c>
      <c r="C756" s="226" t="s">
        <v>98</v>
      </c>
      <c r="D756" s="59" t="s">
        <v>152</v>
      </c>
      <c r="E756" s="59" t="s">
        <v>371</v>
      </c>
      <c r="F756" s="226">
        <v>100</v>
      </c>
      <c r="G756" s="98">
        <f t="shared" ref="G756:H757" si="331">G757</f>
        <v>0</v>
      </c>
      <c r="H756" s="98">
        <f t="shared" si="331"/>
        <v>0</v>
      </c>
      <c r="I756" s="329"/>
      <c r="J756" s="329"/>
      <c r="K756" s="35"/>
    </row>
    <row r="757" spans="1:11" s="42" customFormat="1" ht="22.5" x14ac:dyDescent="0.2">
      <c r="A757" s="46" t="s">
        <v>132</v>
      </c>
      <c r="B757" s="59" t="s">
        <v>362</v>
      </c>
      <c r="C757" s="226" t="s">
        <v>98</v>
      </c>
      <c r="D757" s="59" t="s">
        <v>152</v>
      </c>
      <c r="E757" s="59" t="s">
        <v>371</v>
      </c>
      <c r="F757" s="226">
        <v>120</v>
      </c>
      <c r="G757" s="98">
        <f t="shared" si="331"/>
        <v>0</v>
      </c>
      <c r="H757" s="98">
        <f t="shared" si="331"/>
        <v>0</v>
      </c>
      <c r="I757" s="329"/>
      <c r="J757" s="329"/>
    </row>
    <row r="758" spans="1:11" ht="33.75" x14ac:dyDescent="0.2">
      <c r="A758" s="49" t="s">
        <v>245</v>
      </c>
      <c r="B758" s="59" t="s">
        <v>362</v>
      </c>
      <c r="C758" s="226" t="s">
        <v>98</v>
      </c>
      <c r="D758" s="59" t="s">
        <v>152</v>
      </c>
      <c r="E758" s="59" t="s">
        <v>371</v>
      </c>
      <c r="F758" s="226" t="s">
        <v>247</v>
      </c>
      <c r="G758" s="98"/>
      <c r="H758" s="98"/>
      <c r="I758" s="329"/>
      <c r="J758" s="329"/>
      <c r="K758" s="35"/>
    </row>
    <row r="759" spans="1:11" ht="22.5" x14ac:dyDescent="0.2">
      <c r="A759" s="46" t="s">
        <v>412</v>
      </c>
      <c r="B759" s="59" t="s">
        <v>362</v>
      </c>
      <c r="C759" s="226" t="s">
        <v>98</v>
      </c>
      <c r="D759" s="59" t="s">
        <v>152</v>
      </c>
      <c r="E759" s="59" t="s">
        <v>371</v>
      </c>
      <c r="F759" s="226">
        <v>200</v>
      </c>
      <c r="G759" s="98">
        <f t="shared" ref="G759:H759" si="332">G760</f>
        <v>575.79999999999995</v>
      </c>
      <c r="H759" s="98">
        <f t="shared" si="332"/>
        <v>575.79999999999995</v>
      </c>
      <c r="I759" s="329"/>
      <c r="J759" s="329"/>
      <c r="K759" s="35"/>
    </row>
    <row r="760" spans="1:11" s="60" customFormat="1" ht="33.75" x14ac:dyDescent="0.2">
      <c r="A760" s="46" t="s">
        <v>121</v>
      </c>
      <c r="B760" s="59" t="s">
        <v>362</v>
      </c>
      <c r="C760" s="226" t="s">
        <v>98</v>
      </c>
      <c r="D760" s="59" t="s">
        <v>152</v>
      </c>
      <c r="E760" s="59" t="s">
        <v>371</v>
      </c>
      <c r="F760" s="226">
        <v>240</v>
      </c>
      <c r="G760" s="98">
        <f t="shared" ref="G760" si="333">G762+G761</f>
        <v>575.79999999999995</v>
      </c>
      <c r="H760" s="98">
        <f t="shared" ref="H760" si="334">H762+H761</f>
        <v>575.79999999999995</v>
      </c>
      <c r="I760" s="329"/>
      <c r="J760" s="329"/>
    </row>
    <row r="761" spans="1:11" s="60" customFormat="1" ht="33.75" x14ac:dyDescent="0.2">
      <c r="A761" s="296" t="s">
        <v>135</v>
      </c>
      <c r="B761" s="59" t="s">
        <v>362</v>
      </c>
      <c r="C761" s="226" t="s">
        <v>98</v>
      </c>
      <c r="D761" s="59" t="s">
        <v>152</v>
      </c>
      <c r="E761" s="59" t="s">
        <v>371</v>
      </c>
      <c r="F761" s="226">
        <v>242</v>
      </c>
      <c r="G761" s="98"/>
      <c r="H761" s="98"/>
      <c r="I761" s="329"/>
      <c r="J761" s="329"/>
    </row>
    <row r="762" spans="1:11" s="60" customFormat="1" x14ac:dyDescent="0.2">
      <c r="A762" s="296" t="s">
        <v>432</v>
      </c>
      <c r="B762" s="59" t="s">
        <v>362</v>
      </c>
      <c r="C762" s="226" t="s">
        <v>98</v>
      </c>
      <c r="D762" s="59" t="s">
        <v>152</v>
      </c>
      <c r="E762" s="59" t="s">
        <v>371</v>
      </c>
      <c r="F762" s="226" t="s">
        <v>124</v>
      </c>
      <c r="G762" s="98">
        <v>575.79999999999995</v>
      </c>
      <c r="H762" s="98">
        <v>575.79999999999995</v>
      </c>
      <c r="I762" s="329"/>
      <c r="J762" s="329"/>
    </row>
    <row r="763" spans="1:11" s="60" customFormat="1" x14ac:dyDescent="0.2">
      <c r="A763" s="296" t="s">
        <v>136</v>
      </c>
      <c r="B763" s="59" t="s">
        <v>362</v>
      </c>
      <c r="C763" s="226" t="s">
        <v>98</v>
      </c>
      <c r="D763" s="59" t="s">
        <v>152</v>
      </c>
      <c r="E763" s="59" t="s">
        <v>371</v>
      </c>
      <c r="F763" s="226" t="s">
        <v>196</v>
      </c>
      <c r="G763" s="98">
        <f>G764</f>
        <v>4</v>
      </c>
      <c r="H763" s="98">
        <f>H764</f>
        <v>4</v>
      </c>
      <c r="I763" s="329"/>
      <c r="J763" s="329"/>
    </row>
    <row r="764" spans="1:11" s="60" customFormat="1" x14ac:dyDescent="0.2">
      <c r="A764" s="296" t="s">
        <v>137</v>
      </c>
      <c r="B764" s="59" t="s">
        <v>362</v>
      </c>
      <c r="C764" s="226" t="s">
        <v>98</v>
      </c>
      <c r="D764" s="59" t="s">
        <v>152</v>
      </c>
      <c r="E764" s="59" t="s">
        <v>371</v>
      </c>
      <c r="F764" s="226" t="s">
        <v>138</v>
      </c>
      <c r="G764" s="98">
        <f>G765+G766</f>
        <v>4</v>
      </c>
      <c r="H764" s="98">
        <f>H765+H766</f>
        <v>4</v>
      </c>
      <c r="I764" s="329"/>
      <c r="J764" s="329"/>
    </row>
    <row r="765" spans="1:11" s="60" customFormat="1" x14ac:dyDescent="0.2">
      <c r="A765" s="298" t="s">
        <v>197</v>
      </c>
      <c r="B765" s="59" t="s">
        <v>362</v>
      </c>
      <c r="C765" s="226" t="s">
        <v>98</v>
      </c>
      <c r="D765" s="59" t="s">
        <v>152</v>
      </c>
      <c r="E765" s="59" t="s">
        <v>371</v>
      </c>
      <c r="F765" s="226">
        <v>852</v>
      </c>
      <c r="G765" s="98">
        <v>3</v>
      </c>
      <c r="H765" s="98">
        <v>3</v>
      </c>
      <c r="I765" s="329"/>
      <c r="J765" s="329"/>
    </row>
    <row r="766" spans="1:11" s="60" customFormat="1" x14ac:dyDescent="0.2">
      <c r="A766" s="298" t="s">
        <v>404</v>
      </c>
      <c r="B766" s="59" t="s">
        <v>362</v>
      </c>
      <c r="C766" s="226" t="s">
        <v>98</v>
      </c>
      <c r="D766" s="59" t="s">
        <v>152</v>
      </c>
      <c r="E766" s="59" t="s">
        <v>371</v>
      </c>
      <c r="F766" s="226">
        <v>853</v>
      </c>
      <c r="G766" s="98">
        <v>1</v>
      </c>
      <c r="H766" s="98">
        <v>1</v>
      </c>
      <c r="I766" s="329"/>
      <c r="J766" s="329"/>
    </row>
    <row r="767" spans="1:11" s="60" customFormat="1" ht="31.5" x14ac:dyDescent="0.2">
      <c r="A767" s="44" t="s">
        <v>372</v>
      </c>
      <c r="B767" s="75" t="s">
        <v>373</v>
      </c>
      <c r="C767" s="67"/>
      <c r="D767" s="69"/>
      <c r="E767" s="69"/>
      <c r="F767" s="67"/>
      <c r="G767" s="251">
        <f t="shared" ref="G767:H769" si="335">G768</f>
        <v>2660.3999999999996</v>
      </c>
      <c r="H767" s="251">
        <f t="shared" si="335"/>
        <v>2660.3999999999996</v>
      </c>
      <c r="I767" s="335"/>
      <c r="J767" s="335"/>
    </row>
    <row r="768" spans="1:11" s="60" customFormat="1" ht="21" x14ac:dyDescent="0.2">
      <c r="A768" s="44" t="s">
        <v>363</v>
      </c>
      <c r="B768" s="69" t="s">
        <v>373</v>
      </c>
      <c r="C768" s="67" t="s">
        <v>98</v>
      </c>
      <c r="D768" s="69"/>
      <c r="E768" s="69"/>
      <c r="F768" s="67"/>
      <c r="G768" s="251">
        <f t="shared" si="335"/>
        <v>2660.3999999999996</v>
      </c>
      <c r="H768" s="251">
        <f t="shared" si="335"/>
        <v>2660.3999999999996</v>
      </c>
      <c r="I768" s="335"/>
      <c r="J768" s="335"/>
    </row>
    <row r="769" spans="1:11" s="60" customFormat="1" ht="42" x14ac:dyDescent="0.2">
      <c r="A769" s="44" t="s">
        <v>264</v>
      </c>
      <c r="B769" s="75" t="s">
        <v>373</v>
      </c>
      <c r="C769" s="67" t="s">
        <v>98</v>
      </c>
      <c r="D769" s="69" t="s">
        <v>183</v>
      </c>
      <c r="E769" s="69" t="s">
        <v>147</v>
      </c>
      <c r="F769" s="67" t="s">
        <v>148</v>
      </c>
      <c r="G769" s="97">
        <f t="shared" si="335"/>
        <v>2660.3999999999996</v>
      </c>
      <c r="H769" s="97">
        <f t="shared" si="335"/>
        <v>2660.3999999999996</v>
      </c>
      <c r="I769" s="332"/>
      <c r="J769" s="332"/>
    </row>
    <row r="770" spans="1:11" s="60" customFormat="1" x14ac:dyDescent="0.2">
      <c r="A770" s="306" t="s">
        <v>374</v>
      </c>
      <c r="B770" s="77" t="s">
        <v>373</v>
      </c>
      <c r="C770" s="71" t="s">
        <v>98</v>
      </c>
      <c r="D770" s="73" t="s">
        <v>183</v>
      </c>
      <c r="E770" s="73" t="s">
        <v>375</v>
      </c>
      <c r="F770" s="71" t="s">
        <v>148</v>
      </c>
      <c r="G770" s="249">
        <f>G771+G775+G778+G782</f>
        <v>2660.3999999999996</v>
      </c>
      <c r="H770" s="249">
        <f>H771+H775+H778+H782</f>
        <v>2660.3999999999996</v>
      </c>
      <c r="I770" s="333"/>
      <c r="J770" s="333"/>
    </row>
    <row r="771" spans="1:11" s="60" customFormat="1" ht="67.5" x14ac:dyDescent="0.2">
      <c r="A771" s="46" t="s">
        <v>111</v>
      </c>
      <c r="B771" s="74" t="s">
        <v>373</v>
      </c>
      <c r="C771" s="226" t="s">
        <v>98</v>
      </c>
      <c r="D771" s="59" t="s">
        <v>183</v>
      </c>
      <c r="E771" s="59" t="s">
        <v>376</v>
      </c>
      <c r="F771" s="226" t="s">
        <v>112</v>
      </c>
      <c r="G771" s="98">
        <f t="shared" ref="G771:H771" si="336">G772</f>
        <v>2408.6999999999998</v>
      </c>
      <c r="H771" s="98">
        <f t="shared" si="336"/>
        <v>2408.6999999999998</v>
      </c>
      <c r="I771" s="329"/>
      <c r="J771" s="329"/>
    </row>
    <row r="772" spans="1:11" s="60" customFormat="1" ht="22.5" x14ac:dyDescent="0.2">
      <c r="A772" s="46" t="s">
        <v>132</v>
      </c>
      <c r="B772" s="74" t="s">
        <v>373</v>
      </c>
      <c r="C772" s="226" t="s">
        <v>98</v>
      </c>
      <c r="D772" s="59" t="s">
        <v>183</v>
      </c>
      <c r="E772" s="59" t="s">
        <v>376</v>
      </c>
      <c r="F772" s="226" t="s">
        <v>193</v>
      </c>
      <c r="G772" s="98">
        <f t="shared" ref="G772" si="337">G773+G774</f>
        <v>2408.6999999999998</v>
      </c>
      <c r="H772" s="98">
        <f t="shared" ref="H772" si="338">H773+H774</f>
        <v>2408.6999999999998</v>
      </c>
      <c r="I772" s="329"/>
      <c r="J772" s="329"/>
    </row>
    <row r="773" spans="1:11" s="60" customFormat="1" ht="22.5" x14ac:dyDescent="0.2">
      <c r="A773" s="132" t="s">
        <v>133</v>
      </c>
      <c r="B773" s="74" t="s">
        <v>373</v>
      </c>
      <c r="C773" s="226" t="s">
        <v>98</v>
      </c>
      <c r="D773" s="59" t="s">
        <v>183</v>
      </c>
      <c r="E773" s="59" t="s">
        <v>376</v>
      </c>
      <c r="F773" s="226" t="s">
        <v>194</v>
      </c>
      <c r="G773" s="98">
        <v>1850</v>
      </c>
      <c r="H773" s="98">
        <v>1850</v>
      </c>
      <c r="I773" s="329"/>
      <c r="J773" s="329"/>
    </row>
    <row r="774" spans="1:11" s="60" customFormat="1" ht="45" x14ac:dyDescent="0.2">
      <c r="A774" s="132" t="s">
        <v>134</v>
      </c>
      <c r="B774" s="74" t="s">
        <v>373</v>
      </c>
      <c r="C774" s="226" t="s">
        <v>98</v>
      </c>
      <c r="D774" s="59" t="s">
        <v>183</v>
      </c>
      <c r="E774" s="59" t="s">
        <v>376</v>
      </c>
      <c r="F774" s="226">
        <v>129</v>
      </c>
      <c r="G774" s="98">
        <v>558.70000000000005</v>
      </c>
      <c r="H774" s="98">
        <v>558.70000000000005</v>
      </c>
      <c r="I774" s="329"/>
      <c r="J774" s="329"/>
    </row>
    <row r="775" spans="1:11" s="60" customFormat="1" ht="67.5" x14ac:dyDescent="0.2">
      <c r="A775" s="46" t="s">
        <v>111</v>
      </c>
      <c r="B775" s="74" t="s">
        <v>373</v>
      </c>
      <c r="C775" s="226" t="s">
        <v>98</v>
      </c>
      <c r="D775" s="59" t="s">
        <v>183</v>
      </c>
      <c r="E775" s="59" t="s">
        <v>377</v>
      </c>
      <c r="F775" s="226">
        <v>100</v>
      </c>
      <c r="G775" s="98">
        <f t="shared" ref="G775:H776" si="339">G776</f>
        <v>14.4</v>
      </c>
      <c r="H775" s="98">
        <f t="shared" si="339"/>
        <v>14.4</v>
      </c>
      <c r="I775" s="329"/>
      <c r="J775" s="329"/>
    </row>
    <row r="776" spans="1:11" s="60" customFormat="1" ht="22.5" x14ac:dyDescent="0.2">
      <c r="A776" s="46" t="s">
        <v>132</v>
      </c>
      <c r="B776" s="74" t="s">
        <v>373</v>
      </c>
      <c r="C776" s="226" t="s">
        <v>98</v>
      </c>
      <c r="D776" s="59" t="s">
        <v>183</v>
      </c>
      <c r="E776" s="59" t="s">
        <v>377</v>
      </c>
      <c r="F776" s="226">
        <v>120</v>
      </c>
      <c r="G776" s="98">
        <f t="shared" si="339"/>
        <v>14.4</v>
      </c>
      <c r="H776" s="98">
        <f t="shared" si="339"/>
        <v>14.4</v>
      </c>
      <c r="I776" s="329"/>
      <c r="J776" s="329"/>
    </row>
    <row r="777" spans="1:11" ht="33.75" x14ac:dyDescent="0.2">
      <c r="A777" s="49" t="s">
        <v>245</v>
      </c>
      <c r="B777" s="74" t="s">
        <v>373</v>
      </c>
      <c r="C777" s="226" t="s">
        <v>98</v>
      </c>
      <c r="D777" s="59" t="s">
        <v>183</v>
      </c>
      <c r="E777" s="59" t="s">
        <v>377</v>
      </c>
      <c r="F777" s="226">
        <v>122</v>
      </c>
      <c r="G777" s="98">
        <v>14.4</v>
      </c>
      <c r="H777" s="98">
        <v>14.4</v>
      </c>
      <c r="I777" s="329"/>
      <c r="J777" s="329"/>
      <c r="K777" s="35"/>
    </row>
    <row r="778" spans="1:11" ht="22.5" x14ac:dyDescent="0.2">
      <c r="A778" s="46" t="s">
        <v>412</v>
      </c>
      <c r="B778" s="74" t="s">
        <v>373</v>
      </c>
      <c r="C778" s="226" t="s">
        <v>98</v>
      </c>
      <c r="D778" s="59" t="s">
        <v>183</v>
      </c>
      <c r="E778" s="59" t="s">
        <v>377</v>
      </c>
      <c r="F778" s="226" t="s">
        <v>120</v>
      </c>
      <c r="G778" s="98">
        <f t="shared" ref="G778:H778" si="340">G779</f>
        <v>234.2</v>
      </c>
      <c r="H778" s="98">
        <f t="shared" si="340"/>
        <v>234.2</v>
      </c>
      <c r="I778" s="329"/>
      <c r="J778" s="329"/>
      <c r="K778" s="35"/>
    </row>
    <row r="779" spans="1:11" ht="33.75" x14ac:dyDescent="0.2">
      <c r="A779" s="296" t="s">
        <v>121</v>
      </c>
      <c r="B779" s="74" t="s">
        <v>373</v>
      </c>
      <c r="C779" s="226" t="s">
        <v>98</v>
      </c>
      <c r="D779" s="59" t="s">
        <v>183</v>
      </c>
      <c r="E779" s="59" t="s">
        <v>377</v>
      </c>
      <c r="F779" s="226" t="s">
        <v>122</v>
      </c>
      <c r="G779" s="98">
        <f t="shared" ref="G779" si="341">G781+G780</f>
        <v>234.2</v>
      </c>
      <c r="H779" s="98">
        <f t="shared" ref="H779" si="342">H781+H780</f>
        <v>234.2</v>
      </c>
      <c r="I779" s="329"/>
      <c r="J779" s="329"/>
      <c r="K779" s="35"/>
    </row>
    <row r="780" spans="1:11" ht="33.75" x14ac:dyDescent="0.2">
      <c r="A780" s="296" t="s">
        <v>135</v>
      </c>
      <c r="B780" s="74" t="s">
        <v>373</v>
      </c>
      <c r="C780" s="226" t="s">
        <v>98</v>
      </c>
      <c r="D780" s="59" t="s">
        <v>183</v>
      </c>
      <c r="E780" s="59" t="s">
        <v>377</v>
      </c>
      <c r="F780" s="226">
        <v>242</v>
      </c>
      <c r="G780" s="98">
        <v>53.8</v>
      </c>
      <c r="H780" s="98">
        <v>53.8</v>
      </c>
      <c r="I780" s="329"/>
      <c r="J780" s="329"/>
      <c r="K780" s="35"/>
    </row>
    <row r="781" spans="1:11" x14ac:dyDescent="0.2">
      <c r="A781" s="296" t="s">
        <v>432</v>
      </c>
      <c r="B781" s="74" t="s">
        <v>373</v>
      </c>
      <c r="C781" s="226" t="s">
        <v>98</v>
      </c>
      <c r="D781" s="59" t="s">
        <v>183</v>
      </c>
      <c r="E781" s="59" t="s">
        <v>377</v>
      </c>
      <c r="F781" s="226" t="s">
        <v>124</v>
      </c>
      <c r="G781" s="98">
        <f>183.5-3.1</f>
        <v>180.4</v>
      </c>
      <c r="H781" s="98">
        <f>183.5-3.1</f>
        <v>180.4</v>
      </c>
      <c r="I781" s="329"/>
      <c r="J781" s="329"/>
      <c r="K781" s="35"/>
    </row>
    <row r="782" spans="1:11" s="60" customFormat="1" x14ac:dyDescent="0.2">
      <c r="A782" s="296" t="s">
        <v>136</v>
      </c>
      <c r="B782" s="74" t="s">
        <v>373</v>
      </c>
      <c r="C782" s="226" t="s">
        <v>98</v>
      </c>
      <c r="D782" s="59" t="s">
        <v>183</v>
      </c>
      <c r="E782" s="59" t="s">
        <v>377</v>
      </c>
      <c r="F782" s="226" t="s">
        <v>196</v>
      </c>
      <c r="G782" s="98">
        <f t="shared" ref="G782:H782" si="343">G783</f>
        <v>3.1</v>
      </c>
      <c r="H782" s="98">
        <f t="shared" si="343"/>
        <v>3.1</v>
      </c>
      <c r="I782" s="329"/>
      <c r="J782" s="329"/>
    </row>
    <row r="783" spans="1:11" s="60" customFormat="1" x14ac:dyDescent="0.2">
      <c r="A783" s="296" t="s">
        <v>137</v>
      </c>
      <c r="B783" s="74" t="s">
        <v>373</v>
      </c>
      <c r="C783" s="226" t="s">
        <v>98</v>
      </c>
      <c r="D783" s="59" t="s">
        <v>183</v>
      </c>
      <c r="E783" s="59" t="s">
        <v>377</v>
      </c>
      <c r="F783" s="226" t="s">
        <v>138</v>
      </c>
      <c r="G783" s="98">
        <f>G784+G785</f>
        <v>3.1</v>
      </c>
      <c r="H783" s="98">
        <f>H784+H785</f>
        <v>3.1</v>
      </c>
      <c r="I783" s="329"/>
      <c r="J783" s="329"/>
    </row>
    <row r="784" spans="1:11" s="60" customFormat="1" x14ac:dyDescent="0.2">
      <c r="A784" s="298" t="s">
        <v>197</v>
      </c>
      <c r="B784" s="74" t="s">
        <v>373</v>
      </c>
      <c r="C784" s="226" t="s">
        <v>98</v>
      </c>
      <c r="D784" s="59" t="s">
        <v>183</v>
      </c>
      <c r="E784" s="59" t="s">
        <v>377</v>
      </c>
      <c r="F784" s="226">
        <v>852</v>
      </c>
      <c r="G784" s="98"/>
      <c r="H784" s="98"/>
      <c r="I784" s="329"/>
      <c r="J784" s="329"/>
    </row>
    <row r="785" spans="1:11" x14ac:dyDescent="0.2">
      <c r="A785" s="298" t="s">
        <v>404</v>
      </c>
      <c r="B785" s="74" t="s">
        <v>373</v>
      </c>
      <c r="C785" s="226" t="s">
        <v>98</v>
      </c>
      <c r="D785" s="59" t="s">
        <v>183</v>
      </c>
      <c r="E785" s="59" t="s">
        <v>377</v>
      </c>
      <c r="F785" s="226">
        <v>853</v>
      </c>
      <c r="G785" s="257">
        <v>3.1</v>
      </c>
      <c r="H785" s="257">
        <v>3.1</v>
      </c>
      <c r="I785" s="346"/>
      <c r="J785" s="346"/>
      <c r="K785" s="35"/>
    </row>
    <row r="786" spans="1:11" x14ac:dyDescent="0.2">
      <c r="A786" s="247" t="s">
        <v>839</v>
      </c>
      <c r="B786" s="45"/>
      <c r="C786" s="133"/>
      <c r="D786" s="45"/>
      <c r="E786" s="45"/>
      <c r="F786" s="133"/>
      <c r="G786" s="133">
        <v>21751.7</v>
      </c>
      <c r="H786" s="133">
        <v>44972.9</v>
      </c>
      <c r="I786" s="350"/>
      <c r="J786" s="350"/>
      <c r="K786" s="35"/>
    </row>
  </sheetData>
  <mergeCells count="10">
    <mergeCell ref="B7:G7"/>
    <mergeCell ref="B8:G8"/>
    <mergeCell ref="B9:G9"/>
    <mergeCell ref="A11:G11"/>
    <mergeCell ref="B1:G1"/>
    <mergeCell ref="B2:G2"/>
    <mergeCell ref="B3:G3"/>
    <mergeCell ref="B4:G4"/>
    <mergeCell ref="B5:G5"/>
    <mergeCell ref="B6:G6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68"/>
  <sheetViews>
    <sheetView tabSelected="1" view="pageBreakPreview" topLeftCell="A31" zoomScale="80" zoomScaleNormal="90" zoomScaleSheetLayoutView="80" workbookViewId="0">
      <selection activeCell="C16" sqref="C16"/>
    </sheetView>
  </sheetViews>
  <sheetFormatPr defaultRowHeight="12" x14ac:dyDescent="0.2"/>
  <cols>
    <col min="1" max="1" width="13.140625" style="83" customWidth="1"/>
    <col min="2" max="2" width="93.85546875" style="87" customWidth="1"/>
    <col min="3" max="3" width="14.85546875" style="130" customWidth="1"/>
    <col min="4" max="242" width="9.140625" style="83"/>
    <col min="243" max="243" width="4" style="83" customWidth="1"/>
    <col min="244" max="244" width="54.85546875" style="83" customWidth="1"/>
    <col min="245" max="245" width="106.7109375" style="83" customWidth="1"/>
    <col min="246" max="247" width="0" style="83" hidden="1" customWidth="1"/>
    <col min="248" max="248" width="16.28515625" style="83" customWidth="1"/>
    <col min="249" max="249" width="11.5703125" style="83" customWidth="1"/>
    <col min="250" max="250" width="16.28515625" style="83" customWidth="1"/>
    <col min="251" max="252" width="0" style="83" hidden="1" customWidth="1"/>
    <col min="253" max="498" width="9.140625" style="83"/>
    <col min="499" max="499" width="4" style="83" customWidth="1"/>
    <col min="500" max="500" width="54.85546875" style="83" customWidth="1"/>
    <col min="501" max="501" width="106.7109375" style="83" customWidth="1"/>
    <col min="502" max="503" width="0" style="83" hidden="1" customWidth="1"/>
    <col min="504" max="504" width="16.28515625" style="83" customWidth="1"/>
    <col min="505" max="505" width="11.5703125" style="83" customWidth="1"/>
    <col min="506" max="506" width="16.28515625" style="83" customWidth="1"/>
    <col min="507" max="508" width="0" style="83" hidden="1" customWidth="1"/>
    <col min="509" max="754" width="9.140625" style="83"/>
    <col min="755" max="755" width="4" style="83" customWidth="1"/>
    <col min="756" max="756" width="54.85546875" style="83" customWidth="1"/>
    <col min="757" max="757" width="106.7109375" style="83" customWidth="1"/>
    <col min="758" max="759" width="0" style="83" hidden="1" customWidth="1"/>
    <col min="760" max="760" width="16.28515625" style="83" customWidth="1"/>
    <col min="761" max="761" width="11.5703125" style="83" customWidth="1"/>
    <col min="762" max="762" width="16.28515625" style="83" customWidth="1"/>
    <col min="763" max="764" width="0" style="83" hidden="1" customWidth="1"/>
    <col min="765" max="1010" width="9.140625" style="83"/>
    <col min="1011" max="1011" width="4" style="83" customWidth="1"/>
    <col min="1012" max="1012" width="54.85546875" style="83" customWidth="1"/>
    <col min="1013" max="1013" width="106.7109375" style="83" customWidth="1"/>
    <col min="1014" max="1015" width="0" style="83" hidden="1" customWidth="1"/>
    <col min="1016" max="1016" width="16.28515625" style="83" customWidth="1"/>
    <col min="1017" max="1017" width="11.5703125" style="83" customWidth="1"/>
    <col min="1018" max="1018" width="16.28515625" style="83" customWidth="1"/>
    <col min="1019" max="1020" width="0" style="83" hidden="1" customWidth="1"/>
    <col min="1021" max="1266" width="9.140625" style="83"/>
    <col min="1267" max="1267" width="4" style="83" customWidth="1"/>
    <col min="1268" max="1268" width="54.85546875" style="83" customWidth="1"/>
    <col min="1269" max="1269" width="106.7109375" style="83" customWidth="1"/>
    <col min="1270" max="1271" width="0" style="83" hidden="1" customWidth="1"/>
    <col min="1272" max="1272" width="16.28515625" style="83" customWidth="1"/>
    <col min="1273" max="1273" width="11.5703125" style="83" customWidth="1"/>
    <col min="1274" max="1274" width="16.28515625" style="83" customWidth="1"/>
    <col min="1275" max="1276" width="0" style="83" hidden="1" customWidth="1"/>
    <col min="1277" max="1522" width="9.140625" style="83"/>
    <col min="1523" max="1523" width="4" style="83" customWidth="1"/>
    <col min="1524" max="1524" width="54.85546875" style="83" customWidth="1"/>
    <col min="1525" max="1525" width="106.7109375" style="83" customWidth="1"/>
    <col min="1526" max="1527" width="0" style="83" hidden="1" customWidth="1"/>
    <col min="1528" max="1528" width="16.28515625" style="83" customWidth="1"/>
    <col min="1529" max="1529" width="11.5703125" style="83" customWidth="1"/>
    <col min="1530" max="1530" width="16.28515625" style="83" customWidth="1"/>
    <col min="1531" max="1532" width="0" style="83" hidden="1" customWidth="1"/>
    <col min="1533" max="1778" width="9.140625" style="83"/>
    <col min="1779" max="1779" width="4" style="83" customWidth="1"/>
    <col min="1780" max="1780" width="54.85546875" style="83" customWidth="1"/>
    <col min="1781" max="1781" width="106.7109375" style="83" customWidth="1"/>
    <col min="1782" max="1783" width="0" style="83" hidden="1" customWidth="1"/>
    <col min="1784" max="1784" width="16.28515625" style="83" customWidth="1"/>
    <col min="1785" max="1785" width="11.5703125" style="83" customWidth="1"/>
    <col min="1786" max="1786" width="16.28515625" style="83" customWidth="1"/>
    <col min="1787" max="1788" width="0" style="83" hidden="1" customWidth="1"/>
    <col min="1789" max="2034" width="9.140625" style="83"/>
    <col min="2035" max="2035" width="4" style="83" customWidth="1"/>
    <col min="2036" max="2036" width="54.85546875" style="83" customWidth="1"/>
    <col min="2037" max="2037" width="106.7109375" style="83" customWidth="1"/>
    <col min="2038" max="2039" width="0" style="83" hidden="1" customWidth="1"/>
    <col min="2040" max="2040" width="16.28515625" style="83" customWidth="1"/>
    <col min="2041" max="2041" width="11.5703125" style="83" customWidth="1"/>
    <col min="2042" max="2042" width="16.28515625" style="83" customWidth="1"/>
    <col min="2043" max="2044" width="0" style="83" hidden="1" customWidth="1"/>
    <col min="2045" max="2290" width="9.140625" style="83"/>
    <col min="2291" max="2291" width="4" style="83" customWidth="1"/>
    <col min="2292" max="2292" width="54.85546875" style="83" customWidth="1"/>
    <col min="2293" max="2293" width="106.7109375" style="83" customWidth="1"/>
    <col min="2294" max="2295" width="0" style="83" hidden="1" customWidth="1"/>
    <col min="2296" max="2296" width="16.28515625" style="83" customWidth="1"/>
    <col min="2297" max="2297" width="11.5703125" style="83" customWidth="1"/>
    <col min="2298" max="2298" width="16.28515625" style="83" customWidth="1"/>
    <col min="2299" max="2300" width="0" style="83" hidden="1" customWidth="1"/>
    <col min="2301" max="2546" width="9.140625" style="83"/>
    <col min="2547" max="2547" width="4" style="83" customWidth="1"/>
    <col min="2548" max="2548" width="54.85546875" style="83" customWidth="1"/>
    <col min="2549" max="2549" width="106.7109375" style="83" customWidth="1"/>
    <col min="2550" max="2551" width="0" style="83" hidden="1" customWidth="1"/>
    <col min="2552" max="2552" width="16.28515625" style="83" customWidth="1"/>
    <col min="2553" max="2553" width="11.5703125" style="83" customWidth="1"/>
    <col min="2554" max="2554" width="16.28515625" style="83" customWidth="1"/>
    <col min="2555" max="2556" width="0" style="83" hidden="1" customWidth="1"/>
    <col min="2557" max="2802" width="9.140625" style="83"/>
    <col min="2803" max="2803" width="4" style="83" customWidth="1"/>
    <col min="2804" max="2804" width="54.85546875" style="83" customWidth="1"/>
    <col min="2805" max="2805" width="106.7109375" style="83" customWidth="1"/>
    <col min="2806" max="2807" width="0" style="83" hidden="1" customWidth="1"/>
    <col min="2808" max="2808" width="16.28515625" style="83" customWidth="1"/>
    <col min="2809" max="2809" width="11.5703125" style="83" customWidth="1"/>
    <col min="2810" max="2810" width="16.28515625" style="83" customWidth="1"/>
    <col min="2811" max="2812" width="0" style="83" hidden="1" customWidth="1"/>
    <col min="2813" max="3058" width="9.140625" style="83"/>
    <col min="3059" max="3059" width="4" style="83" customWidth="1"/>
    <col min="3060" max="3060" width="54.85546875" style="83" customWidth="1"/>
    <col min="3061" max="3061" width="106.7109375" style="83" customWidth="1"/>
    <col min="3062" max="3063" width="0" style="83" hidden="1" customWidth="1"/>
    <col min="3064" max="3064" width="16.28515625" style="83" customWidth="1"/>
    <col min="3065" max="3065" width="11.5703125" style="83" customWidth="1"/>
    <col min="3066" max="3066" width="16.28515625" style="83" customWidth="1"/>
    <col min="3067" max="3068" width="0" style="83" hidden="1" customWidth="1"/>
    <col min="3069" max="3314" width="9.140625" style="83"/>
    <col min="3315" max="3315" width="4" style="83" customWidth="1"/>
    <col min="3316" max="3316" width="54.85546875" style="83" customWidth="1"/>
    <col min="3317" max="3317" width="106.7109375" style="83" customWidth="1"/>
    <col min="3318" max="3319" width="0" style="83" hidden="1" customWidth="1"/>
    <col min="3320" max="3320" width="16.28515625" style="83" customWidth="1"/>
    <col min="3321" max="3321" width="11.5703125" style="83" customWidth="1"/>
    <col min="3322" max="3322" width="16.28515625" style="83" customWidth="1"/>
    <col min="3323" max="3324" width="0" style="83" hidden="1" customWidth="1"/>
    <col min="3325" max="3570" width="9.140625" style="83"/>
    <col min="3571" max="3571" width="4" style="83" customWidth="1"/>
    <col min="3572" max="3572" width="54.85546875" style="83" customWidth="1"/>
    <col min="3573" max="3573" width="106.7109375" style="83" customWidth="1"/>
    <col min="3574" max="3575" width="0" style="83" hidden="1" customWidth="1"/>
    <col min="3576" max="3576" width="16.28515625" style="83" customWidth="1"/>
    <col min="3577" max="3577" width="11.5703125" style="83" customWidth="1"/>
    <col min="3578" max="3578" width="16.28515625" style="83" customWidth="1"/>
    <col min="3579" max="3580" width="0" style="83" hidden="1" customWidth="1"/>
    <col min="3581" max="3826" width="9.140625" style="83"/>
    <col min="3827" max="3827" width="4" style="83" customWidth="1"/>
    <col min="3828" max="3828" width="54.85546875" style="83" customWidth="1"/>
    <col min="3829" max="3829" width="106.7109375" style="83" customWidth="1"/>
    <col min="3830" max="3831" width="0" style="83" hidden="1" customWidth="1"/>
    <col min="3832" max="3832" width="16.28515625" style="83" customWidth="1"/>
    <col min="3833" max="3833" width="11.5703125" style="83" customWidth="1"/>
    <col min="3834" max="3834" width="16.28515625" style="83" customWidth="1"/>
    <col min="3835" max="3836" width="0" style="83" hidden="1" customWidth="1"/>
    <col min="3837" max="4082" width="9.140625" style="83"/>
    <col min="4083" max="4083" width="4" style="83" customWidth="1"/>
    <col min="4084" max="4084" width="54.85546875" style="83" customWidth="1"/>
    <col min="4085" max="4085" width="106.7109375" style="83" customWidth="1"/>
    <col min="4086" max="4087" width="0" style="83" hidden="1" customWidth="1"/>
    <col min="4088" max="4088" width="16.28515625" style="83" customWidth="1"/>
    <col min="4089" max="4089" width="11.5703125" style="83" customWidth="1"/>
    <col min="4090" max="4090" width="16.28515625" style="83" customWidth="1"/>
    <col min="4091" max="4092" width="0" style="83" hidden="1" customWidth="1"/>
    <col min="4093" max="4338" width="9.140625" style="83"/>
    <col min="4339" max="4339" width="4" style="83" customWidth="1"/>
    <col min="4340" max="4340" width="54.85546875" style="83" customWidth="1"/>
    <col min="4341" max="4341" width="106.7109375" style="83" customWidth="1"/>
    <col min="4342" max="4343" width="0" style="83" hidden="1" customWidth="1"/>
    <col min="4344" max="4344" width="16.28515625" style="83" customWidth="1"/>
    <col min="4345" max="4345" width="11.5703125" style="83" customWidth="1"/>
    <col min="4346" max="4346" width="16.28515625" style="83" customWidth="1"/>
    <col min="4347" max="4348" width="0" style="83" hidden="1" customWidth="1"/>
    <col min="4349" max="4594" width="9.140625" style="83"/>
    <col min="4595" max="4595" width="4" style="83" customWidth="1"/>
    <col min="4596" max="4596" width="54.85546875" style="83" customWidth="1"/>
    <col min="4597" max="4597" width="106.7109375" style="83" customWidth="1"/>
    <col min="4598" max="4599" width="0" style="83" hidden="1" customWidth="1"/>
    <col min="4600" max="4600" width="16.28515625" style="83" customWidth="1"/>
    <col min="4601" max="4601" width="11.5703125" style="83" customWidth="1"/>
    <col min="4602" max="4602" width="16.28515625" style="83" customWidth="1"/>
    <col min="4603" max="4604" width="0" style="83" hidden="1" customWidth="1"/>
    <col min="4605" max="4850" width="9.140625" style="83"/>
    <col min="4851" max="4851" width="4" style="83" customWidth="1"/>
    <col min="4852" max="4852" width="54.85546875" style="83" customWidth="1"/>
    <col min="4853" max="4853" width="106.7109375" style="83" customWidth="1"/>
    <col min="4854" max="4855" width="0" style="83" hidden="1" customWidth="1"/>
    <col min="4856" max="4856" width="16.28515625" style="83" customWidth="1"/>
    <col min="4857" max="4857" width="11.5703125" style="83" customWidth="1"/>
    <col min="4858" max="4858" width="16.28515625" style="83" customWidth="1"/>
    <col min="4859" max="4860" width="0" style="83" hidden="1" customWidth="1"/>
    <col min="4861" max="5106" width="9.140625" style="83"/>
    <col min="5107" max="5107" width="4" style="83" customWidth="1"/>
    <col min="5108" max="5108" width="54.85546875" style="83" customWidth="1"/>
    <col min="5109" max="5109" width="106.7109375" style="83" customWidth="1"/>
    <col min="5110" max="5111" width="0" style="83" hidden="1" customWidth="1"/>
    <col min="5112" max="5112" width="16.28515625" style="83" customWidth="1"/>
    <col min="5113" max="5113" width="11.5703125" style="83" customWidth="1"/>
    <col min="5114" max="5114" width="16.28515625" style="83" customWidth="1"/>
    <col min="5115" max="5116" width="0" style="83" hidden="1" customWidth="1"/>
    <col min="5117" max="5362" width="9.140625" style="83"/>
    <col min="5363" max="5363" width="4" style="83" customWidth="1"/>
    <col min="5364" max="5364" width="54.85546875" style="83" customWidth="1"/>
    <col min="5365" max="5365" width="106.7109375" style="83" customWidth="1"/>
    <col min="5366" max="5367" width="0" style="83" hidden="1" customWidth="1"/>
    <col min="5368" max="5368" width="16.28515625" style="83" customWidth="1"/>
    <col min="5369" max="5369" width="11.5703125" style="83" customWidth="1"/>
    <col min="5370" max="5370" width="16.28515625" style="83" customWidth="1"/>
    <col min="5371" max="5372" width="0" style="83" hidden="1" customWidth="1"/>
    <col min="5373" max="5618" width="9.140625" style="83"/>
    <col min="5619" max="5619" width="4" style="83" customWidth="1"/>
    <col min="5620" max="5620" width="54.85546875" style="83" customWidth="1"/>
    <col min="5621" max="5621" width="106.7109375" style="83" customWidth="1"/>
    <col min="5622" max="5623" width="0" style="83" hidden="1" customWidth="1"/>
    <col min="5624" max="5624" width="16.28515625" style="83" customWidth="1"/>
    <col min="5625" max="5625" width="11.5703125" style="83" customWidth="1"/>
    <col min="5626" max="5626" width="16.28515625" style="83" customWidth="1"/>
    <col min="5627" max="5628" width="0" style="83" hidden="1" customWidth="1"/>
    <col min="5629" max="5874" width="9.140625" style="83"/>
    <col min="5875" max="5875" width="4" style="83" customWidth="1"/>
    <col min="5876" max="5876" width="54.85546875" style="83" customWidth="1"/>
    <col min="5877" max="5877" width="106.7109375" style="83" customWidth="1"/>
    <col min="5878" max="5879" width="0" style="83" hidden="1" customWidth="1"/>
    <col min="5880" max="5880" width="16.28515625" style="83" customWidth="1"/>
    <col min="5881" max="5881" width="11.5703125" style="83" customWidth="1"/>
    <col min="5882" max="5882" width="16.28515625" style="83" customWidth="1"/>
    <col min="5883" max="5884" width="0" style="83" hidden="1" customWidth="1"/>
    <col min="5885" max="6130" width="9.140625" style="83"/>
    <col min="6131" max="6131" width="4" style="83" customWidth="1"/>
    <col min="6132" max="6132" width="54.85546875" style="83" customWidth="1"/>
    <col min="6133" max="6133" width="106.7109375" style="83" customWidth="1"/>
    <col min="6134" max="6135" width="0" style="83" hidden="1" customWidth="1"/>
    <col min="6136" max="6136" width="16.28515625" style="83" customWidth="1"/>
    <col min="6137" max="6137" width="11.5703125" style="83" customWidth="1"/>
    <col min="6138" max="6138" width="16.28515625" style="83" customWidth="1"/>
    <col min="6139" max="6140" width="0" style="83" hidden="1" customWidth="1"/>
    <col min="6141" max="6386" width="9.140625" style="83"/>
    <col min="6387" max="6387" width="4" style="83" customWidth="1"/>
    <col min="6388" max="6388" width="54.85546875" style="83" customWidth="1"/>
    <col min="6389" max="6389" width="106.7109375" style="83" customWidth="1"/>
    <col min="6390" max="6391" width="0" style="83" hidden="1" customWidth="1"/>
    <col min="6392" max="6392" width="16.28515625" style="83" customWidth="1"/>
    <col min="6393" max="6393" width="11.5703125" style="83" customWidth="1"/>
    <col min="6394" max="6394" width="16.28515625" style="83" customWidth="1"/>
    <col min="6395" max="6396" width="0" style="83" hidden="1" customWidth="1"/>
    <col min="6397" max="6642" width="9.140625" style="83"/>
    <col min="6643" max="6643" width="4" style="83" customWidth="1"/>
    <col min="6644" max="6644" width="54.85546875" style="83" customWidth="1"/>
    <col min="6645" max="6645" width="106.7109375" style="83" customWidth="1"/>
    <col min="6646" max="6647" width="0" style="83" hidden="1" customWidth="1"/>
    <col min="6648" max="6648" width="16.28515625" style="83" customWidth="1"/>
    <col min="6649" max="6649" width="11.5703125" style="83" customWidth="1"/>
    <col min="6650" max="6650" width="16.28515625" style="83" customWidth="1"/>
    <col min="6651" max="6652" width="0" style="83" hidden="1" customWidth="1"/>
    <col min="6653" max="6898" width="9.140625" style="83"/>
    <col min="6899" max="6899" width="4" style="83" customWidth="1"/>
    <col min="6900" max="6900" width="54.85546875" style="83" customWidth="1"/>
    <col min="6901" max="6901" width="106.7109375" style="83" customWidth="1"/>
    <col min="6902" max="6903" width="0" style="83" hidden="1" customWidth="1"/>
    <col min="6904" max="6904" width="16.28515625" style="83" customWidth="1"/>
    <col min="6905" max="6905" width="11.5703125" style="83" customWidth="1"/>
    <col min="6906" max="6906" width="16.28515625" style="83" customWidth="1"/>
    <col min="6907" max="6908" width="0" style="83" hidden="1" customWidth="1"/>
    <col min="6909" max="7154" width="9.140625" style="83"/>
    <col min="7155" max="7155" width="4" style="83" customWidth="1"/>
    <col min="7156" max="7156" width="54.85546875" style="83" customWidth="1"/>
    <col min="7157" max="7157" width="106.7109375" style="83" customWidth="1"/>
    <col min="7158" max="7159" width="0" style="83" hidden="1" customWidth="1"/>
    <col min="7160" max="7160" width="16.28515625" style="83" customWidth="1"/>
    <col min="7161" max="7161" width="11.5703125" style="83" customWidth="1"/>
    <col min="7162" max="7162" width="16.28515625" style="83" customWidth="1"/>
    <col min="7163" max="7164" width="0" style="83" hidden="1" customWidth="1"/>
    <col min="7165" max="7410" width="9.140625" style="83"/>
    <col min="7411" max="7411" width="4" style="83" customWidth="1"/>
    <col min="7412" max="7412" width="54.85546875" style="83" customWidth="1"/>
    <col min="7413" max="7413" width="106.7109375" style="83" customWidth="1"/>
    <col min="7414" max="7415" width="0" style="83" hidden="1" customWidth="1"/>
    <col min="7416" max="7416" width="16.28515625" style="83" customWidth="1"/>
    <col min="7417" max="7417" width="11.5703125" style="83" customWidth="1"/>
    <col min="7418" max="7418" width="16.28515625" style="83" customWidth="1"/>
    <col min="7419" max="7420" width="0" style="83" hidden="1" customWidth="1"/>
    <col min="7421" max="7666" width="9.140625" style="83"/>
    <col min="7667" max="7667" width="4" style="83" customWidth="1"/>
    <col min="7668" max="7668" width="54.85546875" style="83" customWidth="1"/>
    <col min="7669" max="7669" width="106.7109375" style="83" customWidth="1"/>
    <col min="7670" max="7671" width="0" style="83" hidden="1" customWidth="1"/>
    <col min="7672" max="7672" width="16.28515625" style="83" customWidth="1"/>
    <col min="7673" max="7673" width="11.5703125" style="83" customWidth="1"/>
    <col min="7674" max="7674" width="16.28515625" style="83" customWidth="1"/>
    <col min="7675" max="7676" width="0" style="83" hidden="1" customWidth="1"/>
    <col min="7677" max="7922" width="9.140625" style="83"/>
    <col min="7923" max="7923" width="4" style="83" customWidth="1"/>
    <col min="7924" max="7924" width="54.85546875" style="83" customWidth="1"/>
    <col min="7925" max="7925" width="106.7109375" style="83" customWidth="1"/>
    <col min="7926" max="7927" width="0" style="83" hidden="1" customWidth="1"/>
    <col min="7928" max="7928" width="16.28515625" style="83" customWidth="1"/>
    <col min="7929" max="7929" width="11.5703125" style="83" customWidth="1"/>
    <col min="7930" max="7930" width="16.28515625" style="83" customWidth="1"/>
    <col min="7931" max="7932" width="0" style="83" hidden="1" customWidth="1"/>
    <col min="7933" max="8178" width="9.140625" style="83"/>
    <col min="8179" max="8179" width="4" style="83" customWidth="1"/>
    <col min="8180" max="8180" width="54.85546875" style="83" customWidth="1"/>
    <col min="8181" max="8181" width="106.7109375" style="83" customWidth="1"/>
    <col min="8182" max="8183" width="0" style="83" hidden="1" customWidth="1"/>
    <col min="8184" max="8184" width="16.28515625" style="83" customWidth="1"/>
    <col min="8185" max="8185" width="11.5703125" style="83" customWidth="1"/>
    <col min="8186" max="8186" width="16.28515625" style="83" customWidth="1"/>
    <col min="8187" max="8188" width="0" style="83" hidden="1" customWidth="1"/>
    <col min="8189" max="8434" width="9.140625" style="83"/>
    <col min="8435" max="8435" width="4" style="83" customWidth="1"/>
    <col min="8436" max="8436" width="54.85546875" style="83" customWidth="1"/>
    <col min="8437" max="8437" width="106.7109375" style="83" customWidth="1"/>
    <col min="8438" max="8439" width="0" style="83" hidden="1" customWidth="1"/>
    <col min="8440" max="8440" width="16.28515625" style="83" customWidth="1"/>
    <col min="8441" max="8441" width="11.5703125" style="83" customWidth="1"/>
    <col min="8442" max="8442" width="16.28515625" style="83" customWidth="1"/>
    <col min="8443" max="8444" width="0" style="83" hidden="1" customWidth="1"/>
    <col min="8445" max="8690" width="9.140625" style="83"/>
    <col min="8691" max="8691" width="4" style="83" customWidth="1"/>
    <col min="8692" max="8692" width="54.85546875" style="83" customWidth="1"/>
    <col min="8693" max="8693" width="106.7109375" style="83" customWidth="1"/>
    <col min="8694" max="8695" width="0" style="83" hidden="1" customWidth="1"/>
    <col min="8696" max="8696" width="16.28515625" style="83" customWidth="1"/>
    <col min="8697" max="8697" width="11.5703125" style="83" customWidth="1"/>
    <col min="8698" max="8698" width="16.28515625" style="83" customWidth="1"/>
    <col min="8699" max="8700" width="0" style="83" hidden="1" customWidth="1"/>
    <col min="8701" max="8946" width="9.140625" style="83"/>
    <col min="8947" max="8947" width="4" style="83" customWidth="1"/>
    <col min="8948" max="8948" width="54.85546875" style="83" customWidth="1"/>
    <col min="8949" max="8949" width="106.7109375" style="83" customWidth="1"/>
    <col min="8950" max="8951" width="0" style="83" hidden="1" customWidth="1"/>
    <col min="8952" max="8952" width="16.28515625" style="83" customWidth="1"/>
    <col min="8953" max="8953" width="11.5703125" style="83" customWidth="1"/>
    <col min="8954" max="8954" width="16.28515625" style="83" customWidth="1"/>
    <col min="8955" max="8956" width="0" style="83" hidden="1" customWidth="1"/>
    <col min="8957" max="9202" width="9.140625" style="83"/>
    <col min="9203" max="9203" width="4" style="83" customWidth="1"/>
    <col min="9204" max="9204" width="54.85546875" style="83" customWidth="1"/>
    <col min="9205" max="9205" width="106.7109375" style="83" customWidth="1"/>
    <col min="9206" max="9207" width="0" style="83" hidden="1" customWidth="1"/>
    <col min="9208" max="9208" width="16.28515625" style="83" customWidth="1"/>
    <col min="9209" max="9209" width="11.5703125" style="83" customWidth="1"/>
    <col min="9210" max="9210" width="16.28515625" style="83" customWidth="1"/>
    <col min="9211" max="9212" width="0" style="83" hidden="1" customWidth="1"/>
    <col min="9213" max="9458" width="9.140625" style="83"/>
    <col min="9459" max="9459" width="4" style="83" customWidth="1"/>
    <col min="9460" max="9460" width="54.85546875" style="83" customWidth="1"/>
    <col min="9461" max="9461" width="106.7109375" style="83" customWidth="1"/>
    <col min="9462" max="9463" width="0" style="83" hidden="1" customWidth="1"/>
    <col min="9464" max="9464" width="16.28515625" style="83" customWidth="1"/>
    <col min="9465" max="9465" width="11.5703125" style="83" customWidth="1"/>
    <col min="9466" max="9466" width="16.28515625" style="83" customWidth="1"/>
    <col min="9467" max="9468" width="0" style="83" hidden="1" customWidth="1"/>
    <col min="9469" max="9714" width="9.140625" style="83"/>
    <col min="9715" max="9715" width="4" style="83" customWidth="1"/>
    <col min="9716" max="9716" width="54.85546875" style="83" customWidth="1"/>
    <col min="9717" max="9717" width="106.7109375" style="83" customWidth="1"/>
    <col min="9718" max="9719" width="0" style="83" hidden="1" customWidth="1"/>
    <col min="9720" max="9720" width="16.28515625" style="83" customWidth="1"/>
    <col min="9721" max="9721" width="11.5703125" style="83" customWidth="1"/>
    <col min="9722" max="9722" width="16.28515625" style="83" customWidth="1"/>
    <col min="9723" max="9724" width="0" style="83" hidden="1" customWidth="1"/>
    <col min="9725" max="9970" width="9.140625" style="83"/>
    <col min="9971" max="9971" width="4" style="83" customWidth="1"/>
    <col min="9972" max="9972" width="54.85546875" style="83" customWidth="1"/>
    <col min="9973" max="9973" width="106.7109375" style="83" customWidth="1"/>
    <col min="9974" max="9975" width="0" style="83" hidden="1" customWidth="1"/>
    <col min="9976" max="9976" width="16.28515625" style="83" customWidth="1"/>
    <col min="9977" max="9977" width="11.5703125" style="83" customWidth="1"/>
    <col min="9978" max="9978" width="16.28515625" style="83" customWidth="1"/>
    <col min="9979" max="9980" width="0" style="83" hidden="1" customWidth="1"/>
    <col min="9981" max="10226" width="9.140625" style="83"/>
    <col min="10227" max="10227" width="4" style="83" customWidth="1"/>
    <col min="10228" max="10228" width="54.85546875" style="83" customWidth="1"/>
    <col min="10229" max="10229" width="106.7109375" style="83" customWidth="1"/>
    <col min="10230" max="10231" width="0" style="83" hidden="1" customWidth="1"/>
    <col min="10232" max="10232" width="16.28515625" style="83" customWidth="1"/>
    <col min="10233" max="10233" width="11.5703125" style="83" customWidth="1"/>
    <col min="10234" max="10234" width="16.28515625" style="83" customWidth="1"/>
    <col min="10235" max="10236" width="0" style="83" hidden="1" customWidth="1"/>
    <col min="10237" max="10482" width="9.140625" style="83"/>
    <col min="10483" max="10483" width="4" style="83" customWidth="1"/>
    <col min="10484" max="10484" width="54.85546875" style="83" customWidth="1"/>
    <col min="10485" max="10485" width="106.7109375" style="83" customWidth="1"/>
    <col min="10486" max="10487" width="0" style="83" hidden="1" customWidth="1"/>
    <col min="10488" max="10488" width="16.28515625" style="83" customWidth="1"/>
    <col min="10489" max="10489" width="11.5703125" style="83" customWidth="1"/>
    <col min="10490" max="10490" width="16.28515625" style="83" customWidth="1"/>
    <col min="10491" max="10492" width="0" style="83" hidden="1" customWidth="1"/>
    <col min="10493" max="10738" width="9.140625" style="83"/>
    <col min="10739" max="10739" width="4" style="83" customWidth="1"/>
    <col min="10740" max="10740" width="54.85546875" style="83" customWidth="1"/>
    <col min="10741" max="10741" width="106.7109375" style="83" customWidth="1"/>
    <col min="10742" max="10743" width="0" style="83" hidden="1" customWidth="1"/>
    <col min="10744" max="10744" width="16.28515625" style="83" customWidth="1"/>
    <col min="10745" max="10745" width="11.5703125" style="83" customWidth="1"/>
    <col min="10746" max="10746" width="16.28515625" style="83" customWidth="1"/>
    <col min="10747" max="10748" width="0" style="83" hidden="1" customWidth="1"/>
    <col min="10749" max="10994" width="9.140625" style="83"/>
    <col min="10995" max="10995" width="4" style="83" customWidth="1"/>
    <col min="10996" max="10996" width="54.85546875" style="83" customWidth="1"/>
    <col min="10997" max="10997" width="106.7109375" style="83" customWidth="1"/>
    <col min="10998" max="10999" width="0" style="83" hidden="1" customWidth="1"/>
    <col min="11000" max="11000" width="16.28515625" style="83" customWidth="1"/>
    <col min="11001" max="11001" width="11.5703125" style="83" customWidth="1"/>
    <col min="11002" max="11002" width="16.28515625" style="83" customWidth="1"/>
    <col min="11003" max="11004" width="0" style="83" hidden="1" customWidth="1"/>
    <col min="11005" max="11250" width="9.140625" style="83"/>
    <col min="11251" max="11251" width="4" style="83" customWidth="1"/>
    <col min="11252" max="11252" width="54.85546875" style="83" customWidth="1"/>
    <col min="11253" max="11253" width="106.7109375" style="83" customWidth="1"/>
    <col min="11254" max="11255" width="0" style="83" hidden="1" customWidth="1"/>
    <col min="11256" max="11256" width="16.28515625" style="83" customWidth="1"/>
    <col min="11257" max="11257" width="11.5703125" style="83" customWidth="1"/>
    <col min="11258" max="11258" width="16.28515625" style="83" customWidth="1"/>
    <col min="11259" max="11260" width="0" style="83" hidden="1" customWidth="1"/>
    <col min="11261" max="11506" width="9.140625" style="83"/>
    <col min="11507" max="11507" width="4" style="83" customWidth="1"/>
    <col min="11508" max="11508" width="54.85546875" style="83" customWidth="1"/>
    <col min="11509" max="11509" width="106.7109375" style="83" customWidth="1"/>
    <col min="11510" max="11511" width="0" style="83" hidden="1" customWidth="1"/>
    <col min="11512" max="11512" width="16.28515625" style="83" customWidth="1"/>
    <col min="11513" max="11513" width="11.5703125" style="83" customWidth="1"/>
    <col min="11514" max="11514" width="16.28515625" style="83" customWidth="1"/>
    <col min="11515" max="11516" width="0" style="83" hidden="1" customWidth="1"/>
    <col min="11517" max="11762" width="9.140625" style="83"/>
    <col min="11763" max="11763" width="4" style="83" customWidth="1"/>
    <col min="11764" max="11764" width="54.85546875" style="83" customWidth="1"/>
    <col min="11765" max="11765" width="106.7109375" style="83" customWidth="1"/>
    <col min="11766" max="11767" width="0" style="83" hidden="1" customWidth="1"/>
    <col min="11768" max="11768" width="16.28515625" style="83" customWidth="1"/>
    <col min="11769" max="11769" width="11.5703125" style="83" customWidth="1"/>
    <col min="11770" max="11770" width="16.28515625" style="83" customWidth="1"/>
    <col min="11771" max="11772" width="0" style="83" hidden="1" customWidth="1"/>
    <col min="11773" max="12018" width="9.140625" style="83"/>
    <col min="12019" max="12019" width="4" style="83" customWidth="1"/>
    <col min="12020" max="12020" width="54.85546875" style="83" customWidth="1"/>
    <col min="12021" max="12021" width="106.7109375" style="83" customWidth="1"/>
    <col min="12022" max="12023" width="0" style="83" hidden="1" customWidth="1"/>
    <col min="12024" max="12024" width="16.28515625" style="83" customWidth="1"/>
    <col min="12025" max="12025" width="11.5703125" style="83" customWidth="1"/>
    <col min="12026" max="12026" width="16.28515625" style="83" customWidth="1"/>
    <col min="12027" max="12028" width="0" style="83" hidden="1" customWidth="1"/>
    <col min="12029" max="12274" width="9.140625" style="83"/>
    <col min="12275" max="12275" width="4" style="83" customWidth="1"/>
    <col min="12276" max="12276" width="54.85546875" style="83" customWidth="1"/>
    <col min="12277" max="12277" width="106.7109375" style="83" customWidth="1"/>
    <col min="12278" max="12279" width="0" style="83" hidden="1" customWidth="1"/>
    <col min="12280" max="12280" width="16.28515625" style="83" customWidth="1"/>
    <col min="12281" max="12281" width="11.5703125" style="83" customWidth="1"/>
    <col min="12282" max="12282" width="16.28515625" style="83" customWidth="1"/>
    <col min="12283" max="12284" width="0" style="83" hidden="1" customWidth="1"/>
    <col min="12285" max="12530" width="9.140625" style="83"/>
    <col min="12531" max="12531" width="4" style="83" customWidth="1"/>
    <col min="12532" max="12532" width="54.85546875" style="83" customWidth="1"/>
    <col min="12533" max="12533" width="106.7109375" style="83" customWidth="1"/>
    <col min="12534" max="12535" width="0" style="83" hidden="1" customWidth="1"/>
    <col min="12536" max="12536" width="16.28515625" style="83" customWidth="1"/>
    <col min="12537" max="12537" width="11.5703125" style="83" customWidth="1"/>
    <col min="12538" max="12538" width="16.28515625" style="83" customWidth="1"/>
    <col min="12539" max="12540" width="0" style="83" hidden="1" customWidth="1"/>
    <col min="12541" max="12786" width="9.140625" style="83"/>
    <col min="12787" max="12787" width="4" style="83" customWidth="1"/>
    <col min="12788" max="12788" width="54.85546875" style="83" customWidth="1"/>
    <col min="12789" max="12789" width="106.7109375" style="83" customWidth="1"/>
    <col min="12790" max="12791" width="0" style="83" hidden="1" customWidth="1"/>
    <col min="12792" max="12792" width="16.28515625" style="83" customWidth="1"/>
    <col min="12793" max="12793" width="11.5703125" style="83" customWidth="1"/>
    <col min="12794" max="12794" width="16.28515625" style="83" customWidth="1"/>
    <col min="12795" max="12796" width="0" style="83" hidden="1" customWidth="1"/>
    <col min="12797" max="13042" width="9.140625" style="83"/>
    <col min="13043" max="13043" width="4" style="83" customWidth="1"/>
    <col min="13044" max="13044" width="54.85546875" style="83" customWidth="1"/>
    <col min="13045" max="13045" width="106.7109375" style="83" customWidth="1"/>
    <col min="13046" max="13047" width="0" style="83" hidden="1" customWidth="1"/>
    <col min="13048" max="13048" width="16.28515625" style="83" customWidth="1"/>
    <col min="13049" max="13049" width="11.5703125" style="83" customWidth="1"/>
    <col min="13050" max="13050" width="16.28515625" style="83" customWidth="1"/>
    <col min="13051" max="13052" width="0" style="83" hidden="1" customWidth="1"/>
    <col min="13053" max="13298" width="9.140625" style="83"/>
    <col min="13299" max="13299" width="4" style="83" customWidth="1"/>
    <col min="13300" max="13300" width="54.85546875" style="83" customWidth="1"/>
    <col min="13301" max="13301" width="106.7109375" style="83" customWidth="1"/>
    <col min="13302" max="13303" width="0" style="83" hidden="1" customWidth="1"/>
    <col min="13304" max="13304" width="16.28515625" style="83" customWidth="1"/>
    <col min="13305" max="13305" width="11.5703125" style="83" customWidth="1"/>
    <col min="13306" max="13306" width="16.28515625" style="83" customWidth="1"/>
    <col min="13307" max="13308" width="0" style="83" hidden="1" customWidth="1"/>
    <col min="13309" max="13554" width="9.140625" style="83"/>
    <col min="13555" max="13555" width="4" style="83" customWidth="1"/>
    <col min="13556" max="13556" width="54.85546875" style="83" customWidth="1"/>
    <col min="13557" max="13557" width="106.7109375" style="83" customWidth="1"/>
    <col min="13558" max="13559" width="0" style="83" hidden="1" customWidth="1"/>
    <col min="13560" max="13560" width="16.28515625" style="83" customWidth="1"/>
    <col min="13561" max="13561" width="11.5703125" style="83" customWidth="1"/>
    <col min="13562" max="13562" width="16.28515625" style="83" customWidth="1"/>
    <col min="13563" max="13564" width="0" style="83" hidden="1" customWidth="1"/>
    <col min="13565" max="13810" width="9.140625" style="83"/>
    <col min="13811" max="13811" width="4" style="83" customWidth="1"/>
    <col min="13812" max="13812" width="54.85546875" style="83" customWidth="1"/>
    <col min="13813" max="13813" width="106.7109375" style="83" customWidth="1"/>
    <col min="13814" max="13815" width="0" style="83" hidden="1" customWidth="1"/>
    <col min="13816" max="13816" width="16.28515625" style="83" customWidth="1"/>
    <col min="13817" max="13817" width="11.5703125" style="83" customWidth="1"/>
    <col min="13818" max="13818" width="16.28515625" style="83" customWidth="1"/>
    <col min="13819" max="13820" width="0" style="83" hidden="1" customWidth="1"/>
    <col min="13821" max="14066" width="9.140625" style="83"/>
    <col min="14067" max="14067" width="4" style="83" customWidth="1"/>
    <col min="14068" max="14068" width="54.85546875" style="83" customWidth="1"/>
    <col min="14069" max="14069" width="106.7109375" style="83" customWidth="1"/>
    <col min="14070" max="14071" width="0" style="83" hidden="1" customWidth="1"/>
    <col min="14072" max="14072" width="16.28515625" style="83" customWidth="1"/>
    <col min="14073" max="14073" width="11.5703125" style="83" customWidth="1"/>
    <col min="14074" max="14074" width="16.28515625" style="83" customWidth="1"/>
    <col min="14075" max="14076" width="0" style="83" hidden="1" customWidth="1"/>
    <col min="14077" max="14322" width="9.140625" style="83"/>
    <col min="14323" max="14323" width="4" style="83" customWidth="1"/>
    <col min="14324" max="14324" width="54.85546875" style="83" customWidth="1"/>
    <col min="14325" max="14325" width="106.7109375" style="83" customWidth="1"/>
    <col min="14326" max="14327" width="0" style="83" hidden="1" customWidth="1"/>
    <col min="14328" max="14328" width="16.28515625" style="83" customWidth="1"/>
    <col min="14329" max="14329" width="11.5703125" style="83" customWidth="1"/>
    <col min="14330" max="14330" width="16.28515625" style="83" customWidth="1"/>
    <col min="14331" max="14332" width="0" style="83" hidden="1" customWidth="1"/>
    <col min="14333" max="14578" width="9.140625" style="83"/>
    <col min="14579" max="14579" width="4" style="83" customWidth="1"/>
    <col min="14580" max="14580" width="54.85546875" style="83" customWidth="1"/>
    <col min="14581" max="14581" width="106.7109375" style="83" customWidth="1"/>
    <col min="14582" max="14583" width="0" style="83" hidden="1" customWidth="1"/>
    <col min="14584" max="14584" width="16.28515625" style="83" customWidth="1"/>
    <col min="14585" max="14585" width="11.5703125" style="83" customWidth="1"/>
    <col min="14586" max="14586" width="16.28515625" style="83" customWidth="1"/>
    <col min="14587" max="14588" width="0" style="83" hidden="1" customWidth="1"/>
    <col min="14589" max="14834" width="9.140625" style="83"/>
    <col min="14835" max="14835" width="4" style="83" customWidth="1"/>
    <col min="14836" max="14836" width="54.85546875" style="83" customWidth="1"/>
    <col min="14837" max="14837" width="106.7109375" style="83" customWidth="1"/>
    <col min="14838" max="14839" width="0" style="83" hidden="1" customWidth="1"/>
    <col min="14840" max="14840" width="16.28515625" style="83" customWidth="1"/>
    <col min="14841" max="14841" width="11.5703125" style="83" customWidth="1"/>
    <col min="14842" max="14842" width="16.28515625" style="83" customWidth="1"/>
    <col min="14843" max="14844" width="0" style="83" hidden="1" customWidth="1"/>
    <col min="14845" max="15090" width="9.140625" style="83"/>
    <col min="15091" max="15091" width="4" style="83" customWidth="1"/>
    <col min="15092" max="15092" width="54.85546875" style="83" customWidth="1"/>
    <col min="15093" max="15093" width="106.7109375" style="83" customWidth="1"/>
    <col min="15094" max="15095" width="0" style="83" hidden="1" customWidth="1"/>
    <col min="15096" max="15096" width="16.28515625" style="83" customWidth="1"/>
    <col min="15097" max="15097" width="11.5703125" style="83" customWidth="1"/>
    <col min="15098" max="15098" width="16.28515625" style="83" customWidth="1"/>
    <col min="15099" max="15100" width="0" style="83" hidden="1" customWidth="1"/>
    <col min="15101" max="15346" width="9.140625" style="83"/>
    <col min="15347" max="15347" width="4" style="83" customWidth="1"/>
    <col min="15348" max="15348" width="54.85546875" style="83" customWidth="1"/>
    <col min="15349" max="15349" width="106.7109375" style="83" customWidth="1"/>
    <col min="15350" max="15351" width="0" style="83" hidden="1" customWidth="1"/>
    <col min="15352" max="15352" width="16.28515625" style="83" customWidth="1"/>
    <col min="15353" max="15353" width="11.5703125" style="83" customWidth="1"/>
    <col min="15354" max="15354" width="16.28515625" style="83" customWidth="1"/>
    <col min="15355" max="15356" width="0" style="83" hidden="1" customWidth="1"/>
    <col min="15357" max="15602" width="9.140625" style="83"/>
    <col min="15603" max="15603" width="4" style="83" customWidth="1"/>
    <col min="15604" max="15604" width="54.85546875" style="83" customWidth="1"/>
    <col min="15605" max="15605" width="106.7109375" style="83" customWidth="1"/>
    <col min="15606" max="15607" width="0" style="83" hidden="1" customWidth="1"/>
    <col min="15608" max="15608" width="16.28515625" style="83" customWidth="1"/>
    <col min="15609" max="15609" width="11.5703125" style="83" customWidth="1"/>
    <col min="15610" max="15610" width="16.28515625" style="83" customWidth="1"/>
    <col min="15611" max="15612" width="0" style="83" hidden="1" customWidth="1"/>
    <col min="15613" max="15858" width="9.140625" style="83"/>
    <col min="15859" max="15859" width="4" style="83" customWidth="1"/>
    <col min="15860" max="15860" width="54.85546875" style="83" customWidth="1"/>
    <col min="15861" max="15861" width="106.7109375" style="83" customWidth="1"/>
    <col min="15862" max="15863" width="0" style="83" hidden="1" customWidth="1"/>
    <col min="15864" max="15864" width="16.28515625" style="83" customWidth="1"/>
    <col min="15865" max="15865" width="11.5703125" style="83" customWidth="1"/>
    <col min="15866" max="15866" width="16.28515625" style="83" customWidth="1"/>
    <col min="15867" max="15868" width="0" style="83" hidden="1" customWidth="1"/>
    <col min="15869" max="16114" width="9.140625" style="83"/>
    <col min="16115" max="16115" width="4" style="83" customWidth="1"/>
    <col min="16116" max="16116" width="54.85546875" style="83" customWidth="1"/>
    <col min="16117" max="16117" width="106.7109375" style="83" customWidth="1"/>
    <col min="16118" max="16119" width="0" style="83" hidden="1" customWidth="1"/>
    <col min="16120" max="16120" width="16.28515625" style="83" customWidth="1"/>
    <col min="16121" max="16121" width="11.5703125" style="83" customWidth="1"/>
    <col min="16122" max="16122" width="16.28515625" style="83" customWidth="1"/>
    <col min="16123" max="16124" width="0" style="83" hidden="1" customWidth="1"/>
    <col min="16125" max="16384" width="9.140625" style="83"/>
  </cols>
  <sheetData>
    <row r="1" spans="1:5" ht="12" customHeight="1" x14ac:dyDescent="0.2">
      <c r="A1" s="385" t="s">
        <v>681</v>
      </c>
      <c r="B1" s="385"/>
      <c r="C1" s="385"/>
    </row>
    <row r="2" spans="1:5" ht="12" customHeight="1" x14ac:dyDescent="0.2">
      <c r="A2" s="385" t="s">
        <v>529</v>
      </c>
      <c r="B2" s="385"/>
      <c r="C2" s="385"/>
    </row>
    <row r="3" spans="1:5" ht="12" customHeight="1" x14ac:dyDescent="0.2">
      <c r="A3" s="385" t="s">
        <v>84</v>
      </c>
      <c r="B3" s="385"/>
      <c r="C3" s="385"/>
    </row>
    <row r="4" spans="1:5" ht="12" customHeight="1" x14ac:dyDescent="0.2">
      <c r="A4" s="385" t="s">
        <v>85</v>
      </c>
      <c r="B4" s="385"/>
      <c r="C4" s="385"/>
    </row>
    <row r="5" spans="1:5" ht="12" customHeight="1" x14ac:dyDescent="0.2">
      <c r="A5" s="385" t="s">
        <v>899</v>
      </c>
      <c r="B5" s="385"/>
      <c r="C5" s="385"/>
    </row>
    <row r="6" spans="1:5" ht="12" customHeight="1" x14ac:dyDescent="0.2">
      <c r="A6" s="385" t="s">
        <v>842</v>
      </c>
      <c r="B6" s="385"/>
      <c r="C6" s="385"/>
    </row>
    <row r="7" spans="1:5" ht="12" customHeight="1" x14ac:dyDescent="0.2">
      <c r="A7" s="385" t="s">
        <v>85</v>
      </c>
      <c r="B7" s="385"/>
      <c r="C7" s="385"/>
    </row>
    <row r="8" spans="1:5" ht="12" customHeight="1" x14ac:dyDescent="0.2">
      <c r="A8" s="385" t="s">
        <v>891</v>
      </c>
      <c r="B8" s="385"/>
      <c r="C8" s="385"/>
    </row>
    <row r="9" spans="1:5" ht="12.75" x14ac:dyDescent="0.2">
      <c r="A9" s="393"/>
      <c r="B9" s="393"/>
      <c r="C9" s="119"/>
    </row>
    <row r="10" spans="1:5" x14ac:dyDescent="0.2">
      <c r="A10" s="392" t="s">
        <v>385</v>
      </c>
      <c r="B10" s="392"/>
      <c r="C10" s="392"/>
    </row>
    <row r="11" spans="1:5" x14ac:dyDescent="0.2">
      <c r="A11" s="392" t="s">
        <v>733</v>
      </c>
      <c r="B11" s="392"/>
      <c r="C11" s="392"/>
    </row>
    <row r="12" spans="1:5" x14ac:dyDescent="0.2">
      <c r="A12" s="392"/>
      <c r="B12" s="392"/>
      <c r="C12" s="392"/>
    </row>
    <row r="13" spans="1:5" x14ac:dyDescent="0.2">
      <c r="A13" s="84"/>
      <c r="B13" s="388"/>
      <c r="C13" s="388"/>
    </row>
    <row r="14" spans="1:5" ht="12" customHeight="1" x14ac:dyDescent="0.2">
      <c r="A14" s="389" t="s">
        <v>386</v>
      </c>
      <c r="B14" s="389" t="s">
        <v>387</v>
      </c>
      <c r="C14" s="391" t="s">
        <v>568</v>
      </c>
    </row>
    <row r="15" spans="1:5" s="85" customFormat="1" ht="16.5" customHeight="1" x14ac:dyDescent="0.2">
      <c r="A15" s="389"/>
      <c r="B15" s="389"/>
      <c r="C15" s="391" t="s">
        <v>388</v>
      </c>
    </row>
    <row r="16" spans="1:5" x14ac:dyDescent="0.2">
      <c r="A16" s="394"/>
      <c r="B16" s="394"/>
      <c r="C16" s="120">
        <f>C17+C24+C31+C32+C37+C41+C46+C47+C50+C51+C52+C56+C57+C58+C59+C60+C62</f>
        <v>818967.29856000002</v>
      </c>
      <c r="D16" s="231"/>
      <c r="E16" s="232"/>
    </row>
    <row r="17" spans="1:7" s="85" customFormat="1" ht="33.75" customHeight="1" x14ac:dyDescent="0.2">
      <c r="A17" s="390" t="s">
        <v>200</v>
      </c>
      <c r="B17" s="116" t="s">
        <v>740</v>
      </c>
      <c r="C17" s="121">
        <f>C18+C19+C20+C21+C22+C23</f>
        <v>447395.47002999997</v>
      </c>
      <c r="E17" s="243"/>
    </row>
    <row r="18" spans="1:7" x14ac:dyDescent="0.2">
      <c r="A18" s="390"/>
      <c r="B18" s="86" t="s">
        <v>389</v>
      </c>
      <c r="C18" s="122">
        <f>'Пр 4 функ'!F326</f>
        <v>130571.17719999999</v>
      </c>
    </row>
    <row r="19" spans="1:7" x14ac:dyDescent="0.2">
      <c r="A19" s="390"/>
      <c r="B19" s="86" t="s">
        <v>390</v>
      </c>
      <c r="C19" s="122">
        <f>'Пр 4 функ'!F381</f>
        <v>272187.58583</v>
      </c>
    </row>
    <row r="20" spans="1:7" x14ac:dyDescent="0.2">
      <c r="A20" s="390"/>
      <c r="B20" s="86" t="s">
        <v>433</v>
      </c>
      <c r="C20" s="122">
        <f>'Пр 4 функ'!F433</f>
        <v>23226.576000000001</v>
      </c>
    </row>
    <row r="21" spans="1:7" x14ac:dyDescent="0.2">
      <c r="A21" s="390"/>
      <c r="B21" s="86" t="s">
        <v>391</v>
      </c>
      <c r="C21" s="122">
        <f>'Пр 4 функ'!F454</f>
        <v>3015</v>
      </c>
    </row>
    <row r="22" spans="1:7" ht="22.5" x14ac:dyDescent="0.2">
      <c r="A22" s="390"/>
      <c r="B22" s="86" t="s">
        <v>434</v>
      </c>
      <c r="C22" s="122">
        <f>'Пр 4 функ'!F437+'Пр 4 функ'!F427+'Пр 4 функ'!F373</f>
        <v>1408.3</v>
      </c>
    </row>
    <row r="23" spans="1:7" ht="34.5" customHeight="1" x14ac:dyDescent="0.2">
      <c r="A23" s="390"/>
      <c r="B23" s="86" t="s">
        <v>900</v>
      </c>
      <c r="C23" s="122">
        <f>'Пр 4 функ'!F466</f>
        <v>16986.831000000002</v>
      </c>
    </row>
    <row r="24" spans="1:7" s="85" customFormat="1" ht="23.25" customHeight="1" x14ac:dyDescent="0.2">
      <c r="A24" s="395" t="s">
        <v>392</v>
      </c>
      <c r="B24" s="115" t="s">
        <v>901</v>
      </c>
      <c r="C24" s="123">
        <f>C25+C26+C28+C29+C30+C27</f>
        <v>81290.579600000012</v>
      </c>
      <c r="D24" s="230"/>
      <c r="E24" s="230"/>
      <c r="F24" s="230"/>
      <c r="G24" s="230"/>
    </row>
    <row r="25" spans="1:7" x14ac:dyDescent="0.2">
      <c r="A25" s="396"/>
      <c r="B25" s="81" t="s">
        <v>393</v>
      </c>
      <c r="C25" s="124">
        <f>'Пр 4 функ'!F504</f>
        <v>23560.050999999999</v>
      </c>
    </row>
    <row r="26" spans="1:7" x14ac:dyDescent="0.2">
      <c r="A26" s="396"/>
      <c r="B26" s="81" t="s">
        <v>394</v>
      </c>
      <c r="C26" s="124">
        <f>'Пр 4 функ'!F513</f>
        <v>19939.8171</v>
      </c>
    </row>
    <row r="27" spans="1:7" x14ac:dyDescent="0.2">
      <c r="A27" s="396"/>
      <c r="B27" s="109" t="s">
        <v>688</v>
      </c>
      <c r="C27" s="124">
        <f>'Пр 4 функ'!F443</f>
        <v>17414.942500000001</v>
      </c>
    </row>
    <row r="28" spans="1:7" x14ac:dyDescent="0.2">
      <c r="A28" s="396"/>
      <c r="B28" s="81" t="s">
        <v>395</v>
      </c>
      <c r="C28" s="124">
        <f>'Пр 4 функ'!F522+'Пр 4 функ'!F541</f>
        <v>20039.769000000004</v>
      </c>
    </row>
    <row r="29" spans="1:7" ht="26.25" customHeight="1" x14ac:dyDescent="0.2">
      <c r="A29" s="396"/>
      <c r="B29" s="109" t="s">
        <v>743</v>
      </c>
      <c r="C29" s="124">
        <f>'Пр 4 функ'!F535+'Пр 4 функ'!F531+'Пр 4 функ'!F452</f>
        <v>276</v>
      </c>
    </row>
    <row r="30" spans="1:7" ht="16.5" customHeight="1" x14ac:dyDescent="0.2">
      <c r="A30" s="396"/>
      <c r="B30" s="56" t="s">
        <v>738</v>
      </c>
      <c r="C30" s="124">
        <f>'Пр 4 функ'!F722</f>
        <v>60</v>
      </c>
    </row>
    <row r="31" spans="1:7" ht="29.25" customHeight="1" x14ac:dyDescent="0.2">
      <c r="A31" s="397"/>
      <c r="B31" s="115" t="s">
        <v>902</v>
      </c>
      <c r="C31" s="123">
        <f>'Пр 4 функ'!F537</f>
        <v>1756.3</v>
      </c>
    </row>
    <row r="32" spans="1:7" s="85" customFormat="1" ht="22.5" customHeight="1" x14ac:dyDescent="0.2">
      <c r="A32" s="390" t="s">
        <v>396</v>
      </c>
      <c r="B32" s="115" t="s">
        <v>741</v>
      </c>
      <c r="C32" s="123">
        <f>C33+C34+C35+C36</f>
        <v>5209.5640000000003</v>
      </c>
      <c r="D32" s="230"/>
      <c r="E32" s="230"/>
    </row>
    <row r="33" spans="1:5" x14ac:dyDescent="0.2">
      <c r="A33" s="390"/>
      <c r="B33" s="81" t="s">
        <v>397</v>
      </c>
      <c r="C33" s="124">
        <f>'Пр 4 функ'!F224</f>
        <v>1502</v>
      </c>
    </row>
    <row r="34" spans="1:5" x14ac:dyDescent="0.2">
      <c r="A34" s="390"/>
      <c r="B34" s="81" t="s">
        <v>435</v>
      </c>
      <c r="C34" s="124">
        <f>'Пр 4 функ'!F253</f>
        <v>80</v>
      </c>
    </row>
    <row r="35" spans="1:5" x14ac:dyDescent="0.2">
      <c r="A35" s="390"/>
      <c r="B35" s="81" t="s">
        <v>739</v>
      </c>
      <c r="C35" s="124">
        <f>'Пр 4 функ'!F258+'Пр 4 функ'!F192</f>
        <v>276.89999999999998</v>
      </c>
    </row>
    <row r="36" spans="1:5" ht="35.25" customHeight="1" x14ac:dyDescent="0.2">
      <c r="A36" s="390"/>
      <c r="B36" s="81" t="s">
        <v>398</v>
      </c>
      <c r="C36" s="124">
        <f>'Пр 4 функ'!F196</f>
        <v>3350.6639999999998</v>
      </c>
    </row>
    <row r="37" spans="1:5" s="85" customFormat="1" ht="33.75" customHeight="1" x14ac:dyDescent="0.2">
      <c r="A37" s="390" t="s">
        <v>144</v>
      </c>
      <c r="B37" s="115" t="s">
        <v>903</v>
      </c>
      <c r="C37" s="125">
        <f>C38+C39+C40</f>
        <v>254314.00000000003</v>
      </c>
    </row>
    <row r="38" spans="1:5" ht="22.5" x14ac:dyDescent="0.2">
      <c r="A38" s="390"/>
      <c r="B38" s="81" t="s">
        <v>399</v>
      </c>
      <c r="C38" s="126">
        <f>'Пр 4 функ'!F580+'Пр 4 функ'!F662+'Пр 4 функ'!F666+'Пр 4 функ'!F670+'Пр 4 функ'!F682</f>
        <v>241659.90000000002</v>
      </c>
      <c r="E38" s="231"/>
    </row>
    <row r="39" spans="1:5" ht="22.5" x14ac:dyDescent="0.2">
      <c r="A39" s="390"/>
      <c r="B39" s="81" t="s">
        <v>400</v>
      </c>
      <c r="C39" s="126">
        <f>'Пр 4 функ'!F604</f>
        <v>8485.5</v>
      </c>
    </row>
    <row r="40" spans="1:5" ht="21" customHeight="1" x14ac:dyDescent="0.2">
      <c r="A40" s="390"/>
      <c r="B40" s="81" t="s">
        <v>401</v>
      </c>
      <c r="C40" s="126">
        <f>'Пр 4 функ'!F689</f>
        <v>4168.6000000000004</v>
      </c>
    </row>
    <row r="41" spans="1:5" s="85" customFormat="1" ht="12" customHeight="1" x14ac:dyDescent="0.2">
      <c r="A41" s="395" t="s">
        <v>402</v>
      </c>
      <c r="B41" s="114" t="s">
        <v>904</v>
      </c>
      <c r="C41" s="123">
        <f>C44+C45+C43+C42</f>
        <v>11527.38493</v>
      </c>
    </row>
    <row r="42" spans="1:5" s="85" customFormat="1" ht="12" customHeight="1" x14ac:dyDescent="0.2">
      <c r="A42" s="396"/>
      <c r="B42" s="82" t="s">
        <v>905</v>
      </c>
      <c r="C42" s="123"/>
    </row>
    <row r="43" spans="1:5" s="85" customFormat="1" ht="12" customHeight="1" x14ac:dyDescent="0.2">
      <c r="A43" s="396"/>
      <c r="B43" s="82" t="s">
        <v>906</v>
      </c>
      <c r="C43" s="123">
        <f>'Пр 4 функ'!F734</f>
        <v>1.2849299999999999</v>
      </c>
    </row>
    <row r="44" spans="1:5" ht="35.25" customHeight="1" x14ac:dyDescent="0.2">
      <c r="A44" s="396"/>
      <c r="B44" s="82" t="s">
        <v>907</v>
      </c>
      <c r="C44" s="124">
        <f>'Пр 4 функ'!F70</f>
        <v>8140.1</v>
      </c>
    </row>
    <row r="45" spans="1:5" ht="27.75" customHeight="1" x14ac:dyDescent="0.2">
      <c r="A45" s="397"/>
      <c r="B45" s="78" t="s">
        <v>908</v>
      </c>
      <c r="C45" s="124">
        <f>'Пр 4 функ'!F307</f>
        <v>3386</v>
      </c>
    </row>
    <row r="46" spans="1:5" s="85" customFormat="1" ht="12.75" customHeight="1" x14ac:dyDescent="0.2">
      <c r="A46" s="390" t="s">
        <v>403</v>
      </c>
      <c r="B46" s="113" t="s">
        <v>909</v>
      </c>
      <c r="C46" s="127">
        <f>'Пр 4 функ'!F566</f>
        <v>500</v>
      </c>
    </row>
    <row r="47" spans="1:5" s="85" customFormat="1" ht="15.75" customHeight="1" x14ac:dyDescent="0.2">
      <c r="A47" s="390"/>
      <c r="B47" s="112" t="s">
        <v>910</v>
      </c>
      <c r="C47" s="127">
        <f>C48+C49</f>
        <v>2100</v>
      </c>
    </row>
    <row r="48" spans="1:5" x14ac:dyDescent="0.2">
      <c r="A48" s="390"/>
      <c r="B48" s="108" t="s">
        <v>507</v>
      </c>
      <c r="C48" s="126">
        <f>'Пр 4 функ'!F267</f>
        <v>1100</v>
      </c>
    </row>
    <row r="49" spans="1:3" x14ac:dyDescent="0.2">
      <c r="A49" s="390"/>
      <c r="B49" s="110" t="s">
        <v>508</v>
      </c>
      <c r="C49" s="126">
        <f>'Пр 4 функ'!F273</f>
        <v>1000</v>
      </c>
    </row>
    <row r="50" spans="1:3" s="85" customFormat="1" ht="22.5" x14ac:dyDescent="0.2">
      <c r="A50" s="390"/>
      <c r="B50" s="111" t="s">
        <v>911</v>
      </c>
      <c r="C50" s="128">
        <f>'Пр 4 функ'!F167</f>
        <v>600</v>
      </c>
    </row>
    <row r="51" spans="1:3" s="85" customFormat="1" ht="24" customHeight="1" x14ac:dyDescent="0.2">
      <c r="A51" s="390"/>
      <c r="B51" s="117" t="s">
        <v>912</v>
      </c>
      <c r="C51" s="128">
        <f>'Пр 4 функ'!F181</f>
        <v>330</v>
      </c>
    </row>
    <row r="52" spans="1:3" ht="22.5" x14ac:dyDescent="0.2">
      <c r="A52" s="390"/>
      <c r="B52" s="114" t="s">
        <v>742</v>
      </c>
      <c r="C52" s="124">
        <f>C53+C54+C55</f>
        <v>5996</v>
      </c>
    </row>
    <row r="53" spans="1:3" x14ac:dyDescent="0.2">
      <c r="A53" s="390"/>
      <c r="B53" s="310" t="s">
        <v>913</v>
      </c>
      <c r="C53" s="124">
        <f>'Пр 4 функ'!F674</f>
        <v>4210</v>
      </c>
    </row>
    <row r="54" spans="1:3" x14ac:dyDescent="0.2">
      <c r="A54" s="390"/>
      <c r="B54" s="82" t="s">
        <v>914</v>
      </c>
      <c r="C54" s="124">
        <f>'Пр 4 функ'!F312</f>
        <v>1367.2</v>
      </c>
    </row>
    <row r="55" spans="1:3" x14ac:dyDescent="0.2">
      <c r="A55" s="390"/>
      <c r="B55" s="82" t="s">
        <v>915</v>
      </c>
      <c r="C55" s="124">
        <f>'Пр 4 функ'!F290</f>
        <v>418.8</v>
      </c>
    </row>
    <row r="56" spans="1:3" x14ac:dyDescent="0.2">
      <c r="A56" s="390"/>
      <c r="B56" s="115" t="s">
        <v>916</v>
      </c>
      <c r="C56" s="124">
        <f>'Пр 4 функ'!F460</f>
        <v>80</v>
      </c>
    </row>
    <row r="57" spans="1:3" ht="22.5" x14ac:dyDescent="0.2">
      <c r="A57" s="390"/>
      <c r="B57" s="118" t="s">
        <v>917</v>
      </c>
      <c r="C57" s="124">
        <f>'Пр 4 функ'!F715</f>
        <v>200</v>
      </c>
    </row>
    <row r="58" spans="1:3" x14ac:dyDescent="0.2">
      <c r="A58" s="390"/>
      <c r="B58" s="117" t="s">
        <v>918</v>
      </c>
      <c r="C58" s="124">
        <f>'Пр 4 функ'!F626</f>
        <v>555</v>
      </c>
    </row>
    <row r="59" spans="1:3" ht="22.5" x14ac:dyDescent="0.2">
      <c r="A59" s="390"/>
      <c r="B59" s="117" t="s">
        <v>919</v>
      </c>
      <c r="C59" s="124">
        <f>'Пр 4 функ'!F216</f>
        <v>5466</v>
      </c>
    </row>
    <row r="60" spans="1:3" ht="32.25" customHeight="1" x14ac:dyDescent="0.2">
      <c r="A60" s="390"/>
      <c r="B60" s="117" t="s">
        <v>920</v>
      </c>
      <c r="C60" s="124">
        <f>'Пр 4 функ'!F714</f>
        <v>20</v>
      </c>
    </row>
    <row r="61" spans="1:3" ht="24.75" customHeight="1" x14ac:dyDescent="0.2">
      <c r="A61" s="390"/>
      <c r="B61" s="325" t="s">
        <v>921</v>
      </c>
      <c r="C61" s="124">
        <f>'Пр 4 функ'!F562</f>
        <v>260</v>
      </c>
    </row>
    <row r="62" spans="1:3" x14ac:dyDescent="0.2">
      <c r="A62" s="390"/>
      <c r="B62" s="118" t="s">
        <v>922</v>
      </c>
      <c r="C62" s="129">
        <f>'Пр 4 функ'!F110</f>
        <v>1627</v>
      </c>
    </row>
    <row r="63" spans="1:3" x14ac:dyDescent="0.2">
      <c r="A63" s="390"/>
      <c r="B63" s="118" t="s">
        <v>924</v>
      </c>
      <c r="C63" s="129"/>
    </row>
    <row r="64" spans="1:3" x14ac:dyDescent="0.2">
      <c r="A64" s="390"/>
      <c r="B64" s="118" t="s">
        <v>923</v>
      </c>
      <c r="C64" s="129">
        <f>'Пр 4 функ'!F322</f>
        <v>1010</v>
      </c>
    </row>
    <row r="65" spans="1:3" x14ac:dyDescent="0.2">
      <c r="A65" s="311"/>
      <c r="B65" s="312"/>
      <c r="C65" s="313"/>
    </row>
    <row r="68" spans="1:3" x14ac:dyDescent="0.2">
      <c r="B68" s="88"/>
    </row>
  </sheetData>
  <mergeCells count="23">
    <mergeCell ref="A46:A64"/>
    <mergeCell ref="A1:C1"/>
    <mergeCell ref="A2:C2"/>
    <mergeCell ref="A3:C3"/>
    <mergeCell ref="A4:C4"/>
    <mergeCell ref="A5:C5"/>
    <mergeCell ref="A6:C6"/>
    <mergeCell ref="A7:C7"/>
    <mergeCell ref="A8:C8"/>
    <mergeCell ref="A10:C10"/>
    <mergeCell ref="A11:C11"/>
    <mergeCell ref="A9:B9"/>
    <mergeCell ref="A12:C12"/>
    <mergeCell ref="A16:B16"/>
    <mergeCell ref="A41:A45"/>
    <mergeCell ref="A24:A31"/>
    <mergeCell ref="B13:C13"/>
    <mergeCell ref="A14:A15"/>
    <mergeCell ref="A17:A23"/>
    <mergeCell ref="A32:A36"/>
    <mergeCell ref="A37:A40"/>
    <mergeCell ref="B14:B15"/>
    <mergeCell ref="C14:C15"/>
  </mergeCells>
  <pageMargins left="0.70866141732283472" right="0.70866141732283472" top="0.74803149606299213" bottom="0.74803149606299213" header="0.31496062992125984" footer="0.31496062992125984"/>
  <pageSetup paperSize="9" scale="6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67"/>
  <sheetViews>
    <sheetView view="pageBreakPreview" zoomScale="80" zoomScaleNormal="100" zoomScaleSheetLayoutView="80" workbookViewId="0">
      <selection activeCell="A2" sqref="A2:B2"/>
    </sheetView>
  </sheetViews>
  <sheetFormatPr defaultRowHeight="12" x14ac:dyDescent="0.2"/>
  <cols>
    <col min="1" max="1" width="13.140625" style="83" customWidth="1"/>
    <col min="2" max="2" width="93.85546875" style="87" customWidth="1"/>
    <col min="3" max="4" width="11.5703125" style="83" customWidth="1"/>
    <col min="5" max="5" width="12" style="83" customWidth="1"/>
    <col min="6" max="242" width="9.140625" style="83"/>
    <col min="243" max="243" width="4" style="83" customWidth="1"/>
    <col min="244" max="244" width="54.85546875" style="83" customWidth="1"/>
    <col min="245" max="245" width="106.7109375" style="83" customWidth="1"/>
    <col min="246" max="247" width="0" style="83" hidden="1" customWidth="1"/>
    <col min="248" max="248" width="16.28515625" style="83" customWidth="1"/>
    <col min="249" max="249" width="11.5703125" style="83" customWidth="1"/>
    <col min="250" max="250" width="16.28515625" style="83" customWidth="1"/>
    <col min="251" max="252" width="0" style="83" hidden="1" customWidth="1"/>
    <col min="253" max="498" width="9.140625" style="83"/>
    <col min="499" max="499" width="4" style="83" customWidth="1"/>
    <col min="500" max="500" width="54.85546875" style="83" customWidth="1"/>
    <col min="501" max="501" width="106.7109375" style="83" customWidth="1"/>
    <col min="502" max="503" width="0" style="83" hidden="1" customWidth="1"/>
    <col min="504" max="504" width="16.28515625" style="83" customWidth="1"/>
    <col min="505" max="505" width="11.5703125" style="83" customWidth="1"/>
    <col min="506" max="506" width="16.28515625" style="83" customWidth="1"/>
    <col min="507" max="508" width="0" style="83" hidden="1" customWidth="1"/>
    <col min="509" max="754" width="9.140625" style="83"/>
    <col min="755" max="755" width="4" style="83" customWidth="1"/>
    <col min="756" max="756" width="54.85546875" style="83" customWidth="1"/>
    <col min="757" max="757" width="106.7109375" style="83" customWidth="1"/>
    <col min="758" max="759" width="0" style="83" hidden="1" customWidth="1"/>
    <col min="760" max="760" width="16.28515625" style="83" customWidth="1"/>
    <col min="761" max="761" width="11.5703125" style="83" customWidth="1"/>
    <col min="762" max="762" width="16.28515625" style="83" customWidth="1"/>
    <col min="763" max="764" width="0" style="83" hidden="1" customWidth="1"/>
    <col min="765" max="1010" width="9.140625" style="83"/>
    <col min="1011" max="1011" width="4" style="83" customWidth="1"/>
    <col min="1012" max="1012" width="54.85546875" style="83" customWidth="1"/>
    <col min="1013" max="1013" width="106.7109375" style="83" customWidth="1"/>
    <col min="1014" max="1015" width="0" style="83" hidden="1" customWidth="1"/>
    <col min="1016" max="1016" width="16.28515625" style="83" customWidth="1"/>
    <col min="1017" max="1017" width="11.5703125" style="83" customWidth="1"/>
    <col min="1018" max="1018" width="16.28515625" style="83" customWidth="1"/>
    <col min="1019" max="1020" width="0" style="83" hidden="1" customWidth="1"/>
    <col min="1021" max="1266" width="9.140625" style="83"/>
    <col min="1267" max="1267" width="4" style="83" customWidth="1"/>
    <col min="1268" max="1268" width="54.85546875" style="83" customWidth="1"/>
    <col min="1269" max="1269" width="106.7109375" style="83" customWidth="1"/>
    <col min="1270" max="1271" width="0" style="83" hidden="1" customWidth="1"/>
    <col min="1272" max="1272" width="16.28515625" style="83" customWidth="1"/>
    <col min="1273" max="1273" width="11.5703125" style="83" customWidth="1"/>
    <col min="1274" max="1274" width="16.28515625" style="83" customWidth="1"/>
    <col min="1275" max="1276" width="0" style="83" hidden="1" customWidth="1"/>
    <col min="1277" max="1522" width="9.140625" style="83"/>
    <col min="1523" max="1523" width="4" style="83" customWidth="1"/>
    <col min="1524" max="1524" width="54.85546875" style="83" customWidth="1"/>
    <col min="1525" max="1525" width="106.7109375" style="83" customWidth="1"/>
    <col min="1526" max="1527" width="0" style="83" hidden="1" customWidth="1"/>
    <col min="1528" max="1528" width="16.28515625" style="83" customWidth="1"/>
    <col min="1529" max="1529" width="11.5703125" style="83" customWidth="1"/>
    <col min="1530" max="1530" width="16.28515625" style="83" customWidth="1"/>
    <col min="1531" max="1532" width="0" style="83" hidden="1" customWidth="1"/>
    <col min="1533" max="1778" width="9.140625" style="83"/>
    <col min="1779" max="1779" width="4" style="83" customWidth="1"/>
    <col min="1780" max="1780" width="54.85546875" style="83" customWidth="1"/>
    <col min="1781" max="1781" width="106.7109375" style="83" customWidth="1"/>
    <col min="1782" max="1783" width="0" style="83" hidden="1" customWidth="1"/>
    <col min="1784" max="1784" width="16.28515625" style="83" customWidth="1"/>
    <col min="1785" max="1785" width="11.5703125" style="83" customWidth="1"/>
    <col min="1786" max="1786" width="16.28515625" style="83" customWidth="1"/>
    <col min="1787" max="1788" width="0" style="83" hidden="1" customWidth="1"/>
    <col min="1789" max="2034" width="9.140625" style="83"/>
    <col min="2035" max="2035" width="4" style="83" customWidth="1"/>
    <col min="2036" max="2036" width="54.85546875" style="83" customWidth="1"/>
    <col min="2037" max="2037" width="106.7109375" style="83" customWidth="1"/>
    <col min="2038" max="2039" width="0" style="83" hidden="1" customWidth="1"/>
    <col min="2040" max="2040" width="16.28515625" style="83" customWidth="1"/>
    <col min="2041" max="2041" width="11.5703125" style="83" customWidth="1"/>
    <col min="2042" max="2042" width="16.28515625" style="83" customWidth="1"/>
    <col min="2043" max="2044" width="0" style="83" hidden="1" customWidth="1"/>
    <col min="2045" max="2290" width="9.140625" style="83"/>
    <col min="2291" max="2291" width="4" style="83" customWidth="1"/>
    <col min="2292" max="2292" width="54.85546875" style="83" customWidth="1"/>
    <col min="2293" max="2293" width="106.7109375" style="83" customWidth="1"/>
    <col min="2294" max="2295" width="0" style="83" hidden="1" customWidth="1"/>
    <col min="2296" max="2296" width="16.28515625" style="83" customWidth="1"/>
    <col min="2297" max="2297" width="11.5703125" style="83" customWidth="1"/>
    <col min="2298" max="2298" width="16.28515625" style="83" customWidth="1"/>
    <col min="2299" max="2300" width="0" style="83" hidden="1" customWidth="1"/>
    <col min="2301" max="2546" width="9.140625" style="83"/>
    <col min="2547" max="2547" width="4" style="83" customWidth="1"/>
    <col min="2548" max="2548" width="54.85546875" style="83" customWidth="1"/>
    <col min="2549" max="2549" width="106.7109375" style="83" customWidth="1"/>
    <col min="2550" max="2551" width="0" style="83" hidden="1" customWidth="1"/>
    <col min="2552" max="2552" width="16.28515625" style="83" customWidth="1"/>
    <col min="2553" max="2553" width="11.5703125" style="83" customWidth="1"/>
    <col min="2554" max="2554" width="16.28515625" style="83" customWidth="1"/>
    <col min="2555" max="2556" width="0" style="83" hidden="1" customWidth="1"/>
    <col min="2557" max="2802" width="9.140625" style="83"/>
    <col min="2803" max="2803" width="4" style="83" customWidth="1"/>
    <col min="2804" max="2804" width="54.85546875" style="83" customWidth="1"/>
    <col min="2805" max="2805" width="106.7109375" style="83" customWidth="1"/>
    <col min="2806" max="2807" width="0" style="83" hidden="1" customWidth="1"/>
    <col min="2808" max="2808" width="16.28515625" style="83" customWidth="1"/>
    <col min="2809" max="2809" width="11.5703125" style="83" customWidth="1"/>
    <col min="2810" max="2810" width="16.28515625" style="83" customWidth="1"/>
    <col min="2811" max="2812" width="0" style="83" hidden="1" customWidth="1"/>
    <col min="2813" max="3058" width="9.140625" style="83"/>
    <col min="3059" max="3059" width="4" style="83" customWidth="1"/>
    <col min="3060" max="3060" width="54.85546875" style="83" customWidth="1"/>
    <col min="3061" max="3061" width="106.7109375" style="83" customWidth="1"/>
    <col min="3062" max="3063" width="0" style="83" hidden="1" customWidth="1"/>
    <col min="3064" max="3064" width="16.28515625" style="83" customWidth="1"/>
    <col min="3065" max="3065" width="11.5703125" style="83" customWidth="1"/>
    <col min="3066" max="3066" width="16.28515625" style="83" customWidth="1"/>
    <col min="3067" max="3068" width="0" style="83" hidden="1" customWidth="1"/>
    <col min="3069" max="3314" width="9.140625" style="83"/>
    <col min="3315" max="3315" width="4" style="83" customWidth="1"/>
    <col min="3316" max="3316" width="54.85546875" style="83" customWidth="1"/>
    <col min="3317" max="3317" width="106.7109375" style="83" customWidth="1"/>
    <col min="3318" max="3319" width="0" style="83" hidden="1" customWidth="1"/>
    <col min="3320" max="3320" width="16.28515625" style="83" customWidth="1"/>
    <col min="3321" max="3321" width="11.5703125" style="83" customWidth="1"/>
    <col min="3322" max="3322" width="16.28515625" style="83" customWidth="1"/>
    <col min="3323" max="3324" width="0" style="83" hidden="1" customWidth="1"/>
    <col min="3325" max="3570" width="9.140625" style="83"/>
    <col min="3571" max="3571" width="4" style="83" customWidth="1"/>
    <col min="3572" max="3572" width="54.85546875" style="83" customWidth="1"/>
    <col min="3573" max="3573" width="106.7109375" style="83" customWidth="1"/>
    <col min="3574" max="3575" width="0" style="83" hidden="1" customWidth="1"/>
    <col min="3576" max="3576" width="16.28515625" style="83" customWidth="1"/>
    <col min="3577" max="3577" width="11.5703125" style="83" customWidth="1"/>
    <col min="3578" max="3578" width="16.28515625" style="83" customWidth="1"/>
    <col min="3579" max="3580" width="0" style="83" hidden="1" customWidth="1"/>
    <col min="3581" max="3826" width="9.140625" style="83"/>
    <col min="3827" max="3827" width="4" style="83" customWidth="1"/>
    <col min="3828" max="3828" width="54.85546875" style="83" customWidth="1"/>
    <col min="3829" max="3829" width="106.7109375" style="83" customWidth="1"/>
    <col min="3830" max="3831" width="0" style="83" hidden="1" customWidth="1"/>
    <col min="3832" max="3832" width="16.28515625" style="83" customWidth="1"/>
    <col min="3833" max="3833" width="11.5703125" style="83" customWidth="1"/>
    <col min="3834" max="3834" width="16.28515625" style="83" customWidth="1"/>
    <col min="3835" max="3836" width="0" style="83" hidden="1" customWidth="1"/>
    <col min="3837" max="4082" width="9.140625" style="83"/>
    <col min="4083" max="4083" width="4" style="83" customWidth="1"/>
    <col min="4084" max="4084" width="54.85546875" style="83" customWidth="1"/>
    <col min="4085" max="4085" width="106.7109375" style="83" customWidth="1"/>
    <col min="4086" max="4087" width="0" style="83" hidden="1" customWidth="1"/>
    <col min="4088" max="4088" width="16.28515625" style="83" customWidth="1"/>
    <col min="4089" max="4089" width="11.5703125" style="83" customWidth="1"/>
    <col min="4090" max="4090" width="16.28515625" style="83" customWidth="1"/>
    <col min="4091" max="4092" width="0" style="83" hidden="1" customWidth="1"/>
    <col min="4093" max="4338" width="9.140625" style="83"/>
    <col min="4339" max="4339" width="4" style="83" customWidth="1"/>
    <col min="4340" max="4340" width="54.85546875" style="83" customWidth="1"/>
    <col min="4341" max="4341" width="106.7109375" style="83" customWidth="1"/>
    <col min="4342" max="4343" width="0" style="83" hidden="1" customWidth="1"/>
    <col min="4344" max="4344" width="16.28515625" style="83" customWidth="1"/>
    <col min="4345" max="4345" width="11.5703125" style="83" customWidth="1"/>
    <col min="4346" max="4346" width="16.28515625" style="83" customWidth="1"/>
    <col min="4347" max="4348" width="0" style="83" hidden="1" customWidth="1"/>
    <col min="4349" max="4594" width="9.140625" style="83"/>
    <col min="4595" max="4595" width="4" style="83" customWidth="1"/>
    <col min="4596" max="4596" width="54.85546875" style="83" customWidth="1"/>
    <col min="4597" max="4597" width="106.7109375" style="83" customWidth="1"/>
    <col min="4598" max="4599" width="0" style="83" hidden="1" customWidth="1"/>
    <col min="4600" max="4600" width="16.28515625" style="83" customWidth="1"/>
    <col min="4601" max="4601" width="11.5703125" style="83" customWidth="1"/>
    <col min="4602" max="4602" width="16.28515625" style="83" customWidth="1"/>
    <col min="4603" max="4604" width="0" style="83" hidden="1" customWidth="1"/>
    <col min="4605" max="4850" width="9.140625" style="83"/>
    <col min="4851" max="4851" width="4" style="83" customWidth="1"/>
    <col min="4852" max="4852" width="54.85546875" style="83" customWidth="1"/>
    <col min="4853" max="4853" width="106.7109375" style="83" customWidth="1"/>
    <col min="4854" max="4855" width="0" style="83" hidden="1" customWidth="1"/>
    <col min="4856" max="4856" width="16.28515625" style="83" customWidth="1"/>
    <col min="4857" max="4857" width="11.5703125" style="83" customWidth="1"/>
    <col min="4858" max="4858" width="16.28515625" style="83" customWidth="1"/>
    <col min="4859" max="4860" width="0" style="83" hidden="1" customWidth="1"/>
    <col min="4861" max="5106" width="9.140625" style="83"/>
    <col min="5107" max="5107" width="4" style="83" customWidth="1"/>
    <col min="5108" max="5108" width="54.85546875" style="83" customWidth="1"/>
    <col min="5109" max="5109" width="106.7109375" style="83" customWidth="1"/>
    <col min="5110" max="5111" width="0" style="83" hidden="1" customWidth="1"/>
    <col min="5112" max="5112" width="16.28515625" style="83" customWidth="1"/>
    <col min="5113" max="5113" width="11.5703125" style="83" customWidth="1"/>
    <col min="5114" max="5114" width="16.28515625" style="83" customWidth="1"/>
    <col min="5115" max="5116" width="0" style="83" hidden="1" customWidth="1"/>
    <col min="5117" max="5362" width="9.140625" style="83"/>
    <col min="5363" max="5363" width="4" style="83" customWidth="1"/>
    <col min="5364" max="5364" width="54.85546875" style="83" customWidth="1"/>
    <col min="5365" max="5365" width="106.7109375" style="83" customWidth="1"/>
    <col min="5366" max="5367" width="0" style="83" hidden="1" customWidth="1"/>
    <col min="5368" max="5368" width="16.28515625" style="83" customWidth="1"/>
    <col min="5369" max="5369" width="11.5703125" style="83" customWidth="1"/>
    <col min="5370" max="5370" width="16.28515625" style="83" customWidth="1"/>
    <col min="5371" max="5372" width="0" style="83" hidden="1" customWidth="1"/>
    <col min="5373" max="5618" width="9.140625" style="83"/>
    <col min="5619" max="5619" width="4" style="83" customWidth="1"/>
    <col min="5620" max="5620" width="54.85546875" style="83" customWidth="1"/>
    <col min="5621" max="5621" width="106.7109375" style="83" customWidth="1"/>
    <col min="5622" max="5623" width="0" style="83" hidden="1" customWidth="1"/>
    <col min="5624" max="5624" width="16.28515625" style="83" customWidth="1"/>
    <col min="5625" max="5625" width="11.5703125" style="83" customWidth="1"/>
    <col min="5626" max="5626" width="16.28515625" style="83" customWidth="1"/>
    <col min="5627" max="5628" width="0" style="83" hidden="1" customWidth="1"/>
    <col min="5629" max="5874" width="9.140625" style="83"/>
    <col min="5875" max="5875" width="4" style="83" customWidth="1"/>
    <col min="5876" max="5876" width="54.85546875" style="83" customWidth="1"/>
    <col min="5877" max="5877" width="106.7109375" style="83" customWidth="1"/>
    <col min="5878" max="5879" width="0" style="83" hidden="1" customWidth="1"/>
    <col min="5880" max="5880" width="16.28515625" style="83" customWidth="1"/>
    <col min="5881" max="5881" width="11.5703125" style="83" customWidth="1"/>
    <col min="5882" max="5882" width="16.28515625" style="83" customWidth="1"/>
    <col min="5883" max="5884" width="0" style="83" hidden="1" customWidth="1"/>
    <col min="5885" max="6130" width="9.140625" style="83"/>
    <col min="6131" max="6131" width="4" style="83" customWidth="1"/>
    <col min="6132" max="6132" width="54.85546875" style="83" customWidth="1"/>
    <col min="6133" max="6133" width="106.7109375" style="83" customWidth="1"/>
    <col min="6134" max="6135" width="0" style="83" hidden="1" customWidth="1"/>
    <col min="6136" max="6136" width="16.28515625" style="83" customWidth="1"/>
    <col min="6137" max="6137" width="11.5703125" style="83" customWidth="1"/>
    <col min="6138" max="6138" width="16.28515625" style="83" customWidth="1"/>
    <col min="6139" max="6140" width="0" style="83" hidden="1" customWidth="1"/>
    <col min="6141" max="6386" width="9.140625" style="83"/>
    <col min="6387" max="6387" width="4" style="83" customWidth="1"/>
    <col min="6388" max="6388" width="54.85546875" style="83" customWidth="1"/>
    <col min="6389" max="6389" width="106.7109375" style="83" customWidth="1"/>
    <col min="6390" max="6391" width="0" style="83" hidden="1" customWidth="1"/>
    <col min="6392" max="6392" width="16.28515625" style="83" customWidth="1"/>
    <col min="6393" max="6393" width="11.5703125" style="83" customWidth="1"/>
    <col min="6394" max="6394" width="16.28515625" style="83" customWidth="1"/>
    <col min="6395" max="6396" width="0" style="83" hidden="1" customWidth="1"/>
    <col min="6397" max="6642" width="9.140625" style="83"/>
    <col min="6643" max="6643" width="4" style="83" customWidth="1"/>
    <col min="6644" max="6644" width="54.85546875" style="83" customWidth="1"/>
    <col min="6645" max="6645" width="106.7109375" style="83" customWidth="1"/>
    <col min="6646" max="6647" width="0" style="83" hidden="1" customWidth="1"/>
    <col min="6648" max="6648" width="16.28515625" style="83" customWidth="1"/>
    <col min="6649" max="6649" width="11.5703125" style="83" customWidth="1"/>
    <col min="6650" max="6650" width="16.28515625" style="83" customWidth="1"/>
    <col min="6651" max="6652" width="0" style="83" hidden="1" customWidth="1"/>
    <col min="6653" max="6898" width="9.140625" style="83"/>
    <col min="6899" max="6899" width="4" style="83" customWidth="1"/>
    <col min="6900" max="6900" width="54.85546875" style="83" customWidth="1"/>
    <col min="6901" max="6901" width="106.7109375" style="83" customWidth="1"/>
    <col min="6902" max="6903" width="0" style="83" hidden="1" customWidth="1"/>
    <col min="6904" max="6904" width="16.28515625" style="83" customWidth="1"/>
    <col min="6905" max="6905" width="11.5703125" style="83" customWidth="1"/>
    <col min="6906" max="6906" width="16.28515625" style="83" customWidth="1"/>
    <col min="6907" max="6908" width="0" style="83" hidden="1" customWidth="1"/>
    <col min="6909" max="7154" width="9.140625" style="83"/>
    <col min="7155" max="7155" width="4" style="83" customWidth="1"/>
    <col min="7156" max="7156" width="54.85546875" style="83" customWidth="1"/>
    <col min="7157" max="7157" width="106.7109375" style="83" customWidth="1"/>
    <col min="7158" max="7159" width="0" style="83" hidden="1" customWidth="1"/>
    <col min="7160" max="7160" width="16.28515625" style="83" customWidth="1"/>
    <col min="7161" max="7161" width="11.5703125" style="83" customWidth="1"/>
    <col min="7162" max="7162" width="16.28515625" style="83" customWidth="1"/>
    <col min="7163" max="7164" width="0" style="83" hidden="1" customWidth="1"/>
    <col min="7165" max="7410" width="9.140625" style="83"/>
    <col min="7411" max="7411" width="4" style="83" customWidth="1"/>
    <col min="7412" max="7412" width="54.85546875" style="83" customWidth="1"/>
    <col min="7413" max="7413" width="106.7109375" style="83" customWidth="1"/>
    <col min="7414" max="7415" width="0" style="83" hidden="1" customWidth="1"/>
    <col min="7416" max="7416" width="16.28515625" style="83" customWidth="1"/>
    <col min="7417" max="7417" width="11.5703125" style="83" customWidth="1"/>
    <col min="7418" max="7418" width="16.28515625" style="83" customWidth="1"/>
    <col min="7419" max="7420" width="0" style="83" hidden="1" customWidth="1"/>
    <col min="7421" max="7666" width="9.140625" style="83"/>
    <col min="7667" max="7667" width="4" style="83" customWidth="1"/>
    <col min="7668" max="7668" width="54.85546875" style="83" customWidth="1"/>
    <col min="7669" max="7669" width="106.7109375" style="83" customWidth="1"/>
    <col min="7670" max="7671" width="0" style="83" hidden="1" customWidth="1"/>
    <col min="7672" max="7672" width="16.28515625" style="83" customWidth="1"/>
    <col min="7673" max="7673" width="11.5703125" style="83" customWidth="1"/>
    <col min="7674" max="7674" width="16.28515625" style="83" customWidth="1"/>
    <col min="7675" max="7676" width="0" style="83" hidden="1" customWidth="1"/>
    <col min="7677" max="7922" width="9.140625" style="83"/>
    <col min="7923" max="7923" width="4" style="83" customWidth="1"/>
    <col min="7924" max="7924" width="54.85546875" style="83" customWidth="1"/>
    <col min="7925" max="7925" width="106.7109375" style="83" customWidth="1"/>
    <col min="7926" max="7927" width="0" style="83" hidden="1" customWidth="1"/>
    <col min="7928" max="7928" width="16.28515625" style="83" customWidth="1"/>
    <col min="7929" max="7929" width="11.5703125" style="83" customWidth="1"/>
    <col min="7930" max="7930" width="16.28515625" style="83" customWidth="1"/>
    <col min="7931" max="7932" width="0" style="83" hidden="1" customWidth="1"/>
    <col min="7933" max="8178" width="9.140625" style="83"/>
    <col min="8179" max="8179" width="4" style="83" customWidth="1"/>
    <col min="8180" max="8180" width="54.85546875" style="83" customWidth="1"/>
    <col min="8181" max="8181" width="106.7109375" style="83" customWidth="1"/>
    <col min="8182" max="8183" width="0" style="83" hidden="1" customWidth="1"/>
    <col min="8184" max="8184" width="16.28515625" style="83" customWidth="1"/>
    <col min="8185" max="8185" width="11.5703125" style="83" customWidth="1"/>
    <col min="8186" max="8186" width="16.28515625" style="83" customWidth="1"/>
    <col min="8187" max="8188" width="0" style="83" hidden="1" customWidth="1"/>
    <col min="8189" max="8434" width="9.140625" style="83"/>
    <col min="8435" max="8435" width="4" style="83" customWidth="1"/>
    <col min="8436" max="8436" width="54.85546875" style="83" customWidth="1"/>
    <col min="8437" max="8437" width="106.7109375" style="83" customWidth="1"/>
    <col min="8438" max="8439" width="0" style="83" hidden="1" customWidth="1"/>
    <col min="8440" max="8440" width="16.28515625" style="83" customWidth="1"/>
    <col min="8441" max="8441" width="11.5703125" style="83" customWidth="1"/>
    <col min="8442" max="8442" width="16.28515625" style="83" customWidth="1"/>
    <col min="8443" max="8444" width="0" style="83" hidden="1" customWidth="1"/>
    <col min="8445" max="8690" width="9.140625" style="83"/>
    <col min="8691" max="8691" width="4" style="83" customWidth="1"/>
    <col min="8692" max="8692" width="54.85546875" style="83" customWidth="1"/>
    <col min="8693" max="8693" width="106.7109375" style="83" customWidth="1"/>
    <col min="8694" max="8695" width="0" style="83" hidden="1" customWidth="1"/>
    <col min="8696" max="8696" width="16.28515625" style="83" customWidth="1"/>
    <col min="8697" max="8697" width="11.5703125" style="83" customWidth="1"/>
    <col min="8698" max="8698" width="16.28515625" style="83" customWidth="1"/>
    <col min="8699" max="8700" width="0" style="83" hidden="1" customWidth="1"/>
    <col min="8701" max="8946" width="9.140625" style="83"/>
    <col min="8947" max="8947" width="4" style="83" customWidth="1"/>
    <col min="8948" max="8948" width="54.85546875" style="83" customWidth="1"/>
    <col min="8949" max="8949" width="106.7109375" style="83" customWidth="1"/>
    <col min="8950" max="8951" width="0" style="83" hidden="1" customWidth="1"/>
    <col min="8952" max="8952" width="16.28515625" style="83" customWidth="1"/>
    <col min="8953" max="8953" width="11.5703125" style="83" customWidth="1"/>
    <col min="8954" max="8954" width="16.28515625" style="83" customWidth="1"/>
    <col min="8955" max="8956" width="0" style="83" hidden="1" customWidth="1"/>
    <col min="8957" max="9202" width="9.140625" style="83"/>
    <col min="9203" max="9203" width="4" style="83" customWidth="1"/>
    <col min="9204" max="9204" width="54.85546875" style="83" customWidth="1"/>
    <col min="9205" max="9205" width="106.7109375" style="83" customWidth="1"/>
    <col min="9206" max="9207" width="0" style="83" hidden="1" customWidth="1"/>
    <col min="9208" max="9208" width="16.28515625" style="83" customWidth="1"/>
    <col min="9209" max="9209" width="11.5703125" style="83" customWidth="1"/>
    <col min="9210" max="9210" width="16.28515625" style="83" customWidth="1"/>
    <col min="9211" max="9212" width="0" style="83" hidden="1" customWidth="1"/>
    <col min="9213" max="9458" width="9.140625" style="83"/>
    <col min="9459" max="9459" width="4" style="83" customWidth="1"/>
    <col min="9460" max="9460" width="54.85546875" style="83" customWidth="1"/>
    <col min="9461" max="9461" width="106.7109375" style="83" customWidth="1"/>
    <col min="9462" max="9463" width="0" style="83" hidden="1" customWidth="1"/>
    <col min="9464" max="9464" width="16.28515625" style="83" customWidth="1"/>
    <col min="9465" max="9465" width="11.5703125" style="83" customWidth="1"/>
    <col min="9466" max="9466" width="16.28515625" style="83" customWidth="1"/>
    <col min="9467" max="9468" width="0" style="83" hidden="1" customWidth="1"/>
    <col min="9469" max="9714" width="9.140625" style="83"/>
    <col min="9715" max="9715" width="4" style="83" customWidth="1"/>
    <col min="9716" max="9716" width="54.85546875" style="83" customWidth="1"/>
    <col min="9717" max="9717" width="106.7109375" style="83" customWidth="1"/>
    <col min="9718" max="9719" width="0" style="83" hidden="1" customWidth="1"/>
    <col min="9720" max="9720" width="16.28515625" style="83" customWidth="1"/>
    <col min="9721" max="9721" width="11.5703125" style="83" customWidth="1"/>
    <col min="9722" max="9722" width="16.28515625" style="83" customWidth="1"/>
    <col min="9723" max="9724" width="0" style="83" hidden="1" customWidth="1"/>
    <col min="9725" max="9970" width="9.140625" style="83"/>
    <col min="9971" max="9971" width="4" style="83" customWidth="1"/>
    <col min="9972" max="9972" width="54.85546875" style="83" customWidth="1"/>
    <col min="9973" max="9973" width="106.7109375" style="83" customWidth="1"/>
    <col min="9974" max="9975" width="0" style="83" hidden="1" customWidth="1"/>
    <col min="9976" max="9976" width="16.28515625" style="83" customWidth="1"/>
    <col min="9977" max="9977" width="11.5703125" style="83" customWidth="1"/>
    <col min="9978" max="9978" width="16.28515625" style="83" customWidth="1"/>
    <col min="9979" max="9980" width="0" style="83" hidden="1" customWidth="1"/>
    <col min="9981" max="10226" width="9.140625" style="83"/>
    <col min="10227" max="10227" width="4" style="83" customWidth="1"/>
    <col min="10228" max="10228" width="54.85546875" style="83" customWidth="1"/>
    <col min="10229" max="10229" width="106.7109375" style="83" customWidth="1"/>
    <col min="10230" max="10231" width="0" style="83" hidden="1" customWidth="1"/>
    <col min="10232" max="10232" width="16.28515625" style="83" customWidth="1"/>
    <col min="10233" max="10233" width="11.5703125" style="83" customWidth="1"/>
    <col min="10234" max="10234" width="16.28515625" style="83" customWidth="1"/>
    <col min="10235" max="10236" width="0" style="83" hidden="1" customWidth="1"/>
    <col min="10237" max="10482" width="9.140625" style="83"/>
    <col min="10483" max="10483" width="4" style="83" customWidth="1"/>
    <col min="10484" max="10484" width="54.85546875" style="83" customWidth="1"/>
    <col min="10485" max="10485" width="106.7109375" style="83" customWidth="1"/>
    <col min="10486" max="10487" width="0" style="83" hidden="1" customWidth="1"/>
    <col min="10488" max="10488" width="16.28515625" style="83" customWidth="1"/>
    <col min="10489" max="10489" width="11.5703125" style="83" customWidth="1"/>
    <col min="10490" max="10490" width="16.28515625" style="83" customWidth="1"/>
    <col min="10491" max="10492" width="0" style="83" hidden="1" customWidth="1"/>
    <col min="10493" max="10738" width="9.140625" style="83"/>
    <col min="10739" max="10739" width="4" style="83" customWidth="1"/>
    <col min="10740" max="10740" width="54.85546875" style="83" customWidth="1"/>
    <col min="10741" max="10741" width="106.7109375" style="83" customWidth="1"/>
    <col min="10742" max="10743" width="0" style="83" hidden="1" customWidth="1"/>
    <col min="10744" max="10744" width="16.28515625" style="83" customWidth="1"/>
    <col min="10745" max="10745" width="11.5703125" style="83" customWidth="1"/>
    <col min="10746" max="10746" width="16.28515625" style="83" customWidth="1"/>
    <col min="10747" max="10748" width="0" style="83" hidden="1" customWidth="1"/>
    <col min="10749" max="10994" width="9.140625" style="83"/>
    <col min="10995" max="10995" width="4" style="83" customWidth="1"/>
    <col min="10996" max="10996" width="54.85546875" style="83" customWidth="1"/>
    <col min="10997" max="10997" width="106.7109375" style="83" customWidth="1"/>
    <col min="10998" max="10999" width="0" style="83" hidden="1" customWidth="1"/>
    <col min="11000" max="11000" width="16.28515625" style="83" customWidth="1"/>
    <col min="11001" max="11001" width="11.5703125" style="83" customWidth="1"/>
    <col min="11002" max="11002" width="16.28515625" style="83" customWidth="1"/>
    <col min="11003" max="11004" width="0" style="83" hidden="1" customWidth="1"/>
    <col min="11005" max="11250" width="9.140625" style="83"/>
    <col min="11251" max="11251" width="4" style="83" customWidth="1"/>
    <col min="11252" max="11252" width="54.85546875" style="83" customWidth="1"/>
    <col min="11253" max="11253" width="106.7109375" style="83" customWidth="1"/>
    <col min="11254" max="11255" width="0" style="83" hidden="1" customWidth="1"/>
    <col min="11256" max="11256" width="16.28515625" style="83" customWidth="1"/>
    <col min="11257" max="11257" width="11.5703125" style="83" customWidth="1"/>
    <col min="11258" max="11258" width="16.28515625" style="83" customWidth="1"/>
    <col min="11259" max="11260" width="0" style="83" hidden="1" customWidth="1"/>
    <col min="11261" max="11506" width="9.140625" style="83"/>
    <col min="11507" max="11507" width="4" style="83" customWidth="1"/>
    <col min="11508" max="11508" width="54.85546875" style="83" customWidth="1"/>
    <col min="11509" max="11509" width="106.7109375" style="83" customWidth="1"/>
    <col min="11510" max="11511" width="0" style="83" hidden="1" customWidth="1"/>
    <col min="11512" max="11512" width="16.28515625" style="83" customWidth="1"/>
    <col min="11513" max="11513" width="11.5703125" style="83" customWidth="1"/>
    <col min="11514" max="11514" width="16.28515625" style="83" customWidth="1"/>
    <col min="11515" max="11516" width="0" style="83" hidden="1" customWidth="1"/>
    <col min="11517" max="11762" width="9.140625" style="83"/>
    <col min="11763" max="11763" width="4" style="83" customWidth="1"/>
    <col min="11764" max="11764" width="54.85546875" style="83" customWidth="1"/>
    <col min="11765" max="11765" width="106.7109375" style="83" customWidth="1"/>
    <col min="11766" max="11767" width="0" style="83" hidden="1" customWidth="1"/>
    <col min="11768" max="11768" width="16.28515625" style="83" customWidth="1"/>
    <col min="11769" max="11769" width="11.5703125" style="83" customWidth="1"/>
    <col min="11770" max="11770" width="16.28515625" style="83" customWidth="1"/>
    <col min="11771" max="11772" width="0" style="83" hidden="1" customWidth="1"/>
    <col min="11773" max="12018" width="9.140625" style="83"/>
    <col min="12019" max="12019" width="4" style="83" customWidth="1"/>
    <col min="12020" max="12020" width="54.85546875" style="83" customWidth="1"/>
    <col min="12021" max="12021" width="106.7109375" style="83" customWidth="1"/>
    <col min="12022" max="12023" width="0" style="83" hidden="1" customWidth="1"/>
    <col min="12024" max="12024" width="16.28515625" style="83" customWidth="1"/>
    <col min="12025" max="12025" width="11.5703125" style="83" customWidth="1"/>
    <col min="12026" max="12026" width="16.28515625" style="83" customWidth="1"/>
    <col min="12027" max="12028" width="0" style="83" hidden="1" customWidth="1"/>
    <col min="12029" max="12274" width="9.140625" style="83"/>
    <col min="12275" max="12275" width="4" style="83" customWidth="1"/>
    <col min="12276" max="12276" width="54.85546875" style="83" customWidth="1"/>
    <col min="12277" max="12277" width="106.7109375" style="83" customWidth="1"/>
    <col min="12278" max="12279" width="0" style="83" hidden="1" customWidth="1"/>
    <col min="12280" max="12280" width="16.28515625" style="83" customWidth="1"/>
    <col min="12281" max="12281" width="11.5703125" style="83" customWidth="1"/>
    <col min="12282" max="12282" width="16.28515625" style="83" customWidth="1"/>
    <col min="12283" max="12284" width="0" style="83" hidden="1" customWidth="1"/>
    <col min="12285" max="12530" width="9.140625" style="83"/>
    <col min="12531" max="12531" width="4" style="83" customWidth="1"/>
    <col min="12532" max="12532" width="54.85546875" style="83" customWidth="1"/>
    <col min="12533" max="12533" width="106.7109375" style="83" customWidth="1"/>
    <col min="12534" max="12535" width="0" style="83" hidden="1" customWidth="1"/>
    <col min="12536" max="12536" width="16.28515625" style="83" customWidth="1"/>
    <col min="12537" max="12537" width="11.5703125" style="83" customWidth="1"/>
    <col min="12538" max="12538" width="16.28515625" style="83" customWidth="1"/>
    <col min="12539" max="12540" width="0" style="83" hidden="1" customWidth="1"/>
    <col min="12541" max="12786" width="9.140625" style="83"/>
    <col min="12787" max="12787" width="4" style="83" customWidth="1"/>
    <col min="12788" max="12788" width="54.85546875" style="83" customWidth="1"/>
    <col min="12789" max="12789" width="106.7109375" style="83" customWidth="1"/>
    <col min="12790" max="12791" width="0" style="83" hidden="1" customWidth="1"/>
    <col min="12792" max="12792" width="16.28515625" style="83" customWidth="1"/>
    <col min="12793" max="12793" width="11.5703125" style="83" customWidth="1"/>
    <col min="12794" max="12794" width="16.28515625" style="83" customWidth="1"/>
    <col min="12795" max="12796" width="0" style="83" hidden="1" customWidth="1"/>
    <col min="12797" max="13042" width="9.140625" style="83"/>
    <col min="13043" max="13043" width="4" style="83" customWidth="1"/>
    <col min="13044" max="13044" width="54.85546875" style="83" customWidth="1"/>
    <col min="13045" max="13045" width="106.7109375" style="83" customWidth="1"/>
    <col min="13046" max="13047" width="0" style="83" hidden="1" customWidth="1"/>
    <col min="13048" max="13048" width="16.28515625" style="83" customWidth="1"/>
    <col min="13049" max="13049" width="11.5703125" style="83" customWidth="1"/>
    <col min="13050" max="13050" width="16.28515625" style="83" customWidth="1"/>
    <col min="13051" max="13052" width="0" style="83" hidden="1" customWidth="1"/>
    <col min="13053" max="13298" width="9.140625" style="83"/>
    <col min="13299" max="13299" width="4" style="83" customWidth="1"/>
    <col min="13300" max="13300" width="54.85546875" style="83" customWidth="1"/>
    <col min="13301" max="13301" width="106.7109375" style="83" customWidth="1"/>
    <col min="13302" max="13303" width="0" style="83" hidden="1" customWidth="1"/>
    <col min="13304" max="13304" width="16.28515625" style="83" customWidth="1"/>
    <col min="13305" max="13305" width="11.5703125" style="83" customWidth="1"/>
    <col min="13306" max="13306" width="16.28515625" style="83" customWidth="1"/>
    <col min="13307" max="13308" width="0" style="83" hidden="1" customWidth="1"/>
    <col min="13309" max="13554" width="9.140625" style="83"/>
    <col min="13555" max="13555" width="4" style="83" customWidth="1"/>
    <col min="13556" max="13556" width="54.85546875" style="83" customWidth="1"/>
    <col min="13557" max="13557" width="106.7109375" style="83" customWidth="1"/>
    <col min="13558" max="13559" width="0" style="83" hidden="1" customWidth="1"/>
    <col min="13560" max="13560" width="16.28515625" style="83" customWidth="1"/>
    <col min="13561" max="13561" width="11.5703125" style="83" customWidth="1"/>
    <col min="13562" max="13562" width="16.28515625" style="83" customWidth="1"/>
    <col min="13563" max="13564" width="0" style="83" hidden="1" customWidth="1"/>
    <col min="13565" max="13810" width="9.140625" style="83"/>
    <col min="13811" max="13811" width="4" style="83" customWidth="1"/>
    <col min="13812" max="13812" width="54.85546875" style="83" customWidth="1"/>
    <col min="13813" max="13813" width="106.7109375" style="83" customWidth="1"/>
    <col min="13814" max="13815" width="0" style="83" hidden="1" customWidth="1"/>
    <col min="13816" max="13816" width="16.28515625" style="83" customWidth="1"/>
    <col min="13817" max="13817" width="11.5703125" style="83" customWidth="1"/>
    <col min="13818" max="13818" width="16.28515625" style="83" customWidth="1"/>
    <col min="13819" max="13820" width="0" style="83" hidden="1" customWidth="1"/>
    <col min="13821" max="14066" width="9.140625" style="83"/>
    <col min="14067" max="14067" width="4" style="83" customWidth="1"/>
    <col min="14068" max="14068" width="54.85546875" style="83" customWidth="1"/>
    <col min="14069" max="14069" width="106.7109375" style="83" customWidth="1"/>
    <col min="14070" max="14071" width="0" style="83" hidden="1" customWidth="1"/>
    <col min="14072" max="14072" width="16.28515625" style="83" customWidth="1"/>
    <col min="14073" max="14073" width="11.5703125" style="83" customWidth="1"/>
    <col min="14074" max="14074" width="16.28515625" style="83" customWidth="1"/>
    <col min="14075" max="14076" width="0" style="83" hidden="1" customWidth="1"/>
    <col min="14077" max="14322" width="9.140625" style="83"/>
    <col min="14323" max="14323" width="4" style="83" customWidth="1"/>
    <col min="14324" max="14324" width="54.85546875" style="83" customWidth="1"/>
    <col min="14325" max="14325" width="106.7109375" style="83" customWidth="1"/>
    <col min="14326" max="14327" width="0" style="83" hidden="1" customWidth="1"/>
    <col min="14328" max="14328" width="16.28515625" style="83" customWidth="1"/>
    <col min="14329" max="14329" width="11.5703125" style="83" customWidth="1"/>
    <col min="14330" max="14330" width="16.28515625" style="83" customWidth="1"/>
    <col min="14331" max="14332" width="0" style="83" hidden="1" customWidth="1"/>
    <col min="14333" max="14578" width="9.140625" style="83"/>
    <col min="14579" max="14579" width="4" style="83" customWidth="1"/>
    <col min="14580" max="14580" width="54.85546875" style="83" customWidth="1"/>
    <col min="14581" max="14581" width="106.7109375" style="83" customWidth="1"/>
    <col min="14582" max="14583" width="0" style="83" hidden="1" customWidth="1"/>
    <col min="14584" max="14584" width="16.28515625" style="83" customWidth="1"/>
    <col min="14585" max="14585" width="11.5703125" style="83" customWidth="1"/>
    <col min="14586" max="14586" width="16.28515625" style="83" customWidth="1"/>
    <col min="14587" max="14588" width="0" style="83" hidden="1" customWidth="1"/>
    <col min="14589" max="14834" width="9.140625" style="83"/>
    <col min="14835" max="14835" width="4" style="83" customWidth="1"/>
    <col min="14836" max="14836" width="54.85546875" style="83" customWidth="1"/>
    <col min="14837" max="14837" width="106.7109375" style="83" customWidth="1"/>
    <col min="14838" max="14839" width="0" style="83" hidden="1" customWidth="1"/>
    <col min="14840" max="14840" width="16.28515625" style="83" customWidth="1"/>
    <col min="14841" max="14841" width="11.5703125" style="83" customWidth="1"/>
    <col min="14842" max="14842" width="16.28515625" style="83" customWidth="1"/>
    <col min="14843" max="14844" width="0" style="83" hidden="1" customWidth="1"/>
    <col min="14845" max="15090" width="9.140625" style="83"/>
    <col min="15091" max="15091" width="4" style="83" customWidth="1"/>
    <col min="15092" max="15092" width="54.85546875" style="83" customWidth="1"/>
    <col min="15093" max="15093" width="106.7109375" style="83" customWidth="1"/>
    <col min="15094" max="15095" width="0" style="83" hidden="1" customWidth="1"/>
    <col min="15096" max="15096" width="16.28515625" style="83" customWidth="1"/>
    <col min="15097" max="15097" width="11.5703125" style="83" customWidth="1"/>
    <col min="15098" max="15098" width="16.28515625" style="83" customWidth="1"/>
    <col min="15099" max="15100" width="0" style="83" hidden="1" customWidth="1"/>
    <col min="15101" max="15346" width="9.140625" style="83"/>
    <col min="15347" max="15347" width="4" style="83" customWidth="1"/>
    <col min="15348" max="15348" width="54.85546875" style="83" customWidth="1"/>
    <col min="15349" max="15349" width="106.7109375" style="83" customWidth="1"/>
    <col min="15350" max="15351" width="0" style="83" hidden="1" customWidth="1"/>
    <col min="15352" max="15352" width="16.28515625" style="83" customWidth="1"/>
    <col min="15353" max="15353" width="11.5703125" style="83" customWidth="1"/>
    <col min="15354" max="15354" width="16.28515625" style="83" customWidth="1"/>
    <col min="15355" max="15356" width="0" style="83" hidden="1" customWidth="1"/>
    <col min="15357" max="15602" width="9.140625" style="83"/>
    <col min="15603" max="15603" width="4" style="83" customWidth="1"/>
    <col min="15604" max="15604" width="54.85546875" style="83" customWidth="1"/>
    <col min="15605" max="15605" width="106.7109375" style="83" customWidth="1"/>
    <col min="15606" max="15607" width="0" style="83" hidden="1" customWidth="1"/>
    <col min="15608" max="15608" width="16.28515625" style="83" customWidth="1"/>
    <col min="15609" max="15609" width="11.5703125" style="83" customWidth="1"/>
    <col min="15610" max="15610" width="16.28515625" style="83" customWidth="1"/>
    <col min="15611" max="15612" width="0" style="83" hidden="1" customWidth="1"/>
    <col min="15613" max="15858" width="9.140625" style="83"/>
    <col min="15859" max="15859" width="4" style="83" customWidth="1"/>
    <col min="15860" max="15860" width="54.85546875" style="83" customWidth="1"/>
    <col min="15861" max="15861" width="106.7109375" style="83" customWidth="1"/>
    <col min="15862" max="15863" width="0" style="83" hidden="1" customWidth="1"/>
    <col min="15864" max="15864" width="16.28515625" style="83" customWidth="1"/>
    <col min="15865" max="15865" width="11.5703125" style="83" customWidth="1"/>
    <col min="15866" max="15866" width="16.28515625" style="83" customWidth="1"/>
    <col min="15867" max="15868" width="0" style="83" hidden="1" customWidth="1"/>
    <col min="15869" max="16114" width="9.140625" style="83"/>
    <col min="16115" max="16115" width="4" style="83" customWidth="1"/>
    <col min="16116" max="16116" width="54.85546875" style="83" customWidth="1"/>
    <col min="16117" max="16117" width="106.7109375" style="83" customWidth="1"/>
    <col min="16118" max="16119" width="0" style="83" hidden="1" customWidth="1"/>
    <col min="16120" max="16120" width="16.28515625" style="83" customWidth="1"/>
    <col min="16121" max="16121" width="11.5703125" style="83" customWidth="1"/>
    <col min="16122" max="16122" width="16.28515625" style="83" customWidth="1"/>
    <col min="16123" max="16124" width="0" style="83" hidden="1" customWidth="1"/>
    <col min="16125" max="16384" width="9.140625" style="83"/>
  </cols>
  <sheetData>
    <row r="1" spans="1:5" x14ac:dyDescent="0.2">
      <c r="A1" s="385" t="s">
        <v>950</v>
      </c>
      <c r="B1" s="385"/>
    </row>
    <row r="2" spans="1:5" x14ac:dyDescent="0.2">
      <c r="A2" s="385" t="s">
        <v>529</v>
      </c>
      <c r="B2" s="385"/>
    </row>
    <row r="3" spans="1:5" x14ac:dyDescent="0.2">
      <c r="A3" s="385" t="s">
        <v>84</v>
      </c>
      <c r="B3" s="385"/>
    </row>
    <row r="4" spans="1:5" x14ac:dyDescent="0.2">
      <c r="A4" s="385" t="s">
        <v>85</v>
      </c>
      <c r="B4" s="385"/>
    </row>
    <row r="5" spans="1:5" x14ac:dyDescent="0.2">
      <c r="A5" s="385" t="s">
        <v>899</v>
      </c>
      <c r="B5" s="385"/>
    </row>
    <row r="6" spans="1:5" x14ac:dyDescent="0.2">
      <c r="A6" s="385" t="s">
        <v>843</v>
      </c>
      <c r="B6" s="385"/>
    </row>
    <row r="7" spans="1:5" x14ac:dyDescent="0.2">
      <c r="A7" s="385" t="s">
        <v>85</v>
      </c>
      <c r="B7" s="385"/>
    </row>
    <row r="8" spans="1:5" x14ac:dyDescent="0.2">
      <c r="A8" s="385" t="s">
        <v>892</v>
      </c>
      <c r="B8" s="385"/>
    </row>
    <row r="9" spans="1:5" ht="12.75" x14ac:dyDescent="0.2">
      <c r="A9" s="393"/>
      <c r="B9" s="393"/>
    </row>
    <row r="10" spans="1:5" x14ac:dyDescent="0.2">
      <c r="A10" s="392" t="s">
        <v>385</v>
      </c>
      <c r="B10" s="392"/>
    </row>
    <row r="11" spans="1:5" x14ac:dyDescent="0.2">
      <c r="A11" s="392" t="s">
        <v>836</v>
      </c>
      <c r="B11" s="392"/>
    </row>
    <row r="12" spans="1:5" x14ac:dyDescent="0.2">
      <c r="A12" s="392"/>
      <c r="B12" s="392"/>
      <c r="C12" s="392"/>
      <c r="D12" s="392"/>
      <c r="E12" s="392"/>
    </row>
    <row r="13" spans="1:5" x14ac:dyDescent="0.2">
      <c r="A13" s="228"/>
      <c r="B13" s="229"/>
    </row>
    <row r="14" spans="1:5" ht="12" customHeight="1" x14ac:dyDescent="0.2">
      <c r="A14" s="389" t="s">
        <v>386</v>
      </c>
      <c r="B14" s="389" t="s">
        <v>387</v>
      </c>
      <c r="C14" s="391" t="s">
        <v>717</v>
      </c>
      <c r="D14" s="391" t="s">
        <v>858</v>
      </c>
    </row>
    <row r="15" spans="1:5" s="85" customFormat="1" ht="16.5" customHeight="1" x14ac:dyDescent="0.2">
      <c r="A15" s="389"/>
      <c r="B15" s="389"/>
      <c r="C15" s="391" t="s">
        <v>388</v>
      </c>
      <c r="D15" s="391" t="s">
        <v>388</v>
      </c>
    </row>
    <row r="16" spans="1:5" x14ac:dyDescent="0.2">
      <c r="A16" s="394"/>
      <c r="B16" s="394"/>
      <c r="C16" s="120">
        <f>C17+C24+C31+C32+C37+C41+C46+C47+C50+C51+C52+C56+C57+C58+C59+C60+C62</f>
        <v>787132.30980000005</v>
      </c>
      <c r="D16" s="120">
        <f>D17+D24+D31+D32+D37+D41+D46+D47+D50+D51+D52+D56+D57+D58+D59+D60+D62</f>
        <v>803448.01579999994</v>
      </c>
      <c r="E16" s="232"/>
    </row>
    <row r="17" spans="1:7" s="85" customFormat="1" ht="33.75" customHeight="1" x14ac:dyDescent="0.2">
      <c r="A17" s="390" t="s">
        <v>200</v>
      </c>
      <c r="B17" s="116" t="s">
        <v>740</v>
      </c>
      <c r="C17" s="121">
        <f>C18+C19+C20+C21+C22+C23</f>
        <v>426328.48619999998</v>
      </c>
      <c r="D17" s="121">
        <f>D18+D19+D20+D21+D22+D23</f>
        <v>426026.24220000004</v>
      </c>
      <c r="E17" s="243"/>
    </row>
    <row r="18" spans="1:7" x14ac:dyDescent="0.2">
      <c r="A18" s="390"/>
      <c r="B18" s="86" t="s">
        <v>389</v>
      </c>
      <c r="C18" s="122">
        <f>'Пр 6 функ 21-22'!F326</f>
        <v>125991.7772</v>
      </c>
      <c r="D18" s="122">
        <f>'Пр 6 функ 21-22'!G326</f>
        <v>120586.97719999999</v>
      </c>
    </row>
    <row r="19" spans="1:7" x14ac:dyDescent="0.2">
      <c r="A19" s="390"/>
      <c r="B19" s="86" t="s">
        <v>390</v>
      </c>
      <c r="C19" s="122">
        <f>'Пр 6 функ 21-22'!F381</f>
        <v>259033.50200000001</v>
      </c>
      <c r="D19" s="122">
        <f>'Пр 6 функ 21-22'!G381</f>
        <v>266865.734</v>
      </c>
    </row>
    <row r="20" spans="1:7" x14ac:dyDescent="0.2">
      <c r="A20" s="390"/>
      <c r="B20" s="86" t="s">
        <v>433</v>
      </c>
      <c r="C20" s="122">
        <f>'Пр 6 функ 21-22'!F433</f>
        <v>21226.576000000001</v>
      </c>
      <c r="D20" s="122">
        <f>'Пр 6 функ 21-22'!G433</f>
        <v>22003</v>
      </c>
    </row>
    <row r="21" spans="1:7" x14ac:dyDescent="0.2">
      <c r="A21" s="390"/>
      <c r="B21" s="86" t="s">
        <v>391</v>
      </c>
      <c r="C21" s="122">
        <f>'Пр 6 функ 21-22'!F459</f>
        <v>3015</v>
      </c>
      <c r="D21" s="122">
        <f>'Пр 6 функ 21-22'!G459</f>
        <v>3015</v>
      </c>
    </row>
    <row r="22" spans="1:7" ht="22.5" x14ac:dyDescent="0.2">
      <c r="A22" s="390"/>
      <c r="B22" s="86" t="s">
        <v>434</v>
      </c>
      <c r="C22" s="122">
        <f>'Пр 6 функ 21-22'!F441+'Пр 6 функ 21-22'!F431+'Пр 6 функ 21-22'!F376+'Пр 6 функ 21-22'!F379</f>
        <v>1376.7</v>
      </c>
      <c r="D22" s="122">
        <f>'Пр 6 функ 21-22'!G441+'Пр 6 функ 21-22'!G431+'Пр 6 функ 21-22'!G376+'Пр 6 функ 21-22'!G379</f>
        <v>1459.2</v>
      </c>
    </row>
    <row r="23" spans="1:7" ht="34.5" customHeight="1" x14ac:dyDescent="0.2">
      <c r="A23" s="390"/>
      <c r="B23" s="86" t="s">
        <v>900</v>
      </c>
      <c r="C23" s="122">
        <f>'Пр 6 функ 21-22'!F466</f>
        <v>15684.931</v>
      </c>
      <c r="D23" s="122">
        <f>'Пр 6 функ 21-22'!G466</f>
        <v>12096.331</v>
      </c>
    </row>
    <row r="24" spans="1:7" s="85" customFormat="1" ht="23.25" customHeight="1" x14ac:dyDescent="0.2">
      <c r="A24" s="395" t="s">
        <v>392</v>
      </c>
      <c r="B24" s="115" t="s">
        <v>901</v>
      </c>
      <c r="C24" s="123">
        <f>C25+C26+C28+C29+C30+C27</f>
        <v>59468.079599999997</v>
      </c>
      <c r="D24" s="123">
        <f>D25+D26+D28+D29+D30+D27</f>
        <v>59173.509600000005</v>
      </c>
      <c r="E24" s="230"/>
      <c r="F24" s="230"/>
      <c r="G24" s="230"/>
    </row>
    <row r="25" spans="1:7" x14ac:dyDescent="0.2">
      <c r="A25" s="396"/>
      <c r="B25" s="81" t="s">
        <v>393</v>
      </c>
      <c r="C25" s="124">
        <f>'Пр 6 функ 21-22'!F508</f>
        <v>9660.0509999999995</v>
      </c>
      <c r="D25" s="124">
        <f>'Пр 6 функ 21-22'!G508</f>
        <v>11560.050999999999</v>
      </c>
    </row>
    <row r="26" spans="1:7" x14ac:dyDescent="0.2">
      <c r="A26" s="396"/>
      <c r="B26" s="81" t="s">
        <v>394</v>
      </c>
      <c r="C26" s="124">
        <f>'Пр 6 функ 21-22'!F509</f>
        <v>17939.8171</v>
      </c>
      <c r="D26" s="124">
        <f>'Пр 6 функ 21-22'!G509</f>
        <v>14939.8171</v>
      </c>
    </row>
    <row r="27" spans="1:7" x14ac:dyDescent="0.2">
      <c r="A27" s="396"/>
      <c r="B27" s="109" t="s">
        <v>688</v>
      </c>
      <c r="C27" s="124">
        <f>'Пр 6 функ 21-22'!F443</f>
        <v>15414.942499999999</v>
      </c>
      <c r="D27" s="124">
        <f>'Пр 6 функ 21-22'!G443</f>
        <v>16414.942500000001</v>
      </c>
    </row>
    <row r="28" spans="1:7" x14ac:dyDescent="0.2">
      <c r="A28" s="396"/>
      <c r="B28" s="81" t="s">
        <v>395</v>
      </c>
      <c r="C28" s="124">
        <f>'Пр 6 функ 21-22'!F518+'Пр 6 функ 21-22'!F537</f>
        <v>16133.768999999998</v>
      </c>
      <c r="D28" s="124">
        <f>'Пр 6 функ 21-22'!G518+'Пр 6 функ 21-22'!G537</f>
        <v>15939.198999999999</v>
      </c>
    </row>
    <row r="29" spans="1:7" ht="26.25" customHeight="1" x14ac:dyDescent="0.2">
      <c r="A29" s="396"/>
      <c r="B29" s="109" t="s">
        <v>743</v>
      </c>
      <c r="C29" s="124">
        <f>'Пр 6 функ 21-22'!F531+'Пр 6 функ 21-22'!F448</f>
        <v>259.5</v>
      </c>
      <c r="D29" s="124">
        <f>'Пр 6 функ 21-22'!G531+'Пр 6 функ 21-22'!G448</f>
        <v>259.5</v>
      </c>
    </row>
    <row r="30" spans="1:7" ht="16.5" customHeight="1" x14ac:dyDescent="0.2">
      <c r="A30" s="396"/>
      <c r="B30" s="56" t="s">
        <v>738</v>
      </c>
      <c r="C30" s="124">
        <f>'Пр 6 функ 21-22'!F721</f>
        <v>60</v>
      </c>
      <c r="D30" s="124">
        <f>'Пр 6 функ 21-22'!G721</f>
        <v>60</v>
      </c>
    </row>
    <row r="31" spans="1:7" ht="29.25" customHeight="1" x14ac:dyDescent="0.2">
      <c r="A31" s="397"/>
      <c r="B31" s="115" t="s">
        <v>902</v>
      </c>
      <c r="C31" s="123">
        <f>'Пр 6 функ 21-22'!F536</f>
        <v>1076.3</v>
      </c>
      <c r="D31" s="123">
        <f>'Пр 6 функ 21-22'!G536</f>
        <v>1700.3</v>
      </c>
    </row>
    <row r="32" spans="1:7" s="85" customFormat="1" ht="22.5" customHeight="1" x14ac:dyDescent="0.2">
      <c r="A32" s="390" t="s">
        <v>396</v>
      </c>
      <c r="B32" s="115" t="s">
        <v>741</v>
      </c>
      <c r="C32" s="123">
        <f>C33+C34+C35+C36</f>
        <v>5200.6639999999998</v>
      </c>
      <c r="D32" s="123">
        <f>D33+D34+D35+D36</f>
        <v>5202.2639999999992</v>
      </c>
      <c r="E32" s="230"/>
    </row>
    <row r="33" spans="1:5" x14ac:dyDescent="0.2">
      <c r="A33" s="390"/>
      <c r="B33" s="81" t="s">
        <v>397</v>
      </c>
      <c r="C33" s="124">
        <f>'Пр 6 функ 21-22'!F224</f>
        <v>1502</v>
      </c>
      <c r="D33" s="124">
        <f>'Пр 6 функ 21-22'!G224</f>
        <v>1502</v>
      </c>
    </row>
    <row r="34" spans="1:5" x14ac:dyDescent="0.2">
      <c r="A34" s="390"/>
      <c r="B34" s="81" t="s">
        <v>435</v>
      </c>
      <c r="C34" s="124">
        <f>'Пр 6 функ 21-22'!F253</f>
        <v>80</v>
      </c>
      <c r="D34" s="124">
        <f>'Пр 6 функ 21-22'!G253</f>
        <v>80</v>
      </c>
    </row>
    <row r="35" spans="1:5" x14ac:dyDescent="0.2">
      <c r="A35" s="390"/>
      <c r="B35" s="81" t="s">
        <v>739</v>
      </c>
      <c r="C35" s="124">
        <f>'Пр 6 функ 21-22'!F258+'Пр 6 функ 21-22'!F195</f>
        <v>268</v>
      </c>
      <c r="D35" s="124">
        <f>'Пр 6 функ 21-22'!G258+'Пр 6 функ 21-22'!G195</f>
        <v>269.60000000000002</v>
      </c>
    </row>
    <row r="36" spans="1:5" ht="35.25" customHeight="1" x14ac:dyDescent="0.2">
      <c r="A36" s="390"/>
      <c r="B36" s="81" t="s">
        <v>398</v>
      </c>
      <c r="C36" s="124">
        <f>'Пр 6 функ 21-22'!F196</f>
        <v>3350.6639999999998</v>
      </c>
      <c r="D36" s="124">
        <f>'Пр 6 функ 21-22'!G196</f>
        <v>3350.6639999999998</v>
      </c>
    </row>
    <row r="37" spans="1:5" s="85" customFormat="1" ht="33.75" customHeight="1" x14ac:dyDescent="0.2">
      <c r="A37" s="390" t="s">
        <v>144</v>
      </c>
      <c r="B37" s="115" t="s">
        <v>903</v>
      </c>
      <c r="C37" s="125">
        <f>C38+C39+C40</f>
        <v>267331.50000000006</v>
      </c>
      <c r="D37" s="125">
        <f>D38+D39+D40</f>
        <v>285053.49999999994</v>
      </c>
    </row>
    <row r="38" spans="1:5" ht="22.5" x14ac:dyDescent="0.2">
      <c r="A38" s="390"/>
      <c r="B38" s="81" t="s">
        <v>399</v>
      </c>
      <c r="C38" s="126">
        <f>'Пр 6 функ 21-22'!F576+'Пр 6 функ 21-22'!F658+'Пр 6 функ 21-22'!F662+'Пр 6 функ 21-22'!F666+'Пр 6 функ 21-22'!F678</f>
        <v>256109.00000000003</v>
      </c>
      <c r="D38" s="126">
        <f>'Пр 6 функ 21-22'!G576+'Пр 6 функ 21-22'!G658+'Пр 6 функ 21-22'!G662+'Пр 6 функ 21-22'!G666+'Пр 6 функ 21-22'!G678</f>
        <v>274254.8</v>
      </c>
      <c r="E38" s="231"/>
    </row>
    <row r="39" spans="1:5" ht="22.5" x14ac:dyDescent="0.2">
      <c r="A39" s="390"/>
      <c r="B39" s="81" t="s">
        <v>400</v>
      </c>
      <c r="C39" s="126">
        <f>'Пр 6 функ 21-22'!F600</f>
        <v>8376.6</v>
      </c>
      <c r="D39" s="126">
        <f>'Пр 6 функ 21-22'!G600</f>
        <v>8661.1</v>
      </c>
    </row>
    <row r="40" spans="1:5" ht="21" customHeight="1" x14ac:dyDescent="0.2">
      <c r="A40" s="390"/>
      <c r="B40" s="81" t="s">
        <v>401</v>
      </c>
      <c r="C40" s="126">
        <f>'Пр 6 функ 21-22'!F685</f>
        <v>2845.9</v>
      </c>
      <c r="D40" s="126">
        <f>'Пр 6 функ 21-22'!G685</f>
        <v>2137.6</v>
      </c>
    </row>
    <row r="41" spans="1:5" s="85" customFormat="1" ht="12" customHeight="1" x14ac:dyDescent="0.2">
      <c r="A41" s="395" t="s">
        <v>402</v>
      </c>
      <c r="B41" s="114" t="s">
        <v>904</v>
      </c>
      <c r="C41" s="123">
        <f>C44+C45+C43+C42</f>
        <v>10709.78</v>
      </c>
      <c r="D41" s="123">
        <f>D44+D45+D43+D42</f>
        <v>8140.1</v>
      </c>
    </row>
    <row r="42" spans="1:5" s="85" customFormat="1" ht="12" customHeight="1" x14ac:dyDescent="0.2">
      <c r="A42" s="396"/>
      <c r="B42" s="82" t="s">
        <v>905</v>
      </c>
      <c r="C42" s="123"/>
      <c r="D42" s="123"/>
    </row>
    <row r="43" spans="1:5" s="85" customFormat="1" ht="12" customHeight="1" x14ac:dyDescent="0.2">
      <c r="A43" s="396"/>
      <c r="B43" s="82" t="s">
        <v>906</v>
      </c>
      <c r="C43" s="123"/>
      <c r="D43" s="123">
        <f>'Пр 4 функ'!G734</f>
        <v>0</v>
      </c>
    </row>
    <row r="44" spans="1:5" ht="35.25" customHeight="1" x14ac:dyDescent="0.2">
      <c r="A44" s="396"/>
      <c r="B44" s="82" t="s">
        <v>907</v>
      </c>
      <c r="C44" s="124">
        <f>'Пр 6 функ 21-22'!F70</f>
        <v>8140.1</v>
      </c>
      <c r="D44" s="124">
        <f>'Пр 6 функ 21-22'!G70</f>
        <v>8140.1</v>
      </c>
    </row>
    <row r="45" spans="1:5" ht="27.75" customHeight="1" x14ac:dyDescent="0.2">
      <c r="A45" s="397"/>
      <c r="B45" s="78" t="s">
        <v>908</v>
      </c>
      <c r="C45" s="124">
        <f>'Пр 6 функ 21-22'!F310</f>
        <v>2569.6799999999998</v>
      </c>
      <c r="D45" s="124">
        <f>'Пр 6 функ 21-22'!G310</f>
        <v>0</v>
      </c>
    </row>
    <row r="46" spans="1:5" s="85" customFormat="1" ht="12.75" customHeight="1" x14ac:dyDescent="0.2">
      <c r="A46" s="390" t="s">
        <v>403</v>
      </c>
      <c r="B46" s="113" t="s">
        <v>909</v>
      </c>
      <c r="C46" s="127">
        <f>'Пр 6 функ 21-22'!F562</f>
        <v>500</v>
      </c>
      <c r="D46" s="127">
        <f>'Пр 6 функ 21-22'!G562</f>
        <v>500</v>
      </c>
    </row>
    <row r="47" spans="1:5" s="85" customFormat="1" ht="15.75" customHeight="1" x14ac:dyDescent="0.2">
      <c r="A47" s="390"/>
      <c r="B47" s="112" t="s">
        <v>910</v>
      </c>
      <c r="C47" s="127">
        <f>C48+C49</f>
        <v>1100</v>
      </c>
      <c r="D47" s="127">
        <f>D48+D49</f>
        <v>1100</v>
      </c>
    </row>
    <row r="48" spans="1:5" x14ac:dyDescent="0.2">
      <c r="A48" s="390"/>
      <c r="B48" s="108" t="s">
        <v>507</v>
      </c>
      <c r="C48" s="126">
        <f>'Пр 6 функ 21-22'!F268</f>
        <v>100</v>
      </c>
      <c r="D48" s="126">
        <f>'Пр 6 функ 21-22'!G268</f>
        <v>100</v>
      </c>
    </row>
    <row r="49" spans="1:4" x14ac:dyDescent="0.2">
      <c r="A49" s="390"/>
      <c r="B49" s="110" t="s">
        <v>508</v>
      </c>
      <c r="C49" s="126">
        <f>'Пр 6 функ 21-22'!F273</f>
        <v>1000</v>
      </c>
      <c r="D49" s="126">
        <f>'Пр 6 функ 21-22'!G273</f>
        <v>1000</v>
      </c>
    </row>
    <row r="50" spans="1:4" s="85" customFormat="1" ht="22.5" x14ac:dyDescent="0.2">
      <c r="A50" s="390"/>
      <c r="B50" s="111" t="s">
        <v>911</v>
      </c>
      <c r="C50" s="128">
        <f>'Пр 6 функ 21-22'!F167</f>
        <v>600</v>
      </c>
      <c r="D50" s="128">
        <f>'Пр 6 функ 21-22'!G167</f>
        <v>600</v>
      </c>
    </row>
    <row r="51" spans="1:4" s="85" customFormat="1" ht="24" customHeight="1" x14ac:dyDescent="0.2">
      <c r="A51" s="390"/>
      <c r="B51" s="117" t="s">
        <v>912</v>
      </c>
      <c r="C51" s="128">
        <f>'Пр 6 функ 21-22'!F180</f>
        <v>330</v>
      </c>
      <c r="D51" s="128">
        <f>'Пр 6 функ 21-22'!G180</f>
        <v>330</v>
      </c>
    </row>
    <row r="52" spans="1:4" ht="22.5" x14ac:dyDescent="0.2">
      <c r="A52" s="390"/>
      <c r="B52" s="114" t="s">
        <v>742</v>
      </c>
      <c r="C52" s="124">
        <f>C53+C54+C55</f>
        <v>6285.5</v>
      </c>
      <c r="D52" s="124">
        <f>D53+D54+D55</f>
        <v>7082.1</v>
      </c>
    </row>
    <row r="53" spans="1:4" x14ac:dyDescent="0.2">
      <c r="A53" s="390"/>
      <c r="B53" s="310" t="s">
        <v>913</v>
      </c>
      <c r="C53" s="124">
        <f>'Пр 6 функ 21-22'!F675</f>
        <v>4833.7</v>
      </c>
      <c r="D53" s="124">
        <f>'Пр 6 функ 21-22'!G675</f>
        <v>5613.3</v>
      </c>
    </row>
    <row r="54" spans="1:4" x14ac:dyDescent="0.2">
      <c r="A54" s="390"/>
      <c r="B54" s="82" t="s">
        <v>914</v>
      </c>
      <c r="C54" s="124">
        <f>'Пр 6 функ 21-22'!F317</f>
        <v>1033</v>
      </c>
      <c r="D54" s="124">
        <f>'Пр 6 функ 21-22'!G317</f>
        <v>1050</v>
      </c>
    </row>
    <row r="55" spans="1:4" x14ac:dyDescent="0.2">
      <c r="A55" s="390"/>
      <c r="B55" s="82" t="s">
        <v>915</v>
      </c>
      <c r="C55" s="124">
        <f>'Пр 6 функ 21-22'!F290</f>
        <v>418.8</v>
      </c>
      <c r="D55" s="124">
        <f>'Пр 6 функ 21-22'!G290</f>
        <v>418.8</v>
      </c>
    </row>
    <row r="56" spans="1:4" x14ac:dyDescent="0.2">
      <c r="A56" s="390"/>
      <c r="B56" s="115" t="s">
        <v>916</v>
      </c>
      <c r="C56" s="124">
        <f>'Пр 6 функ 21-22'!F464</f>
        <v>80</v>
      </c>
      <c r="D56" s="124">
        <f>'Пр 6 функ 21-22'!G464</f>
        <v>80</v>
      </c>
    </row>
    <row r="57" spans="1:4" ht="22.5" x14ac:dyDescent="0.2">
      <c r="A57" s="390"/>
      <c r="B57" s="118" t="s">
        <v>917</v>
      </c>
      <c r="C57" s="124">
        <f>'Пр 6 функ 21-22'!F717</f>
        <v>200</v>
      </c>
      <c r="D57" s="124">
        <f>'Пр 6 функ 21-22'!G717</f>
        <v>200</v>
      </c>
    </row>
    <row r="58" spans="1:4" x14ac:dyDescent="0.2">
      <c r="A58" s="390"/>
      <c r="B58" s="117" t="s">
        <v>918</v>
      </c>
      <c r="C58" s="124">
        <f>'Пр 6 функ 21-22'!F622</f>
        <v>555</v>
      </c>
      <c r="D58" s="124">
        <f>'Пр 6 функ 21-22'!G622</f>
        <v>555</v>
      </c>
    </row>
    <row r="59" spans="1:4" ht="22.5" x14ac:dyDescent="0.2">
      <c r="A59" s="390"/>
      <c r="B59" s="117" t="s">
        <v>919</v>
      </c>
      <c r="C59" s="124">
        <f>'Пр 6 функ 21-22'!F216</f>
        <v>5720</v>
      </c>
      <c r="D59" s="124">
        <f>'Пр 6 функ 21-22'!G216</f>
        <v>6058</v>
      </c>
    </row>
    <row r="60" spans="1:4" ht="32.25" customHeight="1" x14ac:dyDescent="0.2">
      <c r="A60" s="390"/>
      <c r="B60" s="117" t="s">
        <v>920</v>
      </c>
      <c r="C60" s="124">
        <f>'Пр 6 функ 21-22'!F710</f>
        <v>20</v>
      </c>
      <c r="D60" s="124">
        <f>'Пр 6 функ 21-22'!G710</f>
        <v>20</v>
      </c>
    </row>
    <row r="61" spans="1:4" ht="24.75" customHeight="1" x14ac:dyDescent="0.2">
      <c r="A61" s="390"/>
      <c r="B61" s="325" t="s">
        <v>921</v>
      </c>
      <c r="C61" s="124">
        <f>'Пр 6 функ 21-22'!F561</f>
        <v>260</v>
      </c>
      <c r="D61" s="124">
        <f>'Пр 6 функ 21-22'!G561</f>
        <v>260</v>
      </c>
    </row>
    <row r="62" spans="1:4" x14ac:dyDescent="0.2">
      <c r="A62" s="390"/>
      <c r="B62" s="118" t="s">
        <v>922</v>
      </c>
      <c r="C62" s="129">
        <f>'Пр 6 функ 21-22'!F110</f>
        <v>1627</v>
      </c>
      <c r="D62" s="129">
        <f>'Пр 6 функ 21-22'!G110</f>
        <v>1627</v>
      </c>
    </row>
    <row r="63" spans="1:4" x14ac:dyDescent="0.2">
      <c r="A63" s="390"/>
      <c r="B63" s="118" t="s">
        <v>924</v>
      </c>
      <c r="C63" s="129"/>
      <c r="D63" s="129"/>
    </row>
    <row r="64" spans="1:4" x14ac:dyDescent="0.2">
      <c r="A64" s="390"/>
      <c r="B64" s="118" t="s">
        <v>923</v>
      </c>
      <c r="C64" s="129">
        <f>'Пр 6 функ 21-22'!F322</f>
        <v>1010</v>
      </c>
      <c r="D64" s="129">
        <f>'Пр 6 функ 21-22'!G322</f>
        <v>1010</v>
      </c>
    </row>
    <row r="65" spans="1:3" x14ac:dyDescent="0.2">
      <c r="A65" s="311"/>
      <c r="B65" s="312"/>
      <c r="C65" s="313"/>
    </row>
    <row r="67" spans="1:3" x14ac:dyDescent="0.2">
      <c r="B67" s="88"/>
    </row>
  </sheetData>
  <mergeCells count="24">
    <mergeCell ref="A24:A31"/>
    <mergeCell ref="A32:A36"/>
    <mergeCell ref="A37:A40"/>
    <mergeCell ref="C12:E12"/>
    <mergeCell ref="A12:B12"/>
    <mergeCell ref="A14:A15"/>
    <mergeCell ref="B14:B15"/>
    <mergeCell ref="C14:C15"/>
    <mergeCell ref="A41:A45"/>
    <mergeCell ref="A46:A64"/>
    <mergeCell ref="D14:D15"/>
    <mergeCell ref="A1:B1"/>
    <mergeCell ref="A2:B2"/>
    <mergeCell ref="A3:B3"/>
    <mergeCell ref="A4:B4"/>
    <mergeCell ref="A5:B5"/>
    <mergeCell ref="A11:B11"/>
    <mergeCell ref="A6:B6"/>
    <mergeCell ref="A7:B7"/>
    <mergeCell ref="A8:B8"/>
    <mergeCell ref="A9:B9"/>
    <mergeCell ref="A10:B10"/>
    <mergeCell ref="A16:B16"/>
    <mergeCell ref="A17:A23"/>
  </mergeCells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13</vt:i4>
      </vt:variant>
    </vt:vector>
  </HeadingPairs>
  <TitlesOfParts>
    <vt:vector size="36" baseType="lpstr">
      <vt:lpstr>прил 1 норматив</vt:lpstr>
      <vt:lpstr>Пр 2 доход на 2021г</vt:lpstr>
      <vt:lpstr>прил 3 доход 2022-23</vt:lpstr>
      <vt:lpstr>Пр 4 функ</vt:lpstr>
      <vt:lpstr>Пр 5 вед</vt:lpstr>
      <vt:lpstr>Пр 6 функ 21-22</vt:lpstr>
      <vt:lpstr>Пр7 ведм 22-23</vt:lpstr>
      <vt:lpstr>Пр 8 КЦП</vt:lpstr>
      <vt:lpstr>Пр 9 КЦП 21-22</vt:lpstr>
      <vt:lpstr>Пр10 райФП</vt:lpstr>
      <vt:lpstr>Пр11 рай ФП 21-22</vt:lpstr>
      <vt:lpstr>Пр 12 сбал</vt:lpstr>
      <vt:lpstr>Пр13 сбал 21-22</vt:lpstr>
      <vt:lpstr>Пр 14 алк</vt:lpstr>
      <vt:lpstr>Пр15алк21-22</vt:lpstr>
      <vt:lpstr>Пр16 вус</vt:lpstr>
      <vt:lpstr>Пр17 вус 21-22</vt:lpstr>
      <vt:lpstr>Пр18ком</vt:lpstr>
      <vt:lpstr>Пр19 ком 21-22</vt:lpstr>
      <vt:lpstr> ПР 20</vt:lpstr>
      <vt:lpstr>Пр 21</vt:lpstr>
      <vt:lpstr>Пр21 вмд</vt:lpstr>
      <vt:lpstr>Пр22об</vt:lpstr>
      <vt:lpstr>'Пр 5 вед'!Заголовки_для_печати</vt:lpstr>
      <vt:lpstr>'прил 3 доход 2022-23'!Заголовки_для_печати</vt:lpstr>
      <vt:lpstr>'Пр 14 алк'!Область_печати</vt:lpstr>
      <vt:lpstr>'Пр 2 доход на 2021г'!Область_печати</vt:lpstr>
      <vt:lpstr>'Пр 4 функ'!Область_печати</vt:lpstr>
      <vt:lpstr>'Пр 5 вед'!Область_печати</vt:lpstr>
      <vt:lpstr>'Пр 6 функ 21-22'!Область_печати</vt:lpstr>
      <vt:lpstr>'Пр 8 КЦП'!Область_печати</vt:lpstr>
      <vt:lpstr>'Пр 9 КЦП 21-22'!Область_печати</vt:lpstr>
      <vt:lpstr>'Пр15алк21-22'!Область_печати</vt:lpstr>
      <vt:lpstr>'Пр19 ком 21-22'!Область_печати</vt:lpstr>
      <vt:lpstr>'Пр7 ведм 22-23'!Область_печати</vt:lpstr>
      <vt:lpstr>'прил 3 доход 2022-23'!Область_печати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А-Х</dc:creator>
  <cp:lastModifiedBy>Пользователь</cp:lastModifiedBy>
  <cp:lastPrinted>2021-04-07T04:05:17Z</cp:lastPrinted>
  <dcterms:created xsi:type="dcterms:W3CDTF">2017-11-07T03:09:50Z</dcterms:created>
  <dcterms:modified xsi:type="dcterms:W3CDTF">2021-11-15T05:46:04Z</dcterms:modified>
</cp:coreProperties>
</file>